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633" documentId="8_{B6337239-1A00-434D-AAD0-422EA1FEB5AE}" xr6:coauthVersionLast="47" xr6:coauthVersionMax="47" xr10:uidLastSave="{941AC170-C9F0-4BE2-BA1B-40ACA2F3FF7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7" i="1" l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 s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BR312" i="1" s="1"/>
  <c r="C313" i="1"/>
  <c r="G313" i="1"/>
  <c r="R313" i="1"/>
  <c r="AY313" i="1"/>
  <c r="BR313" i="1" s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<sst xmlns="http://schemas.openxmlformats.org/spreadsheetml/2006/main" count="9892" uniqueCount="1902">
  <si>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</si>
  <si>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</si>
  <si>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</si>
  <si>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</si>
  <si>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</si>
  <si>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</si>
  <si>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</si>
  <si>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</si>
  <si>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</si>
  <si>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</si>
  <si>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</si>
  <si>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</si>
  <si>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</si>
  <si>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</si>
  <si>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</si>
  <si>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</si>
  <si>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</si>
  <si>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</si>
  <si>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</si>
  <si>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</si>
  <si>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</si>
  <si>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</si>
  <si>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</si>
  <si>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</si>
  <si>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</si>
  <si>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</si>
  <si>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</si>
  <si>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</si>
  <si>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</si>
  <si>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</si>
  <si>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</si>
  <si>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</si>
  <si>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</si>
  <si>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</si>
  <si>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</si>
  <si>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</si>
  <si>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</si>
  <si>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</si>
  <si>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</si>
  <si>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</si>
  <si>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</si>
  <si>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</si>
  <si>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</si>
  <si>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</si>
  <si>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</si>
  <si>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</si>
  <si>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</si>
  <si>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</si>
  <si>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</si>
  <si>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</si>
  <si>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</si>
  <si>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</si>
  <si>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</si>
  <si>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</si>
  <si>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</si>
  <si>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</si>
  <si>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</si>
  <si>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</si>
  <si>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</si>
  <si>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</si>
  <si>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</si>
  <si>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</si>
  <si>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</si>
  <si>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</si>
  <si>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</si>
  <si>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</si>
  <si>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</si>
  <si>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</si>
  <si>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</si>
  <si>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</si>
  <si>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</si>
  <si>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</si>
  <si>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</si>
  <si>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</si>
  <si>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</si>
  <si>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</si>
  <si>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</si>
  <si>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</si>
  <si>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</si>
  <si>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</si>
  <si>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</si>
  <si>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</si>
  <si>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</si>
  <si>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</si>
  <si>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</si>
  <si>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</si>
  <si>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</si>
  <si>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</si>
  <si>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</si>
  <si>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</si>
  <si>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</si>
  <si>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</si>
  <si>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</si>
  <si>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</si>
  <si>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</si>
  <si>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</si>
  <si>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</si>
  <si>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</si>
  <si>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</si>
  <si>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</si>
  <si>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</si>
  <si>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</si>
  <si>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</si>
  <si>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</si>
  <si>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</si>
  <si>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</si>
  <si>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</si>
  <si>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</si>
  <si>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</si>
  <si>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</si>
  <si>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</si>
  <si>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</si>
  <si>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</si>
  <si>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</si>
  <si>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</si>
  <si>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</si>
  <si>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</si>
  <si>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</si>
  <si>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</si>
  <si>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</si>
  <si>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</si>
  <si>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</si>
  <si>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</si>
  <si>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</si>
  <si>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</si>
  <si>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</si>
  <si>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</si>
  <si>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</si>
  <si>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</si>
  <si>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</si>
  <si>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</si>
  <si>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</si>
  <si>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</si>
  <si>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</si>
  <si>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</si>
  <si>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</si>
  <si>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</si>
  <si>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</si>
  <si>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</si>
  <si>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</si>
  <si>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</si>
  <si>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</si>
  <si>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</si>
  <si>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</si>
  <si>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</si>
  <si>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</si>
  <si>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</si>
  <si>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</si>
  <si>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</si>
  <si>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</si>
  <si>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</si>
  <si>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</si>
  <si>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</si>
  <si>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</si>
  <si>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</si>
  <si>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</si>
  <si>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</si>
  <si>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</si>
  <si>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</si>
  <si>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</si>
  <si>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</si>
  <si>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</si>
  <si>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</si>
  <si>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</si>
  <si>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</si>
  <si>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</si>
  <si>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</si>
  <si>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</si>
  <si>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</si>
  <si>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</si>
  <si>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</si>
  <si>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</si>
  <si>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</si>
  <si>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</si>
  <si>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</si>
  <si>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</si>
  <si>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</si>
  <si>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</si>
  <si>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</si>
  <si>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</si>
  <si>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</si>
  <si>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</si>
  <si>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</si>
  <si>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</si>
  <si>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</si>
  <si>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</si>
  <si>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</si>
  <si>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</si>
  <si>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</si>
  <si>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</si>
  <si>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</si>
  <si>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</si>
  <si>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</si>
  <si>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</si>
  <si>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</si>
  <si>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</si>
  <si>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</si>
  <si>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</si>
  <si>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</si>
  <si>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</si>
  <si>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</si>
  <si>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</si>
  <si>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</si>
  <si>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</si>
  <si>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</si>
  <si>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</si>
  <si>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</si>
  <si>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</si>
  <si>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</si>
  <si>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</si>
  <si>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</si>
  <si>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</si>
  <si>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</si>
  <si>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</si>
  <si>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</si>
  <si>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</si>
  <si>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</si>
  <si>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</si>
  <si>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</si>
  <si>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</si>
  <si>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</si>
  <si>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</si>
  <si>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</si>
  <si>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</si>
  <si>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</si>
  <si>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</si>
  <si>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</si>
  <si>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</si>
  <si>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</si>
  <si>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</si>
  <si>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</si>
  <si>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</si>
  <si>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</si>
  <si>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</si>
  <si>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</si>
  <si>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</si>
  <si>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</si>
  <si>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</si>
  <si>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</si>
  <si>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</si>
  <si>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</si>
  <si>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</si>
  <si>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</si>
  <si>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</si>
  <si>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</si>
  <si>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</si>
  <si>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</si>
  <si>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</si>
  <si>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</si>
  <si>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</si>
  <si>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</si>
  <si>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</si>
  <si>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</si>
  <si>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</si>
  <si>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</si>
  <si>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</si>
  <si>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</si>
  <si>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</si>
  <si>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</si>
  <si>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</si>
  <si>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</si>
  <si>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</si>
  <si>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</si>
  <si>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</si>
  <si>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</si>
  <si>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</si>
  <si>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</si>
  <si>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</si>
  <si>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</si>
  <si>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</si>
  <si>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</si>
  <si>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</si>
  <si>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</si>
  <si>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</si>
  <si>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</si>
  <si>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</si>
  <si>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</si>
  <si>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</si>
  <si>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</si>
  <si>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</si>
  <si>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</si>
  <si>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</si>
  <si>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</si>
  <si>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</si>
  <si>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</si>
  <si>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</si>
  <si>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</si>
  <si>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</si>
  <si>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</si>
  <si>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</si>
  <si>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</si>
  <si>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</si>
  <si>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</si>
  <si>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</si>
  <si>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</si>
  <si>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</si>
  <si>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</si>
  <si>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</si>
  <si>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</si>
  <si>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</si>
  <si>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</si>
  <si>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</si>
  <si>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</si>
  <si>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</si>
  <si>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</si>
  <si>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</si>
  <si>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</si>
  <si>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</si>
  <si>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</si>
  <si>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</si>
  <si>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</si>
  <si>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</si>
  <si>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</si>
  <si>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</si>
  <si>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</si>
  <si>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</si>
  <si>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</si>
  <si>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</si>
  <si>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</si>
  <si>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</si>
  <si>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</si>
  <si>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</si>
  <si>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</si>
  <si>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</si>
  <si>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</si>
  <si>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</si>
  <si>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</si>
  <si>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</si>
  <si>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</si>
  <si>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</si>
  <si>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</si>
  <si>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</si>
  <si>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</si>
  <si>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</si>
  <si>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</si>
  <si>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</si>
  <si>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</si>
  <si>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</si>
  <si>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</si>
  <si>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</si>
  <si>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</si>
  <si>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</si>
  <si>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</si>
  <si>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</si>
  <si>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</si>
  <si>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</si>
  <si>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</si>
  <si>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</si>
  <si>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</si>
  <si>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</si>
  <si>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</si>
  <si>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</si>
  <si>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</si>
  <si>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</si>
  <si>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</si>
  <si>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</si>
  <si>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</si>
  <si>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</si>
  <si>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</si>
  <si>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</si>
  <si>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</si>
  <si>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</si>
  <si>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</si>
  <si>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</si>
  <si>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</si>
  <si>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</si>
  <si>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</si>
  <si>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</si>
  <si>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</si>
  <si>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</si>
  <si>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</si>
  <si>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</si>
  <si>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</si>
  <si>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</si>
  <si>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</si>
  <si>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</si>
  <si>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</si>
  <si>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</si>
  <si>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</si>
  <si>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</si>
  <si>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</si>
  <si>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</si>
  <si>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</si>
  <si>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</si>
  <si>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</si>
  <si>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</si>
  <si>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</si>
  <si>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</si>
  <si>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</si>
  <si>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</si>
  <si>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</si>
  <si>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</si>
  <si>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</si>
  <si>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</si>
  <si>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</si>
  <si>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</si>
  <si>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</si>
  <si>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</si>
  <si>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</si>
  <si>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</si>
  <si>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</si>
  <si>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</si>
  <si>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</si>
  <si>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</si>
  <si>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</si>
  <si>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</si>
  <si>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</si>
  <si>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</si>
  <si>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</si>
  <si>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</si>
  <si>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</si>
  <si>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</si>
  <si>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</si>
  <si>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</si>
  <si>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</si>
  <si>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</si>
  <si>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</si>
  <si>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</si>
  <si>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</si>
  <si>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</si>
  <si>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</si>
  <si>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</si>
  <si>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</si>
  <si>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</si>
  <si>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</si>
  <si>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</si>
  <si>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</si>
  <si>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</si>
  <si>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</si>
  <si>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</si>
  <si>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</si>
  <si>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</si>
  <si>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</si>
  <si>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</si>
  <si>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</si>
  <si>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</si>
  <si>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</si>
  <si>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</si>
  <si>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</si>
  <si>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</si>
  <si>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</si>
  <si>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</si>
  <si>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</si>
  <si>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</si>
  <si>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</si>
  <si>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</si>
  <si>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</si>
  <si>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</si>
  <si>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</si>
  <si>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</si>
  <si>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</si>
  <si>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</si>
  <si>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</si>
  <si>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</si>
  <si>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</si>
  <si>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</si>
  <si>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</si>
  <si>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</si>
  <si>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</si>
  <si>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</si>
  <si>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</si>
  <si>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</si>
  <si>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</si>
  <si>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</si>
  <si>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</si>
  <si>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</si>
  <si>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</si>
  <si>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</si>
  <si>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</si>
  <si>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</si>
  <si>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</si>
  <si>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</si>
  <si>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</si>
  <si>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</si>
  <si>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</si>
  <si>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</si>
  <si>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</si>
  <si>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</si>
  <si>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</si>
  <si>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</si>
  <si>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</si>
  <si>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</si>
  <si>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</si>
  <si>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</si>
  <si>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</si>
  <si>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</si>
  <si>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</si>
  <si>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</si>
  <si>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</si>
  <si>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</si>
  <si>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</si>
  <si>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</si>
  <si>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</si>
  <si>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</si>
  <si>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</si>
  <si>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</si>
  <si>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</si>
  <si>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</si>
  <si>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</si>
  <si>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</si>
  <si>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</si>
  <si>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</si>
  <si>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</si>
  <si>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</si>
  <si>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</si>
  <si>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</si>
  <si>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</si>
  <si>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</si>
  <si>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</si>
  <si>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</si>
  <si>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</si>
  <si>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</si>
  <si>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</si>
  <si>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</si>
  <si>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</si>
  <si>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</si>
  <si>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</si>
  <si>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</si>
  <si>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</si>
  <si>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</si>
  <si>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</si>
  <si>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</si>
  <si>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</si>
  <si>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</si>
  <si>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</si>
  <si>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</si>
  <si>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</si>
  <si>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</si>
  <si>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</si>
  <si>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</si>
  <si>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</si>
  <si>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</si>
  <si>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</si>
  <si>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</si>
  <si>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</si>
  <si>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</si>
  <si>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</si>
  <si>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</si>
  <si>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</si>
  <si>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</si>
  <si>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</si>
  <si>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</si>
  <si>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</si>
  <si>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</si>
  <si>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</si>
  <si>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</si>
  <si>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</si>
  <si>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</si>
  <si>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</si>
  <si>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</si>
  <si>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</si>
  <si>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</si>
  <si>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</si>
  <si>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</si>
  <si>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</si>
  <si>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</si>
  <si>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</si>
  <si>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</si>
  <si>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</si>
  <si>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</si>
  <si>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</si>
  <si>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</si>
  <si>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</si>
  <si>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</si>
  <si>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</si>
  <si>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</si>
  <si>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</si>
  <si>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</si>
  <si>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</si>
  <si>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</si>
  <si>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</si>
  <si>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</si>
  <si>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</si>
  <si>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</si>
  <si>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</si>
  <si>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</si>
  <si>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</si>
  <si>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</si>
  <si>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</si>
  <si>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</si>
  <si>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</si>
  <si>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</si>
  <si>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</si>
  <si>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</si>
  <si>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</si>
  <si>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</si>
  <si>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</si>
  <si>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</si>
  <si>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</si>
  <si>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</si>
  <si>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</si>
  <si>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</si>
  <si>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</si>
  <si>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</si>
  <si>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</si>
  <si>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</si>
  <si>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</si>
  <si>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</si>
  <si>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</si>
  <si>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</si>
  <si>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</si>
  <si>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</si>
  <si>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</si>
  <si>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</si>
  <si>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</si>
  <si>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</si>
  <si>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</si>
  <si>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</si>
  <si>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</si>
  <si>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</si>
  <si>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</si>
  <si>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</si>
  <si>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</si>
  <si>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</si>
  <si>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</si>
  <si>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</si>
  <si>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</si>
  <si>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</si>
  <si>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</si>
  <si>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</si>
  <si>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</si>
  <si>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</si>
  <si>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</si>
  <si>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</si>
  <si>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</si>
  <si>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</si>
  <si>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</si>
  <si>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</si>
  <si>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</si>
  <si>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</si>
  <si>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</si>
  <si>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</si>
  <si>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</si>
  <si>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</si>
  <si>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</si>
  <si>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</si>
  <si>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</si>
  <si>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</si>
  <si>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</si>
  <si>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</si>
  <si>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</si>
  <si>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</si>
  <si>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</si>
  <si>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</si>
  <si>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</si>
  <si>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</si>
  <si>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</si>
  <si>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</si>
  <si>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</si>
  <si>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</si>
  <si>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</si>
  <si>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</si>
  <si>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</si>
  <si>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</si>
  <si>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</si>
  <si>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</si>
  <si>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</si>
  <si>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</si>
  <si>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</si>
  <si>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</si>
  <si>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</si>
  <si>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</si>
  <si>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</si>
  <si>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</si>
  <si>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</si>
  <si>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</si>
  <si>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</si>
  <si>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</si>
  <si>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</si>
  <si>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</si>
  <si>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</si>
  <si>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</si>
  <si>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</si>
  <si>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</si>
  <si>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</si>
  <si>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</si>
  <si>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</si>
  <si>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</si>
  <si>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</si>
  <si>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</si>
  <si>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</si>
  <si>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</si>
  <si>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</si>
  <si>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</si>
  <si>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</si>
  <si>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</si>
  <si>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</si>
  <si>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</si>
  <si>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</si>
  <si>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</si>
  <si>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</si>
  <si>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</si>
  <si>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</si>
  <si>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</si>
  <si>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</si>
  <si>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</si>
  <si>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</si>
  <si>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</si>
  <si>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</si>
  <si>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</si>
  <si>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</si>
  <si>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</si>
  <si>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</si>
  <si>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</si>
  <si>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</si>
  <si>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</si>
  <si>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</si>
  <si>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</si>
  <si>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</si>
  <si>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</si>
  <si>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</si>
  <si>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</si>
  <si>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</si>
  <si>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</si>
  <si>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</si>
  <si>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</si>
  <si>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</si>
  <si>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</si>
  <si>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</si>
  <si>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</si>
  <si>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</si>
  <si>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</si>
  <si>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</si>
  <si>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</si>
  <si>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</si>
  <si>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</si>
  <si>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</si>
  <si>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</si>
  <si>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</si>
  <si>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</si>
  <si>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</si>
  <si>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</si>
  <si>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</si>
  <si>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</si>
  <si>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</si>
  <si>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</si>
  <si>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</si>
  <si>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</si>
  <si>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</si>
  <si>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</si>
  <si>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</si>
  <si>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</si>
  <si>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</si>
  <si>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</si>
  <si>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</si>
  <si>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</si>
  <si>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</si>
  <si>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</si>
  <si>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</si>
  <si>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</si>
  <si>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</si>
  <si>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</si>
  <si>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</si>
  <si>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</si>
  <si>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</si>
  <si>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</si>
  <si>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</si>
  <si>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</si>
  <si>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</si>
  <si>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</si>
  <si>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</si>
  <si>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</si>
  <si>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</si>
  <si>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</si>
  <si>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</si>
  <si>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</si>
  <si>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</si>
  <si>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</si>
  <si>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</si>
  <si>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</si>
  <si>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</si>
  <si>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</si>
  <si>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</si>
  <si>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</si>
  <si>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</si>
  <si>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</si>
  <si>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</si>
  <si>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</si>
  <si>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</si>
  <si>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</si>
  <si>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</si>
  <si>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</si>
  <si>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</si>
  <si>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</si>
  <si>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</si>
  <si>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</si>
  <si>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</si>
  <si>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</si>
  <si>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</si>
  <si>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</si>
  <si>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</si>
  <si>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</si>
  <si>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</si>
  <si>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</si>
  <si>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</si>
  <si>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</si>
  <si>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</si>
  <si>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</si>
  <si>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</si>
  <si>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</si>
  <si>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</si>
  <si>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</si>
  <si>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</si>
  <si>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</si>
  <si>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</si>
  <si>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</si>
  <si>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</si>
  <si>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</si>
  <si>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</si>
  <si>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</si>
  <si>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</si>
  <si>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</si>
  <si>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</si>
  <si>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</si>
  <si>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</si>
  <si>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</si>
  <si>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</si>
  <si>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</si>
  <si>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</si>
  <si>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</si>
  <si>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</si>
  <si>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</si>
  <si>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</si>
  <si>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</si>
  <si>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</si>
  <si>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</si>
  <si>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</si>
  <si>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</si>
  <si>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</si>
  <si>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</si>
  <si>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</si>
  <si>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</si>
  <si>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</si>
  <si>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</si>
  <si>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</si>
  <si>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</si>
  <si>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</si>
  <si>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</si>
  <si>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</si>
  <si>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</si>
  <si>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</si>
  <si>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</si>
  <si>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</si>
  <si>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</si>
  <si>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</si>
  <si>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</si>
  <si>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</si>
  <si>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</si>
  <si>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</si>
  <si>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</si>
  <si>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</si>
  <si>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</si>
  <si>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</si>
  <si>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</si>
  <si>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</si>
  <si>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</si>
  <si>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</si>
  <si>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</si>
  <si>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</si>
  <si>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</si>
  <si>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</si>
  <si>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</si>
  <si>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</si>
  <si>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</si>
  <si>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</si>
  <si>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</si>
  <si>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</si>
  <si>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</si>
  <si>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</si>
  <si>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</si>
  <si>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</si>
  <si>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</si>
  <si>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</si>
  <si>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</si>
  <si>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</si>
  <si>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</si>
  <si>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</si>
  <si>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</si>
  <si>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</si>
  <si>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</si>
  <si>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</si>
  <si>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</si>
  <si>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</si>
  <si>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</si>
  <si>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</si>
  <si>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</si>
  <si>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</si>
  <si>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</si>
  <si>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</si>
  <si>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</si>
  <si>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</si>
  <si>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</si>
  <si>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</si>
  <si>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</si>
  <si>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</si>
  <si>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</si>
  <si>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</si>
  <si>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</si>
  <si>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</si>
  <si>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</si>
  <si>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</si>
  <si>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</si>
  <si>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</si>
  <si>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</si>
  <si>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</si>
  <si>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</si>
  <si>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</si>
  <si>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</si>
  <si>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</si>
  <si>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</si>
  <si>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</si>
  <si>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</si>
  <si>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</si>
  <si>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</si>
  <si>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</si>
  <si>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</si>
  <si>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</si>
  <si>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</si>
  <si>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</si>
  <si>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</si>
  <si>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</si>
  <si>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</si>
  <si>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</si>
  <si>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</si>
  <si>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</si>
  <si>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</si>
  <si>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</si>
  <si>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</si>
  <si>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</si>
  <si>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</si>
  <si>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</si>
  <si>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</si>
  <si>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</si>
  <si>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</si>
  <si>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</si>
  <si>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</si>
  <si>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</si>
  <si>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</si>
  <si>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</si>
  <si>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</si>
  <si>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</si>
  <si>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</si>
  <si>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</si>
  <si>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</si>
  <si>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</si>
  <si>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</si>
  <si>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</si>
  <si>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</si>
  <si>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</si>
  <si>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</si>
  <si>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</si>
  <si>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</si>
  <si>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</si>
  <si>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</si>
  <si>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</si>
  <si>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</si>
  <si>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</si>
  <si>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</si>
  <si>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</si>
  <si>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</si>
  <si>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</si>
  <si>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</si>
  <si>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</si>
  <si>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</si>
  <si>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</si>
  <si>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</si>
  <si>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</si>
  <si>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</si>
  <si>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</si>
  <si>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</si>
  <si>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</si>
  <si>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</si>
  <si>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</si>
  <si>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</si>
  <si>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</si>
  <si>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</si>
  <si>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</si>
  <si>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</si>
  <si>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</si>
  <si>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</si>
  <si>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</si>
  <si>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</si>
  <si>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</si>
  <si>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</si>
  <si>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</si>
  <si>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</si>
  <si>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</si>
  <si>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</si>
  <si>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</si>
  <si>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</si>
  <si>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</si>
  <si>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</si>
  <si>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</si>
  <si>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</si>
  <si>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</si>
  <si>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</si>
  <si>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</si>
  <si>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</si>
  <si>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</si>
  <si>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</si>
  <si>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</si>
  <si>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</si>
  <si>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</si>
  <si>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</si>
  <si>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</si>
  <si>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</si>
  <si>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</si>
  <si>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</si>
  <si>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</si>
  <si>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</si>
  <si>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</si>
  <si>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</si>
  <si>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</si>
  <si>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</si>
  <si>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</si>
  <si>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</si>
  <si>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</si>
  <si>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</si>
  <si>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</si>
  <si>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</si>
  <si>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</si>
  <si>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</si>
  <si>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</si>
  <si>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</si>
  <si>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</si>
  <si>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</si>
  <si>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</si>
  <si>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</si>
  <si>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</si>
  <si>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</si>
  <si>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</si>
  <si>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</si>
  <si>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</si>
  <si>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</si>
  <si>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</si>
  <si>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</si>
  <si>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</si>
  <si>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</si>
  <si>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</si>
  <si>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</si>
  <si>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</si>
  <si>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</si>
  <si>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</si>
  <si>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</si>
  <si>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</si>
  <si>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</si>
  <si>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</si>
  <si>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</si>
  <si>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</si>
  <si>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</si>
  <si>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</si>
  <si>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</si>
  <si>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</si>
  <si>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</si>
  <si>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</si>
  <si>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</si>
  <si>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</si>
  <si>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</si>
  <si>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</si>
  <si>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</si>
  <si>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</si>
  <si>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</si>
  <si>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</si>
  <si>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</si>
  <si>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</si>
  <si>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</si>
  <si>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</si>
  <si>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</si>
  <si>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</si>
  <si>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</si>
  <si>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</si>
  <si>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</si>
  <si>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</si>
  <si>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</si>
  <si>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</si>
  <si>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</si>
  <si>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</si>
  <si>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</si>
  <si>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</si>
  <si>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</si>
  <si>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</si>
  <si>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</si>
  <si>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</si>
  <si>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</si>
  <si>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</si>
  <si>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</si>
  <si>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</si>
  <si>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</si>
  <si>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</si>
  <si>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</si>
  <si>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</si>
  <si>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</si>
  <si>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</si>
  <si>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</si>
  <si>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</si>
  <si>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</si>
  <si>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</si>
  <si>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</si>
  <si>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</si>
  <si>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</si>
  <si>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</si>
  <si>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</si>
  <si>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</si>
  <si>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</si>
  <si>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</si>
  <si>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</si>
  <si>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</si>
  <si>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</si>
  <si>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</si>
  <si>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</si>
  <si>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</si>
  <si>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</si>
  <si>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</si>
  <si>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</si>
  <si>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</si>
  <si>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</si>
  <si>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</si>
  <si>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</si>
  <si>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</si>
  <si>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</si>
  <si>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</si>
  <si>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</si>
  <si>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</si>
  <si>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</si>
  <si>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</si>
  <si>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</si>
  <si>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</si>
  <si>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</si>
  <si>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</si>
  <si>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</si>
  <si>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</si>
  <si>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</si>
  <si>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</si>
  <si>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</si>
  <si>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</si>
  <si>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</si>
  <si>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</si>
  <si>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</si>
  <si>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</si>
  <si>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</si>
  <si>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</si>
  <si>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</si>
  <si>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</si>
  <si>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</si>
  <si>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</si>
  <si>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</si>
  <si>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</si>
  <si>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</si>
  <si>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</si>
  <si>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</si>
  <si>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</si>
  <si>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</si>
  <si>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</si>
  <si>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</si>
  <si>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</si>
  <si>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</si>
  <si>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</si>
  <si>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</si>
  <si>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</si>
  <si>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</si>
  <si>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</si>
  <si>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</si>
  <si>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</si>
  <si>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</si>
  <si>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</si>
  <si>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</si>
  <si>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</si>
  <si>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</si>
  <si>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</si>
  <si>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</si>
  <si>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</si>
  <si>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</si>
  <si>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</si>
  <si>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</si>
  <si>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</si>
  <si>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</si>
  <si>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</si>
  <si>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</si>
  <si>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</si>
  <si>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</si>
  <si>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</si>
  <si>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</si>
  <si>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</si>
  <si>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</si>
  <si>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</si>
  <si>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</si>
  <si>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</si>
  <si>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</si>
  <si>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</si>
  <si>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</si>
  <si>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</si>
  <si>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</si>
  <si>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</si>
  <si>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</si>
  <si>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</si>
  <si>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</si>
  <si>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</si>
  <si>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</si>
  <si>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</si>
  <si>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</si>
  <si>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</si>
  <si>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</si>
  <si>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</si>
  <si>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</si>
  <si>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</si>
  <si>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</si>
  <si>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</si>
  <si>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</si>
  <si>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</si>
  <si>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</si>
  <si>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</si>
  <si>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</si>
  <si>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</si>
  <si>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</si>
  <si>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</si>
  <si>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</si>
  <si>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</si>
  <si>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</si>
  <si>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</si>
  <si>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</si>
  <si>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</si>
  <si>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</si>
  <si>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</si>
  <si>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</si>
  <si>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</si>
  <si>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</si>
  <si>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</si>
  <si>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</si>
  <si>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</si>
  <si>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</si>
  <si>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</si>
  <si>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</si>
  <si>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</si>
  <si>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</si>
  <si>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</si>
  <si>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</si>
  <si>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</si>
  <si>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</si>
  <si>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</si>
  <si>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</si>
  <si>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</si>
  <si>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</si>
  <si>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</si>
  <si>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</si>
  <si>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</si>
  <si>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</si>
  <si>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</si>
  <si>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</si>
  <si>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</si>
  <si>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</si>
  <si>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</si>
  <si>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</si>
  <si>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</si>
  <si>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</si>
  <si>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</si>
  <si>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</si>
  <si>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</si>
  <si>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</si>
  <si>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</si>
  <si>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</si>
  <si>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</si>
  <si>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</si>
  <si>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</si>
  <si>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</si>
  <si>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</si>
  <si>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</si>
  <si>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</si>
  <si>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</si>
  <si>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</si>
  <si>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</si>
  <si>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</si>
  <si>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</si>
  <si>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</si>
  <si>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</si>
  <si>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</si>
  <si>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</si>
  <si>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</si>
  <si>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</si>
  <si>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</si>
  <si>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</si>
  <si>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</si>
  <si>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</si>
  <si>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</si>
  <si>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</si>
  <si>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</si>
  <si>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</si>
  <si>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</si>
  <si>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</si>
  <si>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</si>
  <si>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</si>
  <si>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</si>
  <si>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</si>
  <si>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</si>
  <si>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</si>
  <si>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</si>
  <si>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</si>
  <si>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</si>
  <si>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</si>
  <si>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</si>
  <si>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</si>
  <si>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</si>
  <si>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</si>
  <si>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</si>
  <si>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</si>
  <si>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</si>
  <si>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</si>
  <si>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</si>
  <si>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</si>
  <si>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</si>
  <si>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</si>
  <si>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</si>
  <si>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</si>
  <si>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</si>
  <si>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</si>
  <si>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</si>
  <si>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</si>
  <si>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</si>
  <si>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</si>
  <si>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</si>
  <si>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</si>
  <si>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</si>
  <si>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</si>
  <si>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</si>
  <si>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</si>
  <si>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</si>
  <si>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</si>
  <si>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</si>
  <si>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</si>
  <si>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</si>
  <si>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</si>
  <si>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</si>
  <si>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</si>
  <si>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</si>
  <si>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</si>
  <si>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</si>
  <si>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</si>
  <si>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</si>
  <si>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</si>
  <si>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</si>
  <si>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</si>
  <si>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</si>
  <si>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</si>
  <si>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</si>
  <si>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</si>
  <si>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</si>
  <si>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</si>
  <si>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</si>
  <si>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</si>
  <si>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</si>
  <si>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</si>
  <si>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</si>
  <si>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</si>
  <si>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</si>
  <si>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</si>
  <si>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</si>
  <si>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</si>
  <si>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</si>
  <si>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</si>
  <si>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</si>
  <si>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</si>
  <si>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</si>
  <si>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</si>
  <si>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</si>
  <si>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</si>
  <si>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</si>
  <si>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</si>
  <si>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</si>
  <si>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</si>
  <si>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</si>
  <si>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</si>
  <si>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</si>
  <si>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</si>
  <si>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</si>
  <si>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</si>
  <si>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</si>
  <si>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</si>
  <si>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</si>
  <si>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</si>
  <si>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</si>
  <si>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</si>
  <si>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</si>
  <si>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</si>
  <si>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</si>
  <si>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</si>
  <si>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</si>
  <si>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</si>
  <si>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</si>
  <si>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</si>
  <si>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</si>
  <si>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</si>
  <si>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</si>
  <si>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</si>
  <si>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</si>
  <si>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</si>
  <si>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</si>
  <si>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</si>
  <si>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</si>
  <si>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</si>
  <si>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</si>
  <si>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</si>
  <si>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</si>
  <si>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</si>
  <si>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</si>
  <si>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</si>
  <si>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</si>
  <si>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</si>
  <si>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</si>
  <si>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</si>
  <si>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</si>
  <si>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</si>
  <si>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</si>
  <si>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</si>
  <si>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</si>
  <si>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</si>
  <si>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</si>
  <si>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</si>
  <si>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</si>
  <si>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</si>
  <si>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</si>
  <si>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</si>
  <si>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</si>
  <si>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</si>
  <si>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</si>
  <si>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</si>
  <si>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</si>
  <si>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</si>
  <si>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</si>
  <si>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</si>
  <si>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</si>
  <si>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</si>
  <si>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</si>
  <si>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</si>
  <si>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</si>
  <si>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</si>
  <si>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</si>
  <si>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</si>
  <si>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</si>
  <si>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</si>
  <si>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</si>
  <si>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</si>
  <si>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</si>
  <si>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</si>
  <si>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</si>
  <si>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</si>
  <si>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</si>
  <si>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</si>
  <si>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</si>
  <si>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</si>
  <si>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</si>
  <si>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</si>
  <si>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</si>
  <si>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</si>
  <si>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</si>
  <si>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</si>
  <si>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</si>
  <si>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</si>
  <si>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</si>
  <si>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</si>
  <si>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</si>
  <si>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</si>
  <si>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</si>
  <si>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</si>
  <si>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</si>
  <si>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</si>
  <si>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</si>
  <si>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</si>
  <si>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</si>
  <si>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</si>
  <si>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</si>
  <si>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</si>
  <si>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</si>
  <si>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</si>
  <si>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</si>
  <si>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</si>
  <si>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</si>
  <si>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</si>
  <si>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</si>
  <si>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</si>
  <si>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</si>
  <si>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</si>
  <si>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</si>
  <si>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</si>
  <si>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</si>
  <si>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</si>
  <si>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</si>
  <si>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</si>
  <si>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</si>
  <si>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</si>
  <si>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</si>
  <si>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</si>
  <si>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</si>
  <si>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</si>
  <si>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</si>
  <si>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</si>
  <si>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</si>
  <si>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</si>
  <si>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</si>
  <si>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</si>
  <si>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</si>
  <si>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</si>
  <si>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</si>
  <si>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</si>
  <si>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</si>
  <si>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</si>
  <si>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</si>
  <si>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</si>
  <si>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</si>
  <si>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</si>
  <si>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</si>
  <si>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</si>
  <si>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</si>
  <si>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</si>
  <si>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</si>
  <si>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</si>
  <si>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</si>
  <si>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</si>
  <si>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</si>
  <si>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</si>
  <si>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</si>
  <si>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</si>
  <si>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</si>
  <si>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</si>
  <si>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</si>
  <si>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</si>
  <si>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</si>
  <si>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</si>
  <si>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</si>
  <si>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</si>
  <si>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</si>
  <si>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</si>
  <si>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</si>
  <si>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</si>
  <si>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</si>
  <si>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</si>
  <si>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</si>
  <si>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</si>
  <si>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</si>
  <si>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</si>
  <si>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</si>
  <si>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</si>
  <si>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</si>
  <si>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</si>
  <si>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</si>
  <si>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</si>
  <si>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</si>
  <si>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</si>
  <si>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</si>
  <si>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</si>
  <si>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</si>
  <si>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</si>
  <si>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</si>
  <si>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</si>
  <si>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</si>
  <si>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</si>
  <si>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</si>
  <si>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</si>
  <si>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</si>
  <si>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</si>
  <si>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</si>
  <si>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</si>
  <si>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</si>
  <si>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</si>
  <si>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</si>
  <si>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</si>
  <si>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</si>
  <si>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</si>
  <si>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</si>
  <si>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</si>
  <si>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</si>
  <si>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</si>
  <si>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</si>
  <si>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</si>
  <si>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</si>
  <si>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</si>
  <si>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</si>
  <si>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</si>
  <si>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</si>
  <si>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</si>
  <si>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</si>
  <si>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</si>
  <si>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</si>
  <si>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</si>
  <si>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</si>
  <si>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</si>
  <si>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</si>
  <si>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</si>
  <si>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</si>
  <si>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</si>
  <si>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</si>
  <si>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</si>
  <si>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</si>
  <si>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</si>
  <si>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</si>
  <si>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</si>
  <si>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</si>
  <si>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</si>
  <si>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</si>
  <si>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</si>
  <si>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</si>
  <si>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</si>
  <si>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</si>
  <si>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</si>
  <si>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</si>
  <si>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</si>
  <si>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</si>
  <si>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</si>
  <si>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</si>
  <si>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</si>
  <si>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</si>
  <si>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</si>
  <si>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</si>
  <si>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</si>
  <si>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</si>
  <si>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</si>
  <si>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</si>
  <si>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</si>
  <si>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</si>
  <si>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</si>
  <si>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</si>
  <si>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</si>
  <si>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</si>
  <si>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</si>
  <si>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</si>
  <si>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</si>
  <si>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</si>
  <si>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</si>
  <si>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</si>
  <si>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</si>
  <si>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</si>
  <si>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</si>
  <si>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</si>
  <si>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</si>
  <si>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</si>
  <si>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</si>
  <si>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</si>
  <si>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</si>
  <si>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</si>
  <si>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</si>
  <si>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</si>
  <si>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</si>
  <si>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</si>
  <si>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</si>
  <si>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</si>
  <si>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</si>
  <si>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</si>
  <si>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</si>
  <si>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</si>
  <si>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</si>
  <si>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</si>
  <si>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</si>
  <si>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</si>
  <si>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</si>
  <si>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</si>
  <si>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</si>
  <si>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</si>
  <si>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</si>
  <si>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</si>
  <si>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</si>
  <si>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</si>
  <si>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</si>
  <si>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</si>
  <si>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</si>
  <si>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</si>
  <si>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</si>
  <si>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</si>
  <si>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</si>
  <si>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</si>
  <si>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</si>
  <si>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</si>
  <si>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</si>
  <si>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</si>
  <si>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</si>
  <si>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</si>
  <si>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</si>
  <si>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</si>
  <si>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</si>
  <si>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</si>
  <si>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</si>
  <si>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</si>
  <si>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</si>
  <si>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</si>
  <si>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</si>
  <si>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</si>
  <si>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</si>
  <si>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</si>
  <si>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</si>
  <si>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</si>
  <si>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</si>
  <si>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</si>
  <si>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</si>
  <si>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</si>
  <si>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</si>
  <si>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</si>
  <si>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</si>
  <si>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</si>
  <si>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</si>
  <si>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</si>
  <si>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</si>
  <si>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</si>
  <si>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</si>
  <si>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</si>
  <si>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</si>
  <si>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</si>
  <si>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</si>
  <si>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</si>
  <si>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</si>
  <si>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</si>
  <si>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</si>
  <si>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</si>
  <si>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</si>
  <si>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</si>
  <si>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</si>
  <si>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</si>
  <si>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</si>
  <si>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</si>
  <si>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</si>
  <si>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</si>
  <si>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</si>
  <si>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</si>
  <si>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</si>
  <si>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</si>
  <si>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</si>
  <si>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</si>
  <si>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</si>
  <si>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</si>
  <si>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</si>
  <si>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</si>
  <si>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</si>
  <si>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</si>
  <si>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</si>
  <si>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</si>
  <si>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</si>
  <si>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</si>
  <si>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</si>
  <si>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</si>
  <si>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</si>
  <si>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</si>
  <si>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</si>
  <si>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</si>
  <si>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</si>
  <si>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</si>
  <si>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</si>
  <si>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</si>
  <si>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</si>
  <si>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</si>
  <si>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</si>
  <si>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</si>
  <si>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</si>
  <si>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</si>
  <si>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</si>
  <si>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</si>
  <si>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</si>
  <si>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</si>
  <si>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</si>
  <si>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</si>
  <si>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</si>
  <si>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</si>
  <si>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</si>
  <si>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</si>
  <si>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</si>
  <si>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</si>
  <si>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</si>
  <si>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</si>
  <si>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</si>
  <si>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</si>
  <si>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</si>
  <si>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</si>
  <si>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</si>
  <si>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</si>
  <si>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</si>
  <si>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</si>
  <si>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</si>
  <si>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</si>
  <si>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</si>
  <si>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</si>
  <si>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</si>
  <si>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</si>
  <si>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</si>
  <si>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</si>
  <si>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</si>
  <si>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</si>
  <si>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</si>
  <si>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</si>
  <si>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</si>
  <si>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</si>
  <si>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</si>
  <si>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</si>
  <si>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</si>
  <si>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</si>
  <si>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</si>
  <si>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</si>
  <si>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</si>
  <si>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</si>
  <si>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</si>
  <si>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</si>
  <si>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</si>
  <si>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</si>
  <si>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</si>
  <si>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</si>
  <si>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</si>
  <si>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</si>
  <si>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</si>
  <si>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</si>
  <si>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</si>
  <si>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</si>
  <si>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</si>
  <si>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</si>
  <si>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</si>
  <si>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</si>
  <si>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</si>
  <si>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</si>
  <si>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</si>
  <si>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</si>
  <si>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</si>
  <si>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</si>
  <si>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</si>
  <si>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</si>
  <si>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</si>
  <si>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</si>
  <si>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</si>
  <si>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</si>
  <si>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</si>
  <si>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</si>
  <si>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</si>
  <si>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</si>
  <si>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</si>
  <si>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</si>
  <si>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</si>
  <si>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</si>
  <si>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</si>
  <si>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</si>
  <si>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</si>
  <si>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</si>
  <si>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</si>
  <si>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</si>
  <si>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</si>
  <si>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</si>
  <si>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</si>
  <si>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</si>
  <si>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</si>
  <si>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</si>
  <si>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</si>
  <si>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</si>
  <si>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</si>
  <si>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</si>
  <si>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</si>
  <si>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</si>
  <si>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</si>
  <si>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</si>
  <si>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</si>
  <si>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</si>
  <si>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</si>
  <si>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</si>
  <si>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</si>
  <si>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</si>
  <si>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</si>
  <si>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</si>
  <si>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</si>
  <si>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</si>
  <si>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</si>
  <si>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</si>
  <si>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Aguardando solicitar MC1</t>
  </si>
  <si>
    <t>TOM-TVL</t>
  </si>
  <si>
    <t>TOMTVL</t>
  </si>
  <si>
    <t xml:space="preserve">Segue VMA 30KM de TOM-TVL, segue esmerilhando a 16km/h de TVL-TOM, encerrando em TOM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</si>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</sst>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308" activePane="bottomRight" state="frozen"/>
      <selection pane="bottomRight" activeCell="BJ311" sqref="BJ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0.97499999999999998</v>
      </c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ERRO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e">
        <f>IF(AND(BR296&lt;1,BS296&lt;1),"Produção e Intervalo",IF(BR296&lt;1,"Intervalo",IF(BS296&lt;1,"Produção","Aderente")))</f>
        <v>#VALUE!</v>
      </c>
      <c r="BR296" s="23" t="e">
        <f>IF(OR(B296="",F296=""),"*",AY296/P296)</f>
        <v>#VALUE!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/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/>
      <c r="BH309" s="21">
        <v>1</v>
      </c>
      <c r="BI309" s="21"/>
      <c r="BJ309" s="21" t="s">
        <v>1860</v>
      </c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/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/>
      <c r="AS310" s="43"/>
      <c r="AT310" s="43"/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/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1</v>
      </c>
      <c r="BI310" s="21"/>
      <c r="BJ310" s="21" t="s">
        <v>1861</v>
      </c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/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0.125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/>
      <c r="AS311" s="266"/>
      <c r="AT311" s="266"/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0</v>
      </c>
      <c r="AZ311" s="15"/>
      <c r="BA311" s="76">
        <v>1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1</v>
      </c>
      <c r="BI311" s="21"/>
      <c r="BJ311" s="21"/>
      <c r="BK311" s="21"/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</v>
      </c>
      <c r="BS311" s="23">
        <f>IF(OR(B311="",F311=""),"*",BA311/Q311)</f>
        <v>6.5359477124183002E-4</v>
      </c>
      <c r="BT311" s="247" t="str">
        <f t="shared" si="4"/>
        <v>OKOK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/>
      <c r="AS312" s="43"/>
      <c r="AT312" s="43"/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</v>
      </c>
      <c r="AZ312" s="15"/>
      <c r="BA312" s="76"/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1</v>
      </c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Produção e Intervalo</v>
      </c>
      <c r="BR312" s="23">
        <f>IF(OR(B312="",F312=""),"*",AY312/P312)</f>
        <v>0</v>
      </c>
      <c r="BS312" s="23">
        <f>IF(OR(B312="",F312=""),"*",BA312/Q312)</f>
        <v>0</v>
      </c>
      <c r="BT312" s="247" t="str">
        <f t="shared" si="4"/>
        <v/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/>
      <c r="AS313" s="43"/>
      <c r="AT313" s="43"/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0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1</v>
      </c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</v>
      </c>
      <c r="AZ314" s="15"/>
      <c r="BA314" s="76"/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1</v>
      </c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Produção e Intervalo</v>
      </c>
      <c r="BR314" s="23">
        <f>IF(OR(B314="",F314=""),"*",AY314/P314)</f>
        <v>0</v>
      </c>
      <c r="BS314" s="23">
        <f>IF(OR(B314="",F314=""),"*",BA314/Q314)</f>
        <v>0</v>
      </c>
      <c r="BT314" s="247" t="str">
        <f t="shared" si="4"/>
        <v/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</v>
      </c>
      <c r="AZ315" s="15"/>
      <c r="BA315" s="76"/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1</v>
      </c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Produção e Intervalo</v>
      </c>
      <c r="BR315" s="23">
        <f>IF(OR(B315="",F315=""),"*",AY315/P315)</f>
        <v>0</v>
      </c>
      <c r="BS315" s="23">
        <f>IF(OR(B315="",F315=""),"*",BA315/Q315)</f>
        <v>0</v>
      </c>
      <c r="BT315" s="247" t="str">
        <f t="shared" si="4"/>
        <v/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1862</v>
      </c>
      <c r="N318" s="234" t="s">
        <v>1863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1864</v>
      </c>
      <c r="X318" s="14" t="s">
        <v>957</v>
      </c>
      <c r="Y318" s="166"/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/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715</v>
      </c>
      <c r="G320" s="9" t="str">
        <f>IF(D320="","*",VLOOKUP(F320,BS_ATIVIDADE[#All],3,FALSE))</f>
        <v>MECANIZAÇÃO - SOCADORA</v>
      </c>
      <c r="H320" s="17" t="s">
        <v>254</v>
      </c>
      <c r="I320" s="186" t="s">
        <v>254</v>
      </c>
      <c r="J320" s="234">
        <v>74</v>
      </c>
      <c r="K320" s="16">
        <v>199</v>
      </c>
      <c r="L320" s="80">
        <v>190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20" s="186">
        <v>0.375</v>
      </c>
      <c r="P320" s="186">
        <v>0.125</v>
      </c>
      <c r="Q320" s="89">
        <v>1530</v>
      </c>
      <c r="R320" s="10" t="str">
        <f>IFERROR(_xlfn.XLOOKUP(F320, BS_ATIVIDADE[ATIVIDADE],BS_ATIVIDADE[UNIDADE] ), "*")</f>
        <v>M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1554</v>
      </c>
      <c r="X320" s="14" t="s">
        <v>957</v>
      </c>
      <c r="Y320" s="166"/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MECANIZAÇÃO - SOCADORA</v>
      </c>
      <c r="AJ320" s="9" t="str">
        <f>IF(D320="","*",VLOOKUP(AI320,BS_ATIVIDADE[#Data],3,FALSE))</f>
        <v>MECANIZAÇÃO - SOCADORA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TID201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199</v>
      </c>
      <c r="AQ320" s="329">
        <f>IF(BS_CONTROLE[[#This Row],[KM - Fim]]=0, "-", BS_CONTROLE[[#This Row],[KM - Fim]])</f>
        <v>190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M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/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/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1865</v>
      </c>
      <c r="N328" s="234" t="s">
        <v>1866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1867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1868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1869</v>
      </c>
      <c r="W330" s="43" t="s">
        <v>1870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1871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1872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1873</v>
      </c>
      <c r="N334" s="234" t="s">
        <v>1874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1875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1876</v>
      </c>
      <c r="N337" s="234" t="s">
        <v>1877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1878</v>
      </c>
      <c r="W337" s="186" t="s">
        <v>1879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1880</v>
      </c>
      <c r="N339" s="234" t="s">
        <v>1881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5" sqref="E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1882</v>
      </c>
      <c r="D5" s="367"/>
      <c r="E5" s="367"/>
      <c r="F5" s="367"/>
      <c r="G5" s="367"/>
      <c r="H5" s="367"/>
      <c r="I5" s="367"/>
      <c r="J5" s="368"/>
      <c r="K5" s="369" t="s">
        <v>1883</v>
      </c>
      <c r="L5" s="370"/>
      <c r="M5" s="370"/>
      <c r="N5" s="370"/>
      <c r="O5" s="371" t="s">
        <v>1884</v>
      </c>
      <c r="P5" s="372"/>
      <c r="Q5" s="373"/>
    </row>
    <row r="6" spans="1:17" s="99" customFormat="1" ht="15.75" customHeight="1">
      <c r="A6" s="93" t="s">
        <v>1885</v>
      </c>
      <c r="B6" s="100" t="s">
        <v>1886</v>
      </c>
      <c r="C6" s="101" t="s">
        <v>1163</v>
      </c>
      <c r="D6" s="102" t="s">
        <v>1164</v>
      </c>
      <c r="E6" s="101" t="s">
        <v>1887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1888</v>
      </c>
      <c r="M6" s="145" t="s">
        <v>628</v>
      </c>
      <c r="N6" s="146" t="s">
        <v>1158</v>
      </c>
      <c r="O6" s="286" t="s">
        <v>1201</v>
      </c>
      <c r="P6" s="164"/>
      <c r="Q6" s="206" t="s">
        <v>1889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1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1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0.125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1</v>
      </c>
      <c r="P305" s="96"/>
      <c r="Q305" s="152" t="str">
        <f>IF($A$2=1,IF(FN_MC!BJ311="","*",FN_MC!BJ311),IF(FN_MC!BK311="","*",FN_MC!BK311))</f>
        <v>*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1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1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1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1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199</v>
      </c>
      <c r="I314" s="138">
        <f>IF(FN_MC!O320="","*",FN_MC!O320)</f>
        <v>0.375</v>
      </c>
      <c r="J314" s="138">
        <f>IF(FN_MC!P320="","*",FN_MC!P320)</f>
        <v>0.125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199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1889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sqref="A1:U30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1890</v>
      </c>
      <c r="W1" s="379"/>
      <c r="X1" s="379"/>
      <c r="Y1" s="110"/>
    </row>
    <row r="2" spans="1:25" s="106" customFormat="1" ht="11.25" customHeight="1">
      <c r="A2" s="111" t="s">
        <v>1891</v>
      </c>
      <c r="B2" s="111" t="s">
        <v>1886</v>
      </c>
      <c r="C2" s="111" t="s">
        <v>605</v>
      </c>
      <c r="D2" s="112" t="s">
        <v>1163</v>
      </c>
      <c r="E2" s="112" t="s">
        <v>1164</v>
      </c>
      <c r="F2" s="112" t="s">
        <v>1885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1892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0.125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MECANIZAÇÃO - SOCADORA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TID201</v>
      </c>
      <c r="M312" s="117">
        <f>IF(FN_MC!J320="","*",FN_MC!J320)</f>
        <v>74</v>
      </c>
      <c r="N312" s="117">
        <f>IF(FN_MC!K320="","*",FN_MC!K320)</f>
        <v>199</v>
      </c>
      <c r="O312" s="117">
        <f>IF(FN_MC!L320="","*",FN_MC!L320)</f>
        <v>190</v>
      </c>
      <c r="P312" s="117"/>
      <c r="Q312" s="134">
        <f>IF(FN_MC!O320="","*",FN_MC!O320)</f>
        <v>0.375</v>
      </c>
      <c r="R312" s="134">
        <f>IF(FN_MC!P320="","*",FN_MC!P320)</f>
        <v>0.125</v>
      </c>
      <c r="S312" s="116" t="str">
        <f>IF(FN_MC!Q320="","*",CONCATENATE(FN_MC!Q320," ",FN_MC!R320))</f>
        <v>1530 M</v>
      </c>
      <c r="T312" s="116" t="str">
        <f>IF(FN_MC!V320="","*",FN_MC!V320)</f>
        <v>Antonioni</v>
      </c>
      <c r="U312" s="116" t="str">
        <f>IF(FN_MC!W320="","*",FN_MC!W320)</f>
        <v xml:space="preserve">Socaria mecanizada 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1893</v>
      </c>
    </row>
  </sheetData>
  <autoFilter ref="A2:Y3000" xr:uid="{D1126E52-FA3F-4EAC-A720-DDE9797BEFF6}">
    <filterColumn colId="5">
      <filters>
        <dateGroupItem year="2025" month="10" day="25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1894</v>
      </c>
      <c r="C2" s="101" t="s">
        <v>1148</v>
      </c>
      <c r="D2" s="101" t="s">
        <v>1150</v>
      </c>
      <c r="E2" s="101" t="s">
        <v>1895</v>
      </c>
      <c r="F2" s="101" t="s">
        <v>1896</v>
      </c>
      <c r="G2" s="101" t="s">
        <v>1897</v>
      </c>
      <c r="H2" s="101" t="s">
        <v>1898</v>
      </c>
      <c r="I2" s="101" t="s">
        <v>1899</v>
      </c>
      <c r="J2" s="101" t="s">
        <v>1900</v>
      </c>
      <c r="K2" s="137" t="s">
        <v>1901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*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*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*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*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2025-10-25T10:06:29Z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