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85" documentId="120_S{118792C3-22EF-5104-A093-F22BFE3913F3}" xr6:coauthVersionLast="47" xr6:coauthVersionMax="47" xr10:uidLastSave="{2414D0AA-EC86-462E-8940-AF305A2B2A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N48" i="1" a="1"/>
  <c r="N48" i="1" s="1"/>
  <c r="M48" i="1" a="1"/>
  <c r="M48" i="1" s="1"/>
  <c r="N46" i="1" a="1"/>
  <c r="N46" i="1" s="1"/>
  <c r="M46" i="1" a="1"/>
  <c r="M46" i="1" s="1"/>
  <c r="N34" i="1" a="1"/>
  <c r="N34" i="1" s="1"/>
  <c r="M34" i="1" a="1"/>
  <c r="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K27" i="15"/>
  <c r="L31" i="15"/>
  <c r="K31" i="15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7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K45" i="15"/>
  <c r="L45" i="15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K46" i="15"/>
  <c r="L46" i="15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<sst xmlns="http://schemas.openxmlformats.org/spreadsheetml/2006/main" count="3091" uniqueCount="1119">
  <si>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</si>
  <si>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</si>
  <si>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</si>
  <si>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</si>
  <si>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</si>
  <si>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</si>
  <si>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</si>
  <si>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</si>
  <si>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</si>
  <si>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</si>
  <si>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</si>
  <si>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</si>
  <si>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</si>
  <si>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</si>
  <si>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</si>
  <si>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</si>
  <si>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</si>
  <si>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</si>
  <si>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</si>
  <si>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</si>
  <si>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</si>
  <si>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</si>
  <si>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</si>
  <si>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</si>
  <si>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</si>
  <si>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</si>
  <si>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</si>
  <si>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</si>
  <si>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</si>
  <si>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</si>
  <si>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</si>
  <si>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</si>
  <si>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</si>
  <si>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</si>
  <si>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</si>
  <si>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</si>
  <si>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</si>
  <si>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</si>
  <si>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</si>
  <si>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</si>
  <si>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</si>
  <si>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</si>
  <si>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</si>
  <si>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</si>
  <si>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</si>
  <si>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</si>
  <si>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</si>
  <si>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</si>
  <si>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</si>
  <si>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</si>
  <si>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</si>
  <si>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</si>
  <si>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</si>
  <si>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</si>
  <si>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</si>
  <si>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</si>
  <si>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</si>
  <si>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</si>
  <si>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</si>
  <si>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</si>
  <si>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</si>
  <si>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</si>
  <si>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</si>
  <si>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</si>
  <si>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</si>
  <si>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</si>
  <si>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</si>
  <si>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</si>
  <si>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</si>
  <si>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</si>
  <si>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</si>
  <si>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</si>
  <si>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</si>
  <si>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</si>
  <si>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</si>
  <si>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</si>
  <si>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</si>
  <si>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</si>
  <si>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</si>
  <si>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</si>
  <si>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</si>
  <si>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</si>
  <si>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</si>
  <si>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</si>
  <si>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</si>
  <si>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</si>
  <si>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</si>
  <si>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</si>
  <si>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</si>
  <si>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</si>
  <si>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</si>
  <si>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</si>
  <si>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</si>
  <si>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</si>
  <si>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</si>
  <si>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</si>
  <si>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</si>
  <si>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</si>
  <si>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</si>
  <si>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</si>
  <si>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</si>
  <si>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</si>
  <si>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</si>
  <si>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</si>
  <si>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</si>
  <si>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</si>
  <si>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</si>
  <si>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</si>
  <si>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</si>
  <si>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</si>
  <si>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</si>
  <si>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</si>
  <si>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</si>
  <si>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</si>
  <si>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</si>
  <si>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</si>
  <si>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</si>
  <si>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</si>
  <si>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</si>
  <si>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</si>
  <si>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</si>
  <si>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</si>
  <si>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</si>
  <si>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</si>
  <si>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</si>
  <si>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</si>
  <si>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</si>
  <si>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</si>
  <si>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</si>
  <si>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</si>
  <si>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</si>
  <si>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</si>
  <si>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</si>
  <si>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</si>
  <si>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</si>
  <si>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</si>
  <si>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</si>
  <si>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</si>
  <si>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</si>
  <si>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</si>
  <si>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</si>
  <si>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</si>
  <si>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</si>
  <si>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</si>
  <si>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</si>
  <si>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</si>
  <si>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</si>
  <si>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</si>
  <si>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</si>
  <si>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</si>
  <si>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</si>
  <si>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</si>
  <si>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</si>
  <si>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</si>
  <si>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</si>
  <si>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</si>
  <si>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</si>
  <si>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</si>
  <si>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</si>
  <si>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</si>
  <si>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</si>
  <si>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</si>
  <si>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</si>
  <si>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</si>
  <si>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</si>
  <si>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</si>
  <si>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</si>
  <si>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</si>
  <si>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</si>
  <si>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</si>
  <si>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</si>
  <si>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</si>
  <si>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</si>
  <si>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</si>
  <si>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</si>
  <si>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</si>
  <si>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</si>
  <si>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</si>
  <si>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</si>
  <si>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</si>
  <si>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</si>
  <si>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</si>
  <si>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</si>
  <si>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</si>
  <si>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</si>
  <si>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</si>
  <si>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</si>
  <si>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</si>
  <si>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</si>
  <si>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</si>
  <si>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</si>
  <si>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</si>
  <si>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</si>
  <si>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</si>
  <si>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</si>
  <si>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</si>
  <si>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</si>
  <si>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</si>
  <si>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</si>
  <si>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</si>
  <si>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</si>
  <si>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</si>
  <si>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</si>
  <si>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</si>
  <si>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</si>
  <si>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</si>
  <si>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</si>
  <si>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</si>
  <si>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</si>
  <si>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</si>
  <si>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</si>
  <si>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</si>
  <si>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</si>
  <si>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</si>
  <si>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</si>
  <si>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</si>
  <si>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</si>
  <si>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</si>
  <si>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</si>
  <si>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</si>
  <si>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</si>
  <si>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</si>
  <si>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</si>
  <si>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</si>
  <si>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</si>
  <si>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</si>
  <si>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</si>
  <si>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</si>
  <si>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</si>
  <si>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</si>
  <si>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</si>
  <si>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</si>
  <si>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</si>
  <si>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</si>
  <si>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</si>
  <si>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</si>
  <si>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</si>
  <si>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</si>
  <si>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</si>
  <si>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</si>
  <si>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</si>
  <si>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</si>
  <si>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</si>
  <si>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</si>
  <si>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</si>
  <si>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</si>
  <si>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</si>
  <si>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</si>
  <si>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</si>
  <si>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</si>
  <si>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</si>
  <si>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</si>
  <si>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</si>
  <si>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</si>
  <si>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</si>
  <si>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</si>
  <si>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</si>
  <si>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</si>
  <si>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</si>
  <si>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</si>
  <si>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</si>
  <si>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</si>
  <si>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</si>
  <si>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</si>
  <si>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</si>
  <si>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</si>
  <si>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</si>
  <si>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</si>
  <si>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</si>
  <si>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</si>
  <si>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</si>
  <si>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</si>
  <si>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</si>
  <si>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</si>
  <si>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</si>
  <si>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</si>
  <si>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</si>
  <si>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</si>
  <si>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</si>
  <si>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</si>
  <si>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</si>
  <si>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</si>
  <si>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</si>
  <si>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</si>
  <si>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</si>
  <si>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</si>
  <si>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</si>
  <si>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</si>
  <si>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</si>
  <si>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</si>
  <si>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</si>
  <si>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</si>
  <si>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</si>
  <si>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</si>
  <si>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</si>
  <si>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</si>
  <si>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</si>
  <si>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</si>
  <si>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</si>
  <si>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</si>
  <si>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</si>
  <si>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</si>
  <si>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</si>
  <si>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</si>
  <si>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</si>
  <si>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</si>
  <si>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</si>
  <si>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</si>
  <si>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</si>
  <si>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</si>
  <si>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</si>
  <si>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</si>
  <si>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</si>
  <si>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</si>
  <si>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</si>
  <si>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</si>
  <si>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</si>
  <si>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</si>
  <si>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</si>
  <si>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</si>
  <si>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</si>
  <si>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</si>
  <si>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</si>
  <si>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</si>
  <si>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</si>
  <si>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</si>
  <si>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</si>
  <si>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</si>
  <si>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</si>
  <si>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</si>
  <si>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</si>
  <si>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</si>
  <si>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</si>
  <si>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</si>
  <si>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</si>
  <si>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</si>
  <si>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</si>
  <si>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</si>
  <si>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</si>
  <si>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</si>
  <si>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</si>
  <si>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</si>
  <si>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</si>
  <si>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</si>
  <si>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</si>
  <si>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</si>
  <si>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</si>
  <si>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</si>
  <si>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</si>
  <si>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</si>
  <si>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</si>
  <si>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</si>
  <si>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</si>
  <si>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</si>
  <si>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</si>
  <si>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</si>
  <si>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</si>
  <si>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</si>
  <si>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</si>
  <si>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</si>
  <si>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</si>
  <si>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</si>
  <si>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</si>
  <si>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</si>
  <si>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</si>
  <si>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</si>
  <si>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</si>
  <si>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</si>
  <si>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</si>
  <si>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</si>
  <si>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</si>
  <si>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</si>
  <si>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</si>
  <si>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</si>
  <si>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</si>
  <si>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</si>
  <si>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</si>
  <si>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</si>
  <si>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</si>
  <si>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</si>
  <si>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</si>
  <si>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</si>
  <si>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</si>
  <si>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</si>
  <si>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</si>
  <si>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</si>
  <si>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</si>
  <si>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</si>
  <si>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</si>
  <si>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</si>
  <si>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</si>
  <si>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</si>
  <si>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</si>
  <si>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</si>
  <si>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</si>
  <si>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</si>
  <si>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</si>
  <si>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</si>
  <si>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</si>
  <si>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</si>
  <si>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</si>
  <si>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</si>
  <si>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</si>
  <si>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</si>
  <si>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</si>
  <si>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</si>
  <si>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</si>
  <si>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</si>
  <si>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</si>
  <si>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</si>
  <si>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</si>
  <si>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</si>
  <si>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</si>
  <si>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</si>
  <si>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</si>
  <si>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</si>
  <si>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</si>
  <si>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</si>
  <si>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</si>
  <si>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</si>
  <si>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</si>
  <si>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</si>
  <si>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</si>
  <si>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</si>
  <si>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</si>
  <si>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</si>
  <si>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</si>
  <si>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</si>
  <si>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</si>
  <si>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</si>
  <si>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</si>
  <si>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</si>
  <si>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</si>
  <si>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</si>
  <si>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</si>
  <si>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</si>
  <si>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</si>
  <si>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</si>
  <si>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</si>
  <si>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</si>
  <si>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</si>
  <si>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</si>
  <si>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</si>
  <si>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</si>
  <si>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</si>
  <si>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</si>
  <si>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</si>
  <si>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</si>
  <si>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</si>
  <si>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</si>
  <si>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</si>
  <si>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</si>
  <si>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</si>
  <si>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</si>
  <si>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</si>
  <si>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</si>
  <si>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</si>
  <si>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</si>
  <si>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</si>
  <si>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</si>
  <si>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</si>
  <si>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</si>
  <si>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</si>
  <si>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</si>
  <si>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</si>
  <si>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</si>
  <si>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</si>
  <si>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</si>
  <si>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</si>
  <si>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</si>
  <si>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</si>
  <si>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</si>
  <si>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</si>
  <si>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</si>
  <si>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</si>
  <si>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</si>
  <si>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</si>
  <si>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</si>
  <si>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</si>
  <si>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</si>
  <si>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</si>
  <si>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</si>
  <si>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</si>
  <si>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</si>
  <si>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</si>
  <si>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</si>
  <si>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</si>
  <si>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</si>
  <si>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</si>
  <si>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</si>
  <si>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</si>
  <si>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</si>
  <si>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</si>
  <si>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</si>
  <si>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</si>
  <si>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</si>
  <si>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</si>
  <si>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</si>
  <si>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</si>
  <si>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</si>
  <si>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</si>
  <si>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</si>
  <si>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</si>
  <si>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</si>
  <si>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</si>
  <si>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</si>
  <si>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</si>
  <si>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</si>
  <si>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</si>
  <si>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</si>
  <si>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</si>
  <si>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</si>
  <si>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</si>
  <si>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</si>
  <si>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</si>
  <si>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</si>
  <si>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</si>
  <si>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</si>
  <si>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</si>
  <si>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</si>
  <si>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</si>
  <si>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</si>
  <si>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</si>
  <si>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</si>
  <si>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</si>
  <si>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</si>
  <si>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</si>
  <si>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</si>
  <si>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</si>
  <si>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</si>
  <si>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</si>
  <si>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</si>
  <si>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</si>
  <si>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</si>
  <si>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</si>
  <si>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</si>
  <si>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</si>
  <si>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</si>
  <si>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</si>
  <si>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</si>
  <si>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</si>
  <si>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</si>
  <si>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</si>
  <si>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</si>
  <si>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</si>
  <si>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</si>
  <si>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</si>
  <si>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</si>
  <si>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</si>
  <si>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</si>
  <si>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</si>
  <si>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</si>
  <si>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</si>
  <si>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</si>
  <si>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</si>
  <si>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</si>
  <si>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</si>
  <si>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</si>
  <si>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</si>
  <si>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</si>
  <si>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</si>
  <si>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</si>
  <si>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</si>
  <si>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</si>
  <si>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</si>
  <si>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</si>
  <si>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</si>
  <si>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</si>
  <si>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</si>
  <si>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</si>
  <si>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</si>
  <si>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</si>
  <si>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</si>
  <si>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</si>
  <si>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</si>
  <si>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</si>
  <si>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</si>
  <si>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</si>
  <si>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</si>
  <si>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</si>
  <si>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</si>
  <si>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</si>
  <si>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</si>
  <si>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</si>
  <si>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</si>
  <si>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</si>
  <si>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</si>
  <si>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</si>
  <si>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</si>
  <si>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</si>
  <si>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</si>
  <si>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</si>
  <si>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</si>
  <si>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</si>
  <si>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</si>
  <si>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</si>
  <si>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</si>
  <si>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</si>
  <si>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</si>
  <si>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</si>
  <si>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</si>
  <si>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</si>
  <si>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</si>
  <si>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</si>
  <si>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</si>
  <si>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</si>
  <si>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</si>
  <si>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</si>
  <si>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</si>
  <si>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</si>
  <si>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</si>
  <si>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</si>
  <si>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</si>
  <si>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</si>
  <si>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</si>
  <si>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</si>
  <si>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</si>
  <si>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</si>
  <si>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</si>
  <si>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</si>
  <si>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</si>
  <si>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</si>
  <si>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</si>
  <si>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</si>
  <si>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</si>
  <si>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</si>
  <si>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</si>
  <si>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</si>
  <si>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</si>
  <si>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</si>
  <si>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</si>
  <si>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</si>
  <si>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</si>
  <si>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</si>
  <si>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</si>
  <si>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</si>
  <si>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</si>
  <si>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</si>
  <si>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</si>
  <si>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</si>
  <si>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</si>
  <si>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</si>
  <si>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</si>
  <si>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</si>
  <si>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</si>
  <si>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</si>
  <si>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</si>
  <si>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</si>
  <si>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</si>
  <si>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</si>
  <si>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</si>
  <si>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</si>
  <si>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</si>
  <si>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</si>
  <si>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</si>
  <si>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</si>
  <si>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</si>
  <si>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</si>
  <si>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</si>
  <si>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</si>
  <si>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</si>
  <si>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</si>
  <si>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</si>
  <si>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</si>
  <si>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</si>
  <si>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</si>
  <si>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</si>
  <si>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</si>
  <si>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</si>
  <si>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</si>
  <si>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</si>
  <si>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</si>
  <si>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</si>
  <si>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</si>
  <si>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</si>
  <si>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</si>
  <si>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</si>
  <si>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</si>
  <si>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</si>
  <si>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</si>
  <si>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</si>
  <si>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</si>
  <si>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</si>
  <si>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</si>
  <si>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</si>
  <si>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</si>
  <si>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</si>
  <si>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</si>
  <si>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</si>
  <si>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</si>
  <si>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</si>
  <si>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</si>
  <si>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</si>
  <si>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</si>
  <si>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</si>
  <si>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</si>
  <si>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</si>
  <si>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</si>
  <si>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</si>
  <si>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</si>
  <si>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</si>
  <si>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</si>
  <si>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</si>
  <si>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</si>
  <si>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</si>
  <si>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</si>
  <si>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</si>
  <si>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</si>
  <si>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</si>
  <si>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</si>
  <si>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</si>
  <si>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</si>
  <si>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</si>
  <si>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</si>
  <si>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</si>
  <si>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</si>
  <si>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</si>
  <si>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</si>
  <si>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</si>
  <si>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</si>
  <si>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</si>
  <si>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</si>
  <si>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</si>
  <si>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</si>
  <si>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</si>
  <si>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</si>
  <si>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</si>
  <si>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</si>
  <si>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</si>
  <si>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</si>
  <si>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</si>
  <si>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</si>
  <si>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</si>
  <si>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</si>
  <si>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</si>
  <si>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</si>
  <si>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</si>
  <si>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</si>
  <si>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</si>
  <si>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</si>
  <si>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</si>
  <si>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</si>
  <si>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</si>
  <si>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</si>
  <si>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</si>
  <si>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</si>
  <si>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</si>
  <si>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</si>
  <si>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</si>
  <si>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</si>
  <si>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</si>
  <si>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</si>
  <si>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</si>
  <si>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</si>
  <si>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</si>
  <si>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</si>
  <si>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</si>
  <si>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</si>
  <si>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</si>
  <si>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</si>
  <si>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</si>
  <si>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</si>
  <si>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</si>
  <si>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</si>
  <si>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</si>
  <si>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</si>
  <si>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</si>
  <si>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</si>
  <si>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</si>
  <si>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</si>
  <si>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</si>
  <si>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</si>
  <si>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</si>
  <si>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</si>
  <si>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</si>
  <si>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</si>
  <si>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</si>
  <si>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</si>
  <si>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</si>
  <si>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</si>
  <si>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</si>
  <si>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</si>
  <si>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</si>
  <si>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</si>
  <si>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</si>
  <si>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</si>
  <si>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</si>
  <si>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</si>
  <si>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</si>
  <si>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</si>
  <si>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</si>
  <si>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</si>
  <si>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</si>
  <si>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</si>
  <si>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</si>
  <si>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</si>
  <si>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</si>
  <si>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</si>
  <si>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</si>
  <si>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</si>
  <si>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</si>
  <si>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</si>
  <si>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</si>
  <si>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</si>
  <si>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</si>
  <si>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</si>
  <si>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</si>
  <si>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</si>
  <si>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</si>
  <si>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</si>
  <si>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</si>
  <si>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</si>
  <si>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</si>
  <si>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</si>
  <si>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</si>
  <si>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</si>
  <si>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</si>
  <si>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</si>
  <si>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</si>
  <si>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</si>
  <si>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</si>
  <si>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</si>
  <si>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</si>
  <si>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</si>
  <si>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</si>
  <si>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</si>
  <si>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</si>
  <si>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</si>
  <si>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</si>
  <si>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</si>
  <si>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</si>
  <si>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</si>
  <si>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</si>
  <si>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</si>
  <si>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</si>
  <si>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</si>
  <si>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</si>
  <si>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</si>
  <si>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</si>
  <si>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</si>
  <si>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</si>
  <si>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</si>
  <si>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</si>
  <si>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</si>
  <si>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</si>
  <si>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</si>
  <si>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</si>
  <si>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</si>
  <si>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</si>
  <si>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</si>
  <si>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</si>
  <si>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</si>
  <si>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</si>
  <si>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</si>
  <si>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</si>
  <si>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</si>
  <si>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</si>
  <si>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</si>
  <si>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</si>
  <si>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</si>
  <si>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</si>
  <si>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</si>
  <si>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</si>
  <si>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</si>
  <si>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</si>
  <si>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</si>
  <si>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</si>
  <si>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</si>
  <si>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</si>
  <si>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</si>
  <si>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</si>
  <si>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</si>
  <si>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</si>
  <si>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</si>
  <si>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</si>
  <si>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</si>
  <si>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</si>
  <si>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</si>
  <si>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</si>
  <si>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</si>
  <si>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</si>
  <si>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</si>
  <si>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</si>
  <si>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</si>
  <si>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</si>
  <si>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</si>
  <si>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</si>
  <si>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</si>
  <si>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</si>
  <si>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</si>
  <si>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</si>
  <si>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</si>
  <si>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</si>
  <si>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</si>
  <si>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</si>
  <si>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</si>
  <si>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</si>
  <si>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</si>
  <si>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</si>
  <si>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</si>
  <si>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</si>
  <si>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</si>
  <si>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</si>
  <si>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</si>
  <si>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</si>
  <si>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</si>
  <si>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</si>
  <si>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</si>
  <si>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</si>
  <si>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</si>
  <si>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</si>
  <si>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</si>
  <si>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</si>
  <si>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</si>
  <si>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</si>
  <si>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</si>
  <si>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</si>
  <si>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</si>
  <si>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</si>
  <si>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</si>
  <si>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</si>
  <si>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</si>
  <si>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</si>
  <si>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</si>
  <si>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</si>
  <si>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</si>
  <si>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</si>
  <si>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</si>
  <si>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</si>
  <si>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</si>
  <si>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</si>
  <si>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</si>
  <si>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</si>
  <si>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</si>
  <si>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</si>
  <si>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</si>
  <si>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</si>
  <si>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</si>
  <si>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</si>
  <si>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</si>
  <si>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</si>
  <si>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</si>
  <si>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</si>
  <si>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</si>
  <si>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</si>
  <si>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</si>
  <si>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</si>
  <si>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</si>
  <si>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</si>
  <si>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</si>
  <si>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</si>
  <si>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</si>
  <si>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</si>
  <si>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</si>
  <si>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</si>
  <si>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</si>
  <si>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</si>
  <si>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</si>
  <si>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</si>
  <si>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</si>
  <si>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</si>
  <si>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</si>
  <si>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</si>
  <si>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</si>
  <si>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</si>
  <si>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</si>
  <si>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</si>
  <si>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</si>
  <si>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</si>
  <si>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</si>
  <si>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</si>
  <si>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</si>
  <si>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</si>
  <si>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</si>
  <si>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</si>
  <si>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</si>
  <si>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</si>
  <si>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</si>
  <si>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</si>
  <si>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</si>
  <si>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</si>
  <si>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</si>
  <si>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</si>
  <si>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</si>
  <si>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</si>
  <si>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</si>
  <si>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</si>
  <si>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</si>
  <si>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</si>
  <si>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</si>
  <si>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</si>
  <si>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</si>
  <si>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</si>
  <si>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</si>
  <si>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</si>
  <si>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</si>
  <si>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</si>
  <si>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</si>
  <si>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</si>
  <si>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</si>
  <si>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</si>
  <si>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</si>
  <si>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</si>
  <si>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</si>
  <si>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</si>
  <si>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</si>
  <si>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</si>
  <si>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</si>
  <si>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</si>
  <si>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</si>
  <si>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</si>
  <si>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</si>
  <si>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</si>
  <si>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</si>
  <si>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</si>
  <si>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</si>
  <si>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</si>
  <si>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</si>
  <si>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</si>
  <si>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</si>
  <si>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</si>
  <si>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</si>
  <si>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</si>
  <si>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</si>
  <si>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</si>
  <si>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</si>
  <si>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</si>
  <si>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</si>
  <si>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</si>
  <si>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</si>
  <si>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</si>
  <si>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</si>
  <si>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</si>
  <si>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 xml:space="preserve">Não solicitou, aguardando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</si>
  <si>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</si>
  <si>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</si>
  <si>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</si>
  <si>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</si>
  <si>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</si>
  <si>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</si>
  <si>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</si>
  <si>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TP pronta 09hrs , não solicitou devido mal tempo</t>
  </si>
  <si>
    <t>ZCZZRU</t>
  </si>
  <si>
    <t>Deslocamento de ZCZ-ZRU</t>
  </si>
  <si>
    <t xml:space="preserve">MC1 08:37, verificando faixa 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</si>
  <si>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</si>
  <si>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</si>
  <si>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</si>
  <si>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</si>
  <si>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</si>
  <si>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</si>
  <si>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Previsão TP pronta 11hrs </t>
  </si>
  <si>
    <t>ZMA-ZSD</t>
  </si>
  <si>
    <t>ZMAZSD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</si>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</sst>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3" headerRowBorderDxfId="191" tableBorderDxfId="192" totalsRowBorderDxfId="190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U29" activePane="topRight" state="frozen"/>
      <selection pane="topRight" activeCell="W35" sqref="W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 t="s">
        <v>1033</v>
      </c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1034</v>
      </c>
      <c r="J32" s="130">
        <v>73</v>
      </c>
      <c r="K32" s="130">
        <v>202</v>
      </c>
      <c r="L32" s="108">
        <v>128</v>
      </c>
      <c r="M32" s="130" t="s">
        <v>1035</v>
      </c>
      <c r="N32" s="130" t="s">
        <v>1036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1037</v>
      </c>
      <c r="W32" s="108" t="s">
        <v>1038</v>
      </c>
      <c r="X32" s="107" t="s">
        <v>382</v>
      </c>
      <c r="Y32" s="132" t="s">
        <v>385</v>
      </c>
      <c r="Z32" s="107"/>
      <c r="AA32" s="191" t="s">
        <v>1039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1034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1040</v>
      </c>
      <c r="BK33" s="17" t="s">
        <v>1040</v>
      </c>
      <c r="BL33" s="16"/>
      <c r="BM33" s="133" t="s">
        <v>401</v>
      </c>
      <c r="BN33" s="133" t="s">
        <v>421</v>
      </c>
      <c r="BO33" s="133" t="s">
        <v>529</v>
      </c>
      <c r="BP33" s="17" t="s">
        <v>1040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102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101ZZF</v>
      </c>
      <c r="AO34" s="108">
        <f>IF(BS_CONTROLE[[#This Row],[SUB]]=0, "-", BS_CONTROLE[[#This Row],[SUB]])</f>
        <v>73</v>
      </c>
      <c r="AP34" s="108">
        <f>BS_CONTROLE[[#This Row],[KM - Inicio]]</f>
        <v>102</v>
      </c>
      <c r="AQ34" s="108">
        <f>BS_CONTROLE[[#This Row],[KM - Inicio]]</f>
        <v>102</v>
      </c>
      <c r="AR34" s="111">
        <v>0.375</v>
      </c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1041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1042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1043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0.35902777777777778</v>
      </c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 t="s">
        <v>1044</v>
      </c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1045</v>
      </c>
      <c r="I36" s="199" t="s">
        <v>1045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1046</v>
      </c>
      <c r="W36" s="108" t="s">
        <v>1047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1048</v>
      </c>
      <c r="BK36" s="17" t="s">
        <v>1048</v>
      </c>
      <c r="BL36" s="16"/>
      <c r="BM36" s="133" t="s">
        <v>401</v>
      </c>
      <c r="BN36" s="133" t="s">
        <v>421</v>
      </c>
      <c r="BO36" s="133" t="s">
        <v>529</v>
      </c>
      <c r="BP36" s="17" t="s">
        <v>1048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1049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1050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1051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1052</v>
      </c>
      <c r="N38" s="130" t="s">
        <v>1053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1054</v>
      </c>
      <c r="X38" s="107" t="s">
        <v>382</v>
      </c>
      <c r="Y38" s="132" t="s">
        <v>385</v>
      </c>
      <c r="Z38" s="107"/>
      <c r="AA38" s="108" t="s">
        <v>1055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1056</v>
      </c>
      <c r="BG38" s="16"/>
      <c r="BH38" s="17"/>
      <c r="BI38" s="17"/>
      <c r="BJ38" s="17"/>
      <c r="BK38" s="17"/>
      <c r="BL38" s="16"/>
      <c r="BM38" s="133"/>
      <c r="BN38" s="133"/>
      <c r="BO38" s="133"/>
      <c r="BP38" s="17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1046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>W57</v>
      </c>
      <c r="B46" s="105"/>
      <c r="C46" s="138" t="str">
        <f>IF(BS_CONTROLE[[#This Row],[DATA]]="","",WEEKNUM(BS_CONTROLE[[#This Row],[DATA]]))</f>
        <v/>
      </c>
      <c r="D46" s="107" t="s">
        <v>999</v>
      </c>
      <c r="E46" s="129" t="s">
        <v>747</v>
      </c>
      <c r="F46" s="129" t="s">
        <v>749</v>
      </c>
      <c r="G46" s="146" t="str">
        <f>IF(D46="","*",VLOOKUP(F46,BS_ATIVIDADE[],3,FALSE))</f>
        <v>OUTROS</v>
      </c>
      <c r="H46" s="154" t="s">
        <v>82</v>
      </c>
      <c r="I46" s="154" t="s">
        <v>82</v>
      </c>
      <c r="J46" s="108">
        <v>73</v>
      </c>
      <c r="K46" s="108">
        <v>379</v>
      </c>
      <c r="L46" s="108">
        <v>375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211">
        <v>0.375</v>
      </c>
      <c r="P46" s="109">
        <v>8.3333333333333329E-2</v>
      </c>
      <c r="Q46" s="108">
        <v>700</v>
      </c>
      <c r="R46" s="10" t="str">
        <f>IFERROR(_xlfn.XLOOKUP(F46, BS_ATIVIDADE[ATIVIDADE],BS_ATIVIDADE[UNIDADE] ), "*")</f>
        <v>BINÁRIO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8" t="s">
        <v>1000</v>
      </c>
      <c r="W46" s="108" t="s">
        <v>1001</v>
      </c>
      <c r="X46" s="107" t="s">
        <v>382</v>
      </c>
      <c r="Y46" s="132"/>
      <c r="Z46" s="132"/>
      <c r="AA46" s="108" t="s">
        <v>1002</v>
      </c>
      <c r="AB46" s="106" t="s">
        <v>373</v>
      </c>
      <c r="AC46" s="106" t="s">
        <v>367</v>
      </c>
      <c r="AD46" s="110">
        <v>0.33333333333333331</v>
      </c>
      <c r="AE46" s="108">
        <v>9374</v>
      </c>
      <c r="AF46" s="110" t="s">
        <v>554</v>
      </c>
      <c r="AG46" s="110" t="s">
        <v>554</v>
      </c>
      <c r="AH46" s="15"/>
      <c r="AI46" s="129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8" t="str">
        <f>IF(BS_CONTROLE[[#This Row],[Entre - Estações]]=0, "-", BS_CONTROLE[[#This Row],[Entre - Estações]])</f>
        <v>ZJA-ZUR</v>
      </c>
      <c r="AN46" s="108" t="str">
        <f>IF(BS_CONTROLE[[#This Row],[SB]]=0, "-", BS_CONTROLE[[#This Row],[SB]])</f>
        <v>ZJA-ZUR</v>
      </c>
      <c r="AO46" s="108">
        <f>IF(BS_CONTROLE[[#This Row],[SUB]]=0, "-", BS_CONTROLE[[#This Row],[SUB]])</f>
        <v>73</v>
      </c>
      <c r="AP46" s="108">
        <f>BS_CONTROLE[[#This Row],[KM - Inicio]]</f>
        <v>379</v>
      </c>
      <c r="AQ46" s="108">
        <f>BS_CONTROLE[[#This Row],[KM - Inicio]]</f>
        <v>379</v>
      </c>
      <c r="AR46" s="111"/>
      <c r="AS46" s="111"/>
      <c r="AT46" s="111"/>
      <c r="AU46" s="139"/>
      <c r="AV46" s="139"/>
      <c r="AW46" s="14"/>
      <c r="AX46" s="14"/>
      <c r="AY46" s="186">
        <f t="shared" si="7"/>
        <v>0</v>
      </c>
      <c r="AZ46" s="157"/>
      <c r="BA46" s="112"/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>A63</v>
      </c>
      <c r="B47" s="105"/>
      <c r="C47" s="138" t="str">
        <f>IF(BS_CONTROLE[[#This Row],[DATA]]="","",WEEKNUM(BS_CONTROLE[[#This Row],[DATA]]))</f>
        <v/>
      </c>
      <c r="D47" s="107" t="s">
        <v>658</v>
      </c>
      <c r="E47" s="138" t="str">
        <f>IF(BS_CONTROLE[[#This Row],[DATA]]="","",WEEKNUM(BS_CONTROLE[[#This Row],[DATA]]))</f>
        <v/>
      </c>
      <c r="F47" s="129" t="s">
        <v>627</v>
      </c>
      <c r="G47" s="146" t="str">
        <f>IF(D47="","*",VLOOKUP(F47,BS_ATIVIDADE[],3,FALSE))</f>
        <v>OUTROS</v>
      </c>
      <c r="H47" s="109" t="s">
        <v>48</v>
      </c>
      <c r="I47" s="109" t="s">
        <v>267</v>
      </c>
      <c r="J47" s="108">
        <v>73</v>
      </c>
      <c r="K47" s="108">
        <v>306</v>
      </c>
      <c r="L47" s="108">
        <v>204</v>
      </c>
      <c r="M47" s="130" t="s">
        <v>1070</v>
      </c>
      <c r="N47" s="130" t="s">
        <v>1071</v>
      </c>
      <c r="O47" s="109">
        <v>0.33333333333333331</v>
      </c>
      <c r="P47" s="109">
        <v>4.1666666666666664E-2</v>
      </c>
      <c r="Q47" s="108">
        <v>1</v>
      </c>
      <c r="R47" s="10" t="str">
        <f>IFERROR(_xlfn.XLOOKUP(F47, BS_ATIVIDADE[ATIVIDADE],BS_ATIVIDADE[UNIDADE] ), "*")</f>
        <v>BINÁRIO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8" t="s">
        <v>1000</v>
      </c>
      <c r="W47" s="108" t="s">
        <v>1030</v>
      </c>
      <c r="X47" s="107" t="s">
        <v>382</v>
      </c>
      <c r="Y47" s="132" t="s">
        <v>385</v>
      </c>
      <c r="Z47" s="107"/>
      <c r="AA47" s="200"/>
      <c r="AB47" s="201"/>
      <c r="AC47" s="201"/>
      <c r="AD47" s="202"/>
      <c r="AE47" s="200"/>
      <c r="AF47" s="202"/>
      <c r="AG47" s="212"/>
      <c r="AH47" s="15"/>
      <c r="AI47" s="129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8" t="str">
        <f>IF(BS_CONTROLE[[#This Row],[Entre - Estações]]=0, "-", BS_CONTROLE[[#This Row],[Entre - Estações]])</f>
        <v>ZVP-ZRU</v>
      </c>
      <c r="AN47" s="108" t="str">
        <f>IF(BS_CONTROLE[[#This Row],[SB]]=0, "-", BS_CONTROLE[[#This Row],[SB]])</f>
        <v>ZVPZRU</v>
      </c>
      <c r="AO47" s="108">
        <f>IF(BS_CONTROLE[[#This Row],[SUB]]=0, "-", BS_CONTROLE[[#This Row],[SUB]])</f>
        <v>73</v>
      </c>
      <c r="AP47" s="108">
        <f>BS_CONTROLE[[#This Row],[KM - Inicio]]</f>
        <v>306</v>
      </c>
      <c r="AQ47" s="108">
        <f>BS_CONTROLE[[#This Row],[KM - Inicio]]</f>
        <v>306</v>
      </c>
      <c r="AR47" s="111"/>
      <c r="AS47" s="111"/>
      <c r="AT47" s="111"/>
      <c r="AU47" s="139"/>
      <c r="AV47" s="139"/>
      <c r="AW47" s="14"/>
      <c r="AX47" s="14"/>
      <c r="AY47" s="186">
        <f t="shared" si="7"/>
        <v>0</v>
      </c>
      <c r="AZ47" s="157"/>
      <c r="BA47" s="112"/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>JOVÂNIO (TP-850)</v>
      </c>
      <c r="B48" s="105"/>
      <c r="C48" s="138" t="str">
        <f>IF(BS_CONTROLE[[#This Row],[DATA]]="","",WEEKNUM(BS_CONTROLE[[#This Row],[DATA]]))</f>
        <v/>
      </c>
      <c r="D48" s="188" t="s">
        <v>857</v>
      </c>
      <c r="E48" s="190" t="s">
        <v>736</v>
      </c>
      <c r="F48" s="129" t="s">
        <v>736</v>
      </c>
      <c r="G48" s="146" t="str">
        <f>IF(D48="","*",VLOOKUP(F48,BS_ATIVIDADE[],3,FALSE))</f>
        <v>SOLDA</v>
      </c>
      <c r="H48" s="154" t="s">
        <v>554</v>
      </c>
      <c r="I48" s="154" t="s">
        <v>554</v>
      </c>
      <c r="J48" s="108">
        <v>73</v>
      </c>
      <c r="K48" s="108">
        <v>265.7</v>
      </c>
      <c r="L48" s="108" t="s">
        <v>554</v>
      </c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8" s="199">
        <v>0.375</v>
      </c>
      <c r="P48" s="109">
        <v>6.25E-2</v>
      </c>
      <c r="Q48" s="108">
        <v>1</v>
      </c>
      <c r="R48" s="10" t="str">
        <f>IFERROR(_xlfn.XLOOKUP(F48, BS_ATIVIDADE[ATIVIDADE],BS_ATIVIDADE[UNIDADE] ), "*")</f>
        <v>Nº DE SOLDA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8" t="s">
        <v>1000</v>
      </c>
      <c r="W48" s="108" t="s">
        <v>1072</v>
      </c>
      <c r="X48" s="107" t="s">
        <v>382</v>
      </c>
      <c r="Y48" s="132" t="s">
        <v>385</v>
      </c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8" t="str">
        <f>IF(BS_CONTROLE[[#This Row],[Entre - Estações]]=0, "-", BS_CONTROLE[[#This Row],[Entre - Estações]])</f>
        <v>ZEC-ZKY</v>
      </c>
      <c r="AN48" s="108" t="str">
        <f>IF(BS_CONTROLE[[#This Row],[SB]]=0, "-", BS_CONTROLE[[#This Row],[SB]])</f>
        <v>ZEC267</v>
      </c>
      <c r="AO48" s="108">
        <f>IF(BS_CONTROLE[[#This Row],[SUB]]=0, "-", BS_CONTROLE[[#This Row],[SUB]])</f>
        <v>73</v>
      </c>
      <c r="AP48" s="108">
        <f>BS_CONTROLE[[#This Row],[KM - Inicio]]</f>
        <v>265.7</v>
      </c>
      <c r="AQ48" s="108">
        <f>BS_CONTROLE[[#This Row],[KM - Inicio]]</f>
        <v>265.7</v>
      </c>
      <c r="AR48" s="111"/>
      <c r="AS48" s="111"/>
      <c r="AT48" s="111"/>
      <c r="AU48" s="139"/>
      <c r="AV48" s="139"/>
      <c r="AW48" s="14"/>
      <c r="AX48" s="14"/>
      <c r="AY48" s="186">
        <f t="shared" si="7"/>
        <v>0</v>
      </c>
      <c r="AZ48" s="157"/>
      <c r="BA48" s="112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>V87</v>
      </c>
      <c r="B49" s="105"/>
      <c r="C49" s="138" t="str">
        <f>IF(BS_CONTROLE[[#This Row],[DATA]]="","",WEEKNUM(BS_CONTROLE[[#This Row],[DATA]]))</f>
        <v/>
      </c>
      <c r="D49" s="188" t="s">
        <v>760</v>
      </c>
      <c r="E49" s="190" t="s">
        <v>659</v>
      </c>
      <c r="F49" s="190" t="s">
        <v>659</v>
      </c>
      <c r="G49" s="146" t="str">
        <f>IF(D49="","*",VLOOKUP(F49,BS_ATIVIDADE[],3,FALSE))</f>
        <v>MECANIZAÇÃO - SOCADORA</v>
      </c>
      <c r="H49" s="109" t="s">
        <v>43</v>
      </c>
      <c r="I49" s="109" t="s">
        <v>41</v>
      </c>
      <c r="J49" s="108">
        <v>73</v>
      </c>
      <c r="K49" s="108">
        <v>272.2</v>
      </c>
      <c r="L49" s="108">
        <v>271.7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9" s="199">
        <v>0.35416666666666669</v>
      </c>
      <c r="P49" s="109">
        <v>0.25</v>
      </c>
      <c r="Q49" s="108">
        <v>1530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991</v>
      </c>
      <c r="W49" s="108" t="s">
        <v>992</v>
      </c>
      <c r="X49" s="107" t="s">
        <v>377</v>
      </c>
      <c r="Y49" s="132" t="s">
        <v>385</v>
      </c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ZDP2</v>
      </c>
      <c r="AL49" s="31" t="str">
        <f>BS_CONTROLE[[#This Row],[Local - Encerramento]]</f>
        <v>ZDP</v>
      </c>
      <c r="AM49" s="108" t="str">
        <f>IF(BS_CONTROLE[[#This Row],[Entre - Estações]]=0, "-", BS_CONTROLE[[#This Row],[Entre - Estações]])</f>
        <v>ZEC-ZKY</v>
      </c>
      <c r="AN49" s="108" t="str">
        <f>IF(BS_CONTROLE[[#This Row],[SB]]=0, "-", BS_CONTROLE[[#This Row],[SB]])</f>
        <v>271ZKY</v>
      </c>
      <c r="AO49" s="108">
        <f>IF(BS_CONTROLE[[#This Row],[SUB]]=0, "-", BS_CONTROLE[[#This Row],[SUB]])</f>
        <v>73</v>
      </c>
      <c r="AP49" s="108">
        <f>BS_CONTROLE[[#This Row],[KM - Inicio]]</f>
        <v>272.2</v>
      </c>
      <c r="AQ49" s="108">
        <f>BS_CONTROLE[[#This Row],[KM - Inicio]]</f>
        <v>272.2</v>
      </c>
      <c r="AR49" s="111"/>
      <c r="AS49" s="111"/>
      <c r="AT49" s="111"/>
      <c r="AU49" s="139"/>
      <c r="AV49" s="139"/>
      <c r="AW49" s="14"/>
      <c r="AX49" s="14"/>
      <c r="AY49" s="186">
        <f t="shared" si="7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 W49" name="Range1_1_6_5_1_1"/>
    <protectedRange sqref="AD17:AE20" name="Range1_1_7_35_1_3_1_1"/>
    <protectedRange sqref="AF17:AF20" name="Range1_1_8_28_3_1_1"/>
    <protectedRange sqref="AA17:AC20 AB13:AC15 AB28:AC29 AB46:AC47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45 Z42:Z43 Y50:Z1008 Z48:Z49">
    <cfRule type="cellIs" dxfId="179" priority="54159" operator="equal">
      <formula>"OPORTUNIDADE"</formula>
    </cfRule>
  </conditionalFormatting>
  <conditionalFormatting sqref="Z30:Z38 Y6:Z27 Y41:Z41 Z40 Y44:Z45 Z42:Z43 Y50:Z1008 Z48:Z49">
    <cfRule type="cellIs" dxfId="178" priority="11745" operator="equal">
      <formula>"NÃO"</formula>
    </cfRule>
    <cfRule type="cellIs" dxfId="177" priority="11746" operator="equal">
      <formula>"SIM"</formula>
    </cfRule>
  </conditionalFormatting>
  <conditionalFormatting sqref="AZ6:AZ1008">
    <cfRule type="expression" dxfId="176" priority="54201">
      <formula>#REF!=1</formula>
    </cfRule>
  </conditionalFormatting>
  <conditionalFormatting sqref="U6:U1008 AY6:AY1008 BE6:BE1008">
    <cfRule type="cellIs" dxfId="175" priority="54185" operator="equal">
      <formula>"ERRO"</formula>
    </cfRule>
  </conditionalFormatting>
  <conditionalFormatting sqref="BQ6:BQ1008">
    <cfRule type="cellIs" dxfId="174" priority="54180" operator="equal">
      <formula>"Produção e Intervalo"</formula>
    </cfRule>
    <cfRule type="cellIs" dxfId="173" priority="54181" operator="equal">
      <formula>"Aderente"</formula>
    </cfRule>
    <cfRule type="cellIs" dxfId="172" priority="54182" operator="equal">
      <formula>"Intervalo"</formula>
    </cfRule>
    <cfRule type="cellIs" dxfId="171" priority="54183" operator="equal">
      <formula>"Produção"</formula>
    </cfRule>
    <cfRule type="cellIs" dxfId="170" priority="54184" operator="equal">
      <formula>"ERRO"</formula>
    </cfRule>
  </conditionalFormatting>
  <conditionalFormatting sqref="BR6:BS1008">
    <cfRule type="cellIs" dxfId="169" priority="54162" operator="equal">
      <formula>"*"</formula>
    </cfRule>
    <cfRule type="cellIs" dxfId="168" priority="54163" operator="greaterThanOrEqual">
      <formula>1</formula>
    </cfRule>
    <cfRule type="cellIs" dxfId="167" priority="54164" operator="lessThan">
      <formula>1</formula>
    </cfRule>
  </conditionalFormatting>
  <conditionalFormatting sqref="BK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6" priority="62" operator="equal">
      <formula>"OPORTUNIDADE"</formula>
    </cfRule>
  </conditionalFormatting>
  <conditionalFormatting sqref="Y28:Z29">
    <cfRule type="cellIs" dxfId="165" priority="60" operator="equal">
      <formula>"NÃO"</formula>
    </cfRule>
    <cfRule type="cellIs" dxfId="164" priority="61" operator="equal">
      <formula>"SIM"</formula>
    </cfRule>
  </conditionalFormatting>
  <conditionalFormatting sqref="BK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6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6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63" priority="38" operator="equal">
      <formula>"OPORTUNIDADE"</formula>
    </cfRule>
  </conditionalFormatting>
  <conditionalFormatting sqref="Z39">
    <cfRule type="cellIs" dxfId="162" priority="36" operator="equal">
      <formula>"NÃO"</formula>
    </cfRule>
    <cfRule type="cellIs" dxfId="161" priority="37" operator="equal">
      <formula>"SIM"</formula>
    </cfRule>
  </conditionalFormatting>
  <conditionalFormatting sqref="BP25:BP31 BP6:BP7 BP11:BP12 BP44:BP1008 BP41 BP34:BP35 BP37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1 BK34:BK35 BK30:BK31 BK3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104">
      <iconSet showValue="0">
        <cfvo type="percent" val="0"/>
        <cfvo type="num" val="1"/>
        <cfvo type="num" val="1" gte="0"/>
      </iconSet>
    </cfRule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60" priority="35" operator="equal">
      <formula>"OPORTUNIDADE"</formula>
    </cfRule>
  </conditionalFormatting>
  <conditionalFormatting sqref="Y30:Y40 Y42:Y43">
    <cfRule type="cellIs" dxfId="159" priority="33" operator="equal">
      <formula>"NÃO"</formula>
    </cfRule>
    <cfRule type="cellIs" dxfId="158" priority="34" operator="equal">
      <formula>"SIM"</formula>
    </cfRule>
  </conditionalFormatting>
  <conditionalFormatting sqref="BK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6:Z47">
    <cfRule type="cellIs" dxfId="157" priority="6" operator="equal">
      <formula>"OPORTUNIDADE"</formula>
    </cfRule>
  </conditionalFormatting>
  <conditionalFormatting sqref="Y46:Z47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Y48:Y49">
    <cfRule type="cellIs" dxfId="154" priority="3" operator="equal">
      <formula>"OPORTUNIDADE"</formula>
    </cfRule>
  </conditionalFormatting>
  <conditionalFormatting sqref="Y48:Y49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38 J31:J33 J42:J45 J47 J49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AI6:AI1008 E43 E46:F46 F6:F45 F47 E48:F49 F50:F1008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1073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1074</v>
      </c>
      <c r="C4" s="166" t="s">
        <v>1075</v>
      </c>
      <c r="D4" s="166" t="s">
        <v>1076</v>
      </c>
      <c r="E4" s="166" t="s">
        <v>1077</v>
      </c>
      <c r="F4" s="166" t="s">
        <v>4</v>
      </c>
      <c r="G4" s="166" t="s">
        <v>1078</v>
      </c>
    </row>
    <row r="5" spans="2:7">
      <c r="B5" s="167" t="s">
        <v>1079</v>
      </c>
      <c r="C5" s="167">
        <v>257068</v>
      </c>
      <c r="D5" s="167" t="s">
        <v>1080</v>
      </c>
      <c r="E5" s="167" t="s">
        <v>1081</v>
      </c>
      <c r="F5" s="167" t="s">
        <v>1081</v>
      </c>
      <c r="G5" s="168">
        <v>46296</v>
      </c>
    </row>
    <row r="6" spans="2:7">
      <c r="B6" s="167" t="s">
        <v>1082</v>
      </c>
      <c r="C6" s="167" t="s">
        <v>554</v>
      </c>
      <c r="D6" s="167" t="s">
        <v>554</v>
      </c>
      <c r="E6" s="167" t="s">
        <v>554</v>
      </c>
      <c r="F6" s="167" t="s">
        <v>1083</v>
      </c>
      <c r="G6" s="168" t="s">
        <v>554</v>
      </c>
    </row>
    <row r="7" spans="2:7">
      <c r="B7" s="167" t="s">
        <v>1084</v>
      </c>
      <c r="C7" s="167">
        <v>257472</v>
      </c>
      <c r="D7" s="167" t="s">
        <v>1085</v>
      </c>
      <c r="E7" s="167" t="s">
        <v>1086</v>
      </c>
      <c r="F7" s="167" t="s">
        <v>1086</v>
      </c>
      <c r="G7" s="168">
        <v>45992</v>
      </c>
    </row>
    <row r="8" spans="2:7">
      <c r="B8" s="167" t="s">
        <v>1087</v>
      </c>
      <c r="C8" s="167">
        <v>260307</v>
      </c>
      <c r="D8" s="167" t="s">
        <v>1088</v>
      </c>
      <c r="E8" s="167" t="s">
        <v>1089</v>
      </c>
      <c r="F8" s="167" t="s">
        <v>1086</v>
      </c>
      <c r="G8" s="168">
        <v>46082</v>
      </c>
    </row>
    <row r="9" spans="2:7">
      <c r="B9" s="167" t="s">
        <v>1090</v>
      </c>
      <c r="C9" s="167">
        <v>333033</v>
      </c>
      <c r="D9" s="167" t="s">
        <v>1091</v>
      </c>
      <c r="E9" s="167" t="s">
        <v>1083</v>
      </c>
      <c r="F9" s="167" t="s">
        <v>1092</v>
      </c>
      <c r="G9" s="167" t="s">
        <v>554</v>
      </c>
    </row>
    <row r="10" spans="2:7">
      <c r="B10" s="167" t="s">
        <v>1093</v>
      </c>
      <c r="C10" s="167"/>
      <c r="D10" s="167"/>
      <c r="E10" s="167" t="s">
        <v>1083</v>
      </c>
      <c r="F10" s="167" t="s">
        <v>1092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1094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1095</v>
      </c>
      <c r="E3" s="169" t="s">
        <v>1096</v>
      </c>
      <c r="F3" s="169" t="s">
        <v>1097</v>
      </c>
      <c r="G3" s="169" t="s">
        <v>1098</v>
      </c>
      <c r="H3" s="169" t="s">
        <v>1099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1100</v>
      </c>
      <c r="V1" s="251"/>
      <c r="W1" s="251"/>
    </row>
    <row r="2" spans="1:23" ht="15" customHeight="1">
      <c r="A2" s="90" t="s">
        <v>1101</v>
      </c>
      <c r="B2" s="90" t="s">
        <v>1102</v>
      </c>
      <c r="C2" s="90" t="s">
        <v>372</v>
      </c>
      <c r="D2" s="91" t="s">
        <v>940</v>
      </c>
      <c r="E2" s="91" t="s">
        <v>4</v>
      </c>
      <c r="F2" s="91" t="s">
        <v>1103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1104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101ZZF</v>
      </c>
      <c r="M31" s="143">
        <f>IF(SP_NORTE!J34="","*",SP_NORTE!J34)</f>
        <v>73</v>
      </c>
      <c r="N31" s="148">
        <f>IF(SP_NORTE!K34="","*",SP_NORTE!K34)</f>
        <v>102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TMI-ZEB</v>
      </c>
      <c r="F43" s="149" t="str">
        <f>IF(SP_NORTE!B46="","*",SP_NORTE!B46)</f>
        <v>*</v>
      </c>
      <c r="G43" s="149" t="str">
        <f>IF(SP_NORTE!D46="","*",SP_NORTE!D46)</f>
        <v>W57</v>
      </c>
      <c r="H43" s="149" t="str">
        <f>IF(SP_NORTE!F46="","*",SP_NORTE!F46)</f>
        <v>RECOLHIMENTO DE MATERIAL</v>
      </c>
      <c r="I43" s="149" t="str">
        <f>IF(SP_NORTE!H46="","*",SP_NORTE!H46)</f>
        <v>ZJA2</v>
      </c>
      <c r="J43" s="149" t="str">
        <f>IF(SP_NORTE!I46="","*",SP_NORTE!I46)</f>
        <v>ZJA2</v>
      </c>
      <c r="K43" s="142" t="str">
        <f>IF(SP_NORTE!M46="","*",SP_NORTE!M46)</f>
        <v>ZJA-ZUR</v>
      </c>
      <c r="L43" s="142" t="str">
        <f>IF(SP_NORTE!N46="","*",SP_NORTE!N46)</f>
        <v>ZJA-ZUR</v>
      </c>
      <c r="M43" s="143">
        <f>IF(SP_NORTE!J46="","*",SP_NORTE!J46)</f>
        <v>73</v>
      </c>
      <c r="N43" s="148">
        <f>IF(SP_NORTE!K46="","*",SP_NORTE!K46)</f>
        <v>379</v>
      </c>
      <c r="O43" s="148">
        <f>IF(SP_NORTE!L46="","*",SP_NORTE!L46)</f>
        <v>375</v>
      </c>
      <c r="P43" s="147">
        <f>IF(SP_NORTE!O46="","*",SP_NORTE!O46)</f>
        <v>0.375</v>
      </c>
      <c r="Q43" s="147">
        <f>IF(SP_NORTE!P46="","*",SP_NORTE!P46)</f>
        <v>8.3333333333333329E-2</v>
      </c>
      <c r="R43" s="149" t="str">
        <f>IF(SP_NORTE!Q46="","*",CONCATENATE(SP_NORTE!Q46," ",SP_NORTE!R46))</f>
        <v>700 BINÁRIO</v>
      </c>
      <c r="S43" s="149" t="str">
        <f>IF(SP_NORTE!V46="","*",SP_NORTE!V46)</f>
        <v xml:space="preserve">Ronaldo </v>
      </c>
      <c r="T43" s="149" t="str">
        <f>IF(SP_NORTE!W46="","*",SP_NORTE!W46)</f>
        <v>Recolhimento de dormentes inservÍveis</v>
      </c>
      <c r="U43" s="140">
        <f ca="1">_xlfn.XLOOKUP(G43&amp;$U$2,BS_CONTROLE[CHAVE],BS_CONTROLE[Quantidade_11],"-")</f>
        <v>0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OPORTUNIDADE</v>
      </c>
      <c r="B44" s="150" t="str">
        <f>IF(SP_NORTE!X47="","*",SP_NORTE!X47)</f>
        <v>Oportunidade</v>
      </c>
      <c r="C44" s="150" t="str">
        <f>IF(SP_NORTE!Z47="","*",SP_NORTE!Z47)</f>
        <v>*</v>
      </c>
      <c r="D44" s="142" t="str">
        <f>IF(SP_NORTE!S47="","*",SP_NORTE!S47)</f>
        <v>SP NORTE</v>
      </c>
      <c r="E44" s="142" t="str">
        <f>IF(SP_NORTE!T47="","*",SP_NORTE!T47)</f>
        <v>TMI-ZEB</v>
      </c>
      <c r="F44" s="149" t="str">
        <f>IF(SP_NORTE!B47="","*",SP_NORTE!B47)</f>
        <v>*</v>
      </c>
      <c r="G44" s="149" t="str">
        <f>IF(SP_NORTE!D47="","*",SP_NORTE!D47)</f>
        <v>A63</v>
      </c>
      <c r="H44" s="149" t="str">
        <f>IF(SP_NORTE!F47="","*",SP_NORTE!F47)</f>
        <v>INSPEÇÃO AUTO DE LINHA</v>
      </c>
      <c r="I44" s="149" t="str">
        <f>IF(SP_NORTE!H47="","*",SP_NORTE!H47)</f>
        <v>ZVP2</v>
      </c>
      <c r="J44" s="149" t="str">
        <f>IF(SP_NORTE!I47="","*",SP_NORTE!I47)</f>
        <v>ZRU</v>
      </c>
      <c r="K44" s="142" t="str">
        <f>IF(SP_NORTE!M47="","*",SP_NORTE!M47)</f>
        <v>ZVP-ZRU</v>
      </c>
      <c r="L44" s="142" t="str">
        <f>IF(SP_NORTE!N47="","*",SP_NORTE!N47)</f>
        <v>ZVPZRU</v>
      </c>
      <c r="M44" s="143">
        <f>IF(SP_NORTE!J47="","*",SP_NORTE!J47)</f>
        <v>73</v>
      </c>
      <c r="N44" s="148">
        <f>IF(SP_NORTE!K47="","*",SP_NORTE!K47)</f>
        <v>306</v>
      </c>
      <c r="O44" s="148">
        <f>IF(SP_NORTE!L47="","*",SP_NORTE!L47)</f>
        <v>204</v>
      </c>
      <c r="P44" s="147">
        <f>IF(SP_NORTE!O47="","*",SP_NORTE!O47)</f>
        <v>0.33333333333333331</v>
      </c>
      <c r="Q44" s="147">
        <f>IF(SP_NORTE!P47="","*",SP_NORTE!P47)</f>
        <v>4.1666666666666664E-2</v>
      </c>
      <c r="R44" s="149" t="str">
        <f>IF(SP_NORTE!Q47="","*",CONCATENATE(SP_NORTE!Q47," ",SP_NORTE!R47))</f>
        <v>1 BINÁRIO</v>
      </c>
      <c r="S44" s="149" t="str">
        <f>IF(SP_NORTE!V47="","*",SP_NORTE!V47)</f>
        <v xml:space="preserve">Ronaldo </v>
      </c>
      <c r="T44" s="149" t="str">
        <f>IF(SP_NORTE!W47="","*",SP_NORTE!W47)</f>
        <v>Auto de linha inspeção ANTT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OPORTUNIDADE</v>
      </c>
      <c r="B45" s="150" t="str">
        <f>IF(SP_NORTE!X48="","*",SP_NORTE!X48)</f>
        <v>Oportunidade</v>
      </c>
      <c r="C45" s="150" t="str">
        <f>IF(SP_NORTE!Z48="","*",SP_NORTE!Z48)</f>
        <v>*</v>
      </c>
      <c r="D45" s="142" t="str">
        <f>IF(SP_NORTE!S48="","*",SP_NORTE!S48)</f>
        <v>SP NORTE</v>
      </c>
      <c r="E45" s="142" t="str">
        <f>IF(SP_NORTE!T48="","*",SP_NORTE!T48)</f>
        <v>TMI-ZEB</v>
      </c>
      <c r="F45" s="149" t="str">
        <f>IF(SP_NORTE!B48="","*",SP_NORTE!B48)</f>
        <v>*</v>
      </c>
      <c r="G45" s="149" t="str">
        <f>IF(SP_NORTE!D48="","*",SP_NORTE!D48)</f>
        <v>JOVÂNIO (TP-850)</v>
      </c>
      <c r="H45" s="149" t="str">
        <f>IF(SP_NORTE!F48="","*",SP_NORTE!F48)</f>
        <v>PDM - SOLDA</v>
      </c>
      <c r="I45" s="149" t="str">
        <f>IF(SP_NORTE!H48="","*",SP_NORTE!H48)</f>
        <v>-</v>
      </c>
      <c r="J45" s="149" t="str">
        <f>IF(SP_NORTE!I48="","*",SP_NORTE!I48)</f>
        <v>-</v>
      </c>
      <c r="K45" s="142" t="str">
        <f>IF(SP_NORTE!M48="","*",SP_NORTE!M48)</f>
        <v>ZEC-ZKY</v>
      </c>
      <c r="L45" s="142" t="str">
        <f>IF(SP_NORTE!N48="","*",SP_NORTE!N48)</f>
        <v>ZEC267</v>
      </c>
      <c r="M45" s="143">
        <f>IF(SP_NORTE!J48="","*",SP_NORTE!J48)</f>
        <v>73</v>
      </c>
      <c r="N45" s="148">
        <f>IF(SP_NORTE!K48="","*",SP_NORTE!K48)</f>
        <v>265.7</v>
      </c>
      <c r="O45" s="148" t="str">
        <f>IF(SP_NORTE!L48="","*",SP_NORTE!L48)</f>
        <v>-</v>
      </c>
      <c r="P45" s="147">
        <f>IF(SP_NORTE!O48="","*",SP_NORTE!O48)</f>
        <v>0.375</v>
      </c>
      <c r="Q45" s="147">
        <f>IF(SP_NORTE!P48="","*",SP_NORTE!P48)</f>
        <v>6.25E-2</v>
      </c>
      <c r="R45" s="149" t="str">
        <f>IF(SP_NORTE!Q48="","*",CONCATENATE(SP_NORTE!Q48," ",SP_NORTE!R48))</f>
        <v>1 Nº DE SOLDA</v>
      </c>
      <c r="S45" s="149" t="str">
        <f>IF(SP_NORTE!V48="","*",SP_NORTE!V48)</f>
        <v xml:space="preserve">Ronaldo </v>
      </c>
      <c r="T45" s="149" t="str">
        <f>IF(SP_NORTE!W48="","*",SP_NORTE!W48)</f>
        <v>Execução de solda - Condicionado à temperatura</v>
      </c>
      <c r="U45" s="140">
        <f ca="1">_xlfn.XLOOKUP(G45&amp;$U$2,BS_CONTROLE[CHAVE],BS_CONTROLE[Quantidade_11],"-")</f>
        <v>0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Contrato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 t="str">
        <f>IF(SP_NORTE!B49="","*",SP_NORTE!B49)</f>
        <v>*</v>
      </c>
      <c r="G46" s="149" t="str">
        <f>IF(SP_NORTE!D49="","*",SP_NORTE!D49)</f>
        <v>V87</v>
      </c>
      <c r="H46" s="149" t="str">
        <f>IF(SP_NORTE!F49="","*",SP_NORTE!F49)</f>
        <v>MECANIZAÇÃO - SOCADORA</v>
      </c>
      <c r="I46" s="149" t="str">
        <f>IF(SP_NORTE!H49="","*",SP_NORTE!H49)</f>
        <v>ZDP2</v>
      </c>
      <c r="J46" s="149" t="str">
        <f>IF(SP_NORTE!I49="","*",SP_NORTE!I49)</f>
        <v>ZDP</v>
      </c>
      <c r="K46" s="142" t="str">
        <f>IF(SP_NORTE!M49="","*",SP_NORTE!M49)</f>
        <v>ZEC-ZKY</v>
      </c>
      <c r="L46" s="142" t="str">
        <f>IF(SP_NORTE!N49="","*",SP_NORTE!N49)</f>
        <v>271ZKY</v>
      </c>
      <c r="M46" s="143">
        <f>IF(SP_NORTE!J49="","*",SP_NORTE!J49)</f>
        <v>73</v>
      </c>
      <c r="N46" s="148">
        <f>IF(SP_NORTE!K49="","*",SP_NORTE!K49)</f>
        <v>272.2</v>
      </c>
      <c r="O46" s="148">
        <f>IF(SP_NORTE!L49="","*",SP_NORTE!L49)</f>
        <v>271.7</v>
      </c>
      <c r="P46" s="147">
        <f>IF(SP_NORTE!O49="","*",SP_NORTE!O49)</f>
        <v>0.35416666666666669</v>
      </c>
      <c r="Q46" s="147">
        <f>IF(SP_NORTE!P49="","*",SP_NORTE!P49)</f>
        <v>0.25</v>
      </c>
      <c r="R46" s="149" t="str">
        <f>IF(SP_NORTE!Q49="","*",CONCATENATE(SP_NORTE!Q49," ",SP_NORTE!R49))</f>
        <v>1530 M</v>
      </c>
      <c r="S46" s="149" t="str">
        <f>IF(SP_NORTE!V49="","*",SP_NORTE!V49)</f>
        <v>Antonioni</v>
      </c>
      <c r="T46" s="149" t="str">
        <f>IF(SP_NORTE!W49="","*",SP_NORTE!W49)</f>
        <v xml:space="preserve">Socadora Mecanizada 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400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1105</v>
      </c>
      <c r="D5" s="253"/>
      <c r="E5" s="253"/>
      <c r="F5" s="253"/>
      <c r="G5" s="253"/>
      <c r="H5" s="253"/>
      <c r="I5" s="253"/>
      <c r="J5" s="254"/>
      <c r="K5" s="255" t="s">
        <v>1106</v>
      </c>
      <c r="L5" s="256"/>
      <c r="M5" s="256"/>
      <c r="N5" s="256"/>
      <c r="O5" s="257" t="s">
        <v>1107</v>
      </c>
      <c r="P5" s="258"/>
    </row>
    <row r="6" spans="1:16" s="77" customFormat="1" ht="15" customHeight="1">
      <c r="A6" s="69" t="s">
        <v>1103</v>
      </c>
      <c r="B6" s="78" t="s">
        <v>1102</v>
      </c>
      <c r="C6" s="79" t="s">
        <v>940</v>
      </c>
      <c r="D6" s="80" t="s">
        <v>941</v>
      </c>
      <c r="E6" s="79" t="s">
        <v>1108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1109</v>
      </c>
      <c r="M6" s="83" t="s">
        <v>572</v>
      </c>
      <c r="N6" s="84" t="s">
        <v>935</v>
      </c>
      <c r="O6" s="162" t="s">
        <v>978</v>
      </c>
      <c r="P6" s="136" t="s">
        <v>1110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TMI-ZEB</v>
      </c>
      <c r="E39" s="86" t="str">
        <f>IF(SP_NORTE!D46="","*",SP_NORTE!D46)</f>
        <v>W57</v>
      </c>
      <c r="F39" s="86" t="str">
        <f>IF(SP_NORTE!H46="","*",SP_NORTE!H46)</f>
        <v>ZJA2</v>
      </c>
      <c r="G39" s="86" t="str">
        <f>IF(SP_NORTE!M46="","*",SP_NORTE!M46)</f>
        <v>ZJA-ZUR</v>
      </c>
      <c r="H39" s="119">
        <f>IF(SP_NORTE!K46="","*",SP_NORTE!K46)</f>
        <v>379</v>
      </c>
      <c r="I39" s="116">
        <f>IF(SP_NORTE!O46="","*",SP_NORTE!O46)</f>
        <v>0.375</v>
      </c>
      <c r="J39" s="116">
        <f>IF(SP_NORTE!P46="","*",SP_NORTE!P46)</f>
        <v>8.3333333333333329E-2</v>
      </c>
      <c r="K39" s="86" t="str">
        <f>IF(SP_NORTE!AK46="","*",SP_NORTE!AK46)</f>
        <v>ZJA2</v>
      </c>
      <c r="L39" s="86" t="str">
        <f>IF(SP_NORTE!AM46="","*",SP_NORTE!AM46)</f>
        <v>ZJA-ZUR</v>
      </c>
      <c r="M39" s="86">
        <f>IF(SP_NORTE!AP46="","*",SP_NORTE!AP46)</f>
        <v>379</v>
      </c>
      <c r="N39" s="86" t="str">
        <f>IF(SP_NORTE!AM46="","*",SP_NORTE!AM46)</f>
        <v>ZJA-ZUR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Oportunidade</v>
      </c>
      <c r="C40" s="86" t="str">
        <f>IF(SP_NORTE!S47="","*",SP_NORTE!S47)</f>
        <v>SP NORTE</v>
      </c>
      <c r="D40" s="86" t="str">
        <f>IF(SP_NORTE!T47="","*",SP_NORTE!T47)</f>
        <v>TMI-ZEB</v>
      </c>
      <c r="E40" s="86" t="str">
        <f>IF(SP_NORTE!D47="","*",SP_NORTE!D47)</f>
        <v>A63</v>
      </c>
      <c r="F40" s="86" t="str">
        <f>IF(SP_NORTE!H47="","*",SP_NORTE!H47)</f>
        <v>ZVP2</v>
      </c>
      <c r="G40" s="86" t="str">
        <f>IF(SP_NORTE!M47="","*",SP_NORTE!M47)</f>
        <v>ZVP-ZRU</v>
      </c>
      <c r="H40" s="119">
        <f>IF(SP_NORTE!K47="","*",SP_NORTE!K47)</f>
        <v>306</v>
      </c>
      <c r="I40" s="116">
        <f>IF(SP_NORTE!O47="","*",SP_NORTE!O47)</f>
        <v>0.33333333333333331</v>
      </c>
      <c r="J40" s="116">
        <f>IF(SP_NORTE!P47="","*",SP_NORTE!P47)</f>
        <v>4.1666666666666664E-2</v>
      </c>
      <c r="K40" s="86" t="str">
        <f>IF(SP_NORTE!AK47="","*",SP_NORTE!AK47)</f>
        <v>ZVP2</v>
      </c>
      <c r="L40" s="86" t="str">
        <f>IF(SP_NORTE!AM47="","*",SP_NORTE!AM47)</f>
        <v>ZVP-ZRU</v>
      </c>
      <c r="M40" s="86">
        <f>IF(SP_NORTE!AP47="","*",SP_NORTE!AP47)</f>
        <v>306</v>
      </c>
      <c r="N40" s="86" t="str">
        <f>IF(SP_NORTE!AM47="","*",SP_NORTE!AM47)</f>
        <v>ZVP-ZRU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Oportunidade</v>
      </c>
      <c r="C41" s="86" t="str">
        <f>IF(SP_NORTE!S48="","*",SP_NORTE!S48)</f>
        <v>SP NORTE</v>
      </c>
      <c r="D41" s="86" t="str">
        <f>IF(SP_NORTE!T48="","*",SP_NORTE!T48)</f>
        <v>TMI-ZEB</v>
      </c>
      <c r="E41" s="86" t="str">
        <f>IF(SP_NORTE!D48="","*",SP_NORTE!D48)</f>
        <v>JOVÂNIO (TP-850)</v>
      </c>
      <c r="F41" s="86" t="str">
        <f>IF(SP_NORTE!H48="","*",SP_NORTE!H48)</f>
        <v>-</v>
      </c>
      <c r="G41" s="86" t="str">
        <f>IF(SP_NORTE!M48="","*",SP_NORTE!M48)</f>
        <v>ZEC-ZKY</v>
      </c>
      <c r="H41" s="119">
        <f>IF(SP_NORTE!K48="","*",SP_NORTE!K48)</f>
        <v>265.7</v>
      </c>
      <c r="I41" s="116">
        <f>IF(SP_NORTE!O48="","*",SP_NORTE!O48)</f>
        <v>0.375</v>
      </c>
      <c r="J41" s="116">
        <f>IF(SP_NORTE!P48="","*",SP_NORTE!P48)</f>
        <v>6.25E-2</v>
      </c>
      <c r="K41" s="86" t="str">
        <f>IF(SP_NORTE!AK48="","*",SP_NORTE!AK48)</f>
        <v>-</v>
      </c>
      <c r="L41" s="86" t="str">
        <f>IF(SP_NORTE!AM48="","*",SP_NORTE!AM48)</f>
        <v>ZEC-ZKY</v>
      </c>
      <c r="M41" s="86">
        <f>IF(SP_NORTE!AP48="","*",SP_NORTE!AP48)</f>
        <v>265.7</v>
      </c>
      <c r="N41" s="86" t="str">
        <f>IF(SP_NORTE!AM48="","*",SP_NORTE!AM48)</f>
        <v>ZEC-ZKY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Contrato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V87</v>
      </c>
      <c r="F42" s="86" t="str">
        <f>IF(SP_NORTE!H49="","*",SP_NORTE!H49)</f>
        <v>ZDP2</v>
      </c>
      <c r="G42" s="86" t="str">
        <f>IF(SP_NORTE!M49="","*",SP_NORTE!M49)</f>
        <v>ZEC-ZKY</v>
      </c>
      <c r="H42" s="119">
        <f>IF(SP_NORTE!K49="","*",SP_NORTE!K49)</f>
        <v>272.2</v>
      </c>
      <c r="I42" s="116">
        <f>IF(SP_NORTE!O49="","*",SP_NORTE!O49)</f>
        <v>0.35416666666666669</v>
      </c>
      <c r="J42" s="116">
        <f>IF(SP_NORTE!P49="","*",SP_NORTE!P49)</f>
        <v>0.25</v>
      </c>
      <c r="K42" s="86" t="str">
        <f>IF(SP_NORTE!AK49="","*",SP_NORTE!AK49)</f>
        <v>ZDP2</v>
      </c>
      <c r="L42" s="86" t="str">
        <f>IF(SP_NORTE!AM49="","*",SP_NORTE!AM49)</f>
        <v>ZEC-ZKY</v>
      </c>
      <c r="M42" s="86">
        <f>IF(SP_NORTE!AP49="","*",SP_NORTE!AP49)</f>
        <v>272.2</v>
      </c>
      <c r="N42" s="86" t="str">
        <f>IF(SP_NORTE!AM49="","*",SP_NORTE!AM49)</f>
        <v>ZEC-ZKY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1111</v>
      </c>
      <c r="C2" s="124" t="s">
        <v>925</v>
      </c>
      <c r="D2" s="79" t="s">
        <v>927</v>
      </c>
      <c r="E2" s="79" t="s">
        <v>1112</v>
      </c>
      <c r="F2" s="102" t="s">
        <v>1113</v>
      </c>
      <c r="G2" s="79" t="s">
        <v>1114</v>
      </c>
      <c r="H2" s="79" t="s">
        <v>1115</v>
      </c>
      <c r="I2" s="79" t="s">
        <v>1116</v>
      </c>
      <c r="J2" s="79" t="s">
        <v>1117</v>
      </c>
      <c r="K2" s="81" t="s">
        <v>1118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W57</v>
      </c>
      <c r="E35" s="97" t="str">
        <f>IF(SP_NORTE!H46="","*",SP_NORTE!H46)</f>
        <v>ZJA2</v>
      </c>
      <c r="F35" s="103" t="str">
        <f>IF(SP_NORTE!M46="","*",SP_NORTE!M46)</f>
        <v>ZJA-ZUR</v>
      </c>
      <c r="G35" s="98" t="str">
        <f>IF(SP_NORTE!I46="","*",SP_NORTE!I46)</f>
        <v>ZJA2</v>
      </c>
      <c r="H35" s="98" t="str">
        <f>IF(SP_NORTE!AB46="","*",SP_NORTE!AB46)</f>
        <v>FIXO</v>
      </c>
      <c r="I35" s="98" t="str">
        <f>IF(SP_NORTE!AC46="","*",SP_NORTE!AC46)</f>
        <v>ACIONAMENTO</v>
      </c>
      <c r="J35" s="99" t="str">
        <f>IF(SP_NORTE!AA46="","*",SP_NORTE!AA46)</f>
        <v>Clayton + Larocca</v>
      </c>
      <c r="K35" s="100">
        <f>IF(SP_NORTE!AD46="","*",SP_NORTE!AD46)</f>
        <v>0.33333333333333331</v>
      </c>
    </row>
    <row r="36" spans="2:11" hidden="1">
      <c r="B36" s="97" t="str">
        <f>IF(SP_NORTE!Y47="","*",SP_NORTE!Y47)</f>
        <v>OPORTUNIDADE</v>
      </c>
      <c r="C36" s="98" t="str">
        <f>IF(SP_NORTE!B47="","*",SP_NORTE!B47)</f>
        <v>*</v>
      </c>
      <c r="D36" s="97" t="str">
        <f>IF(SP_NORTE!D47="","*",SP_NORTE!D47)</f>
        <v>A63</v>
      </c>
      <c r="E36" s="97" t="str">
        <f>IF(SP_NORTE!H47="","*",SP_NORTE!H47)</f>
        <v>ZVP2</v>
      </c>
      <c r="F36" s="103" t="str">
        <f>IF(SP_NORTE!M47="","*",SP_NORTE!M47)</f>
        <v>ZVP-ZRU</v>
      </c>
      <c r="G36" s="98" t="str">
        <f>IF(SP_NORTE!I47="","*",SP_NORTE!I47)</f>
        <v>ZRU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OPORTUNIDADE</v>
      </c>
      <c r="C37" s="98" t="str">
        <f>IF(SP_NORTE!B48="","*",SP_NORTE!B48)</f>
        <v>*</v>
      </c>
      <c r="D37" s="97" t="str">
        <f>IF(SP_NORTE!D48="","*",SP_NORTE!D48)</f>
        <v>JOVÂNIO (TP-850)</v>
      </c>
      <c r="E37" s="97" t="str">
        <f>IF(SP_NORTE!H48="","*",SP_NORTE!H48)</f>
        <v>-</v>
      </c>
      <c r="F37" s="103" t="str">
        <f>IF(SP_NORTE!M48="","*",SP_NORTE!M48)</f>
        <v>ZEC-ZKY</v>
      </c>
      <c r="G37" s="98" t="str">
        <f>IF(SP_NORTE!I48="","*",SP_NORTE!I48)</f>
        <v>-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OPORTUNIDADE</v>
      </c>
      <c r="C38" s="98" t="str">
        <f>IF(SP_NORTE!B49="","*",SP_NORTE!B49)</f>
        <v>*</v>
      </c>
      <c r="D38" s="97" t="str">
        <f>IF(SP_NORTE!D49="","*",SP_NORTE!D49)</f>
        <v>V87</v>
      </c>
      <c r="E38" s="97" t="str">
        <f>IF(SP_NORTE!H49="","*",SP_NORTE!H49)</f>
        <v>ZDP2</v>
      </c>
      <c r="F38" s="103" t="str">
        <f>IF(SP_NORTE!M49="","*",SP_NORTE!M49)</f>
        <v>ZEC-ZKY</v>
      </c>
      <c r="G38" s="98" t="str">
        <f>IF(SP_NORTE!I49="","*",SP_NORTE!I49)</f>
        <v>ZDP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2026-02-03T14:17:20Z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