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5" documentId="8_{C16AF0B1-DE6F-4D81-B6CC-DB7BBC320B89}" xr6:coauthVersionLast="47" xr6:coauthVersionMax="47" xr10:uidLastSave="{87DE322B-691E-4C80-BFCB-4218CCFEAF83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69" i="1" l="1" a="1"/>
  <c r="M769" i="1" s="1"/>
  <c r="N766" i="1" a="1"/>
  <c r="N766" i="1" s="1"/>
  <c r="M766" i="1" a="1"/>
  <c r="M766" i="1" s="1"/>
  <c r="N765" i="1" a="1"/>
  <c r="N765" i="1" s="1"/>
  <c r="M765" i="1" a="1"/>
  <c r="M765" i="1" s="1"/>
  <c r="N764" i="1" a="1"/>
  <c r="N764" i="1" s="1"/>
  <c r="M764" i="1" a="1"/>
  <c r="M764" i="1" s="1"/>
  <c r="N762" i="1" a="1"/>
  <c r="N762" i="1" s="1"/>
  <c r="M762" i="1" a="1"/>
  <c r="M762" i="1" s="1"/>
  <c r="N761" i="1" a="1"/>
  <c r="N761" i="1" s="1"/>
  <c r="M761" i="1" a="1"/>
  <c r="M761" i="1" s="1"/>
  <c r="N755" i="1" a="1"/>
  <c r="N755" i="1" s="1"/>
  <c r="M755" i="1" a="1"/>
  <c r="M755" i="1" s="1"/>
  <c r="N753" i="1" a="1"/>
  <c r="N753" i="1" s="1"/>
  <c r="M753" i="1" a="1"/>
  <c r="M753" i="1" s="1"/>
  <c r="N752" i="1" a="1"/>
  <c r="N752" i="1" s="1"/>
  <c r="M752" i="1" a="1"/>
  <c r="M752" i="1" s="1"/>
  <c r="N750" i="1" a="1"/>
  <c r="N750" i="1" s="1"/>
  <c r="M750" i="1" a="1"/>
  <c r="M750" i="1" s="1"/>
  <c r="N751" i="1" a="1"/>
  <c r="N751" i="1" s="1"/>
  <c r="M751" i="1" a="1"/>
  <c r="M751" i="1" s="1"/>
  <c r="A1003" i="1"/>
  <c r="C1003" i="1"/>
  <c r="G1003" i="1"/>
  <c r="M1003" i="1" a="1"/>
  <c r="M1003" i="1"/>
  <c r="N1003" i="1" a="1"/>
  <c r="N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AY1003" i="1"/>
  <c r="BB1003" i="1"/>
  <c r="BC1003" i="1" a="1"/>
  <c r="BC1003" i="1"/>
  <c r="BD1003" i="1" a="1"/>
  <c r="BD1003" i="1"/>
  <c r="BE1003" i="1" a="1"/>
  <c r="BE1003" i="1"/>
  <c r="BF1003" i="1"/>
  <c r="BR1003" i="1"/>
  <c r="BS1003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R741" i="15" s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K742" i="15"/>
  <c r="L742" i="15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K743" i="15"/>
  <c r="L743" i="15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K744" i="15"/>
  <c r="L744" i="15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K747" i="15"/>
  <c r="L747" i="15"/>
  <c r="R750" i="1"/>
  <c r="R747" i="15" s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K748" i="15"/>
  <c r="L748" i="15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K749" i="15"/>
  <c r="L749" i="15"/>
  <c r="R752" i="1"/>
  <c r="R749" i="15" s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K750" i="15"/>
  <c r="L750" i="15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K751" i="15"/>
  <c r="L751" i="15"/>
  <c r="R754" i="1"/>
  <c r="R751" i="15" s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K752" i="15"/>
  <c r="L752" i="15"/>
  <c r="R755" i="1"/>
  <c r="R752" i="15" s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R755" i="15" s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K758" i="15"/>
  <c r="L758" i="15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K759" i="15"/>
  <c r="L759" i="15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K761" i="15"/>
  <c r="L761" i="15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K762" i="15"/>
  <c r="L762" i="15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K763" i="15"/>
  <c r="L763" i="15"/>
  <c r="R766" i="1"/>
  <c r="R763" i="15" s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K764" i="15"/>
  <c r="L764" i="15"/>
  <c r="R767" i="1"/>
  <c r="R764" i="15" s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K765" i="15"/>
  <c r="L765" i="15"/>
  <c r="R768" i="1"/>
  <c r="R765" i="15" s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K766" i="15"/>
  <c r="L766" i="15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1003" i="1" l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<sst xmlns="http://schemas.openxmlformats.org/spreadsheetml/2006/main" count="14702" uniqueCount="2125">
  <si>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</si>
  <si>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</si>
  <si>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</si>
  <si>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</si>
  <si>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</si>
  <si>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</si>
  <si>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</si>
  <si>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</si>
  <si>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</si>
  <si>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</si>
  <si>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</si>
  <si>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</si>
  <si>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</si>
  <si>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</si>
  <si>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</si>
  <si>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</si>
  <si>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</si>
  <si>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</si>
  <si>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</si>
  <si>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</si>
  <si>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</si>
  <si>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</si>
  <si>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</si>
  <si>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</si>
  <si>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</si>
  <si>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</si>
  <si>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</si>
  <si>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</si>
  <si>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</si>
  <si>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</si>
  <si>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</si>
  <si>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</si>
  <si>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</si>
  <si>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</si>
  <si>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</si>
  <si>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</si>
  <si>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</si>
  <si>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</si>
  <si>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</si>
  <si>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</si>
  <si>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</si>
  <si>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</si>
  <si>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</si>
  <si>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</si>
  <si>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</si>
  <si>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</si>
  <si>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</si>
  <si>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</si>
  <si>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</si>
  <si>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</si>
  <si>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</si>
  <si>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</si>
  <si>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</si>
  <si>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</si>
  <si>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</si>
  <si>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</si>
  <si>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</si>
  <si>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</si>
  <si>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</si>
  <si>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</si>
  <si>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</si>
  <si>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</si>
  <si>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</si>
  <si>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</si>
  <si>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</si>
  <si>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</si>
  <si>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</si>
  <si>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</si>
  <si>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</si>
  <si>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</si>
  <si>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</si>
  <si>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</si>
  <si>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</si>
  <si>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</si>
  <si>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</si>
  <si>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</si>
  <si>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</si>
  <si>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</si>
  <si>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</si>
  <si>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</si>
  <si>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</si>
  <si>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</si>
  <si>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</si>
  <si>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</si>
  <si>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</si>
  <si>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</si>
  <si>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</si>
  <si>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</si>
  <si>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</si>
  <si>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</si>
  <si>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</si>
  <si>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</si>
  <si>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</si>
  <si>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</si>
  <si>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</si>
  <si>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</si>
  <si>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</si>
  <si>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</si>
  <si>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</si>
  <si>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</si>
  <si>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</si>
  <si>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</si>
  <si>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</si>
  <si>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</si>
  <si>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</si>
  <si>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</si>
  <si>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</si>
  <si>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</si>
  <si>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</si>
  <si>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</si>
  <si>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</si>
  <si>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</si>
  <si>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</si>
  <si>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</si>
  <si>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</si>
  <si>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</si>
  <si>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</si>
  <si>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</si>
  <si>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</si>
  <si>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</si>
  <si>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</si>
  <si>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</si>
  <si>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</si>
  <si>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</si>
  <si>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</si>
  <si>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</si>
  <si>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</si>
  <si>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</si>
  <si>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</si>
  <si>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</si>
  <si>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</si>
  <si>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</si>
  <si>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</si>
  <si>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</si>
  <si>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</si>
  <si>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</si>
  <si>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</si>
  <si>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</si>
  <si>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</si>
  <si>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</si>
  <si>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</si>
  <si>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</si>
  <si>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</si>
  <si>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</si>
  <si>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</si>
  <si>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</si>
  <si>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</si>
  <si>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</si>
  <si>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</si>
  <si>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</si>
  <si>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</si>
  <si>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</si>
  <si>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</si>
  <si>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</si>
  <si>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</si>
  <si>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</si>
  <si>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</si>
  <si>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</si>
  <si>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</si>
  <si>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</si>
  <si>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</si>
  <si>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</si>
  <si>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</si>
  <si>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</si>
  <si>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</si>
  <si>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</si>
  <si>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</si>
  <si>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</si>
  <si>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</si>
  <si>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</si>
  <si>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</si>
  <si>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</si>
  <si>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</si>
  <si>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</si>
  <si>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</si>
  <si>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</si>
  <si>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</si>
  <si>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</si>
  <si>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</si>
  <si>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</si>
  <si>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</si>
  <si>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</si>
  <si>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</si>
  <si>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</si>
  <si>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</si>
  <si>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</si>
  <si>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</si>
  <si>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</si>
  <si>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</si>
  <si>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</si>
  <si>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</si>
  <si>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</si>
  <si>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</si>
  <si>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</si>
  <si>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</si>
  <si>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</si>
  <si>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</si>
  <si>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</si>
  <si>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</si>
  <si>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</si>
  <si>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</si>
  <si>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</si>
  <si>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</si>
  <si>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</si>
  <si>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</si>
  <si>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</si>
  <si>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</si>
  <si>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</si>
  <si>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</si>
  <si>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</si>
  <si>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</si>
  <si>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</si>
  <si>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</si>
  <si>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</si>
  <si>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</si>
  <si>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</si>
  <si>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</si>
  <si>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</si>
  <si>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</si>
  <si>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</si>
  <si>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</si>
  <si>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</si>
  <si>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</si>
  <si>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</si>
  <si>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</si>
  <si>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</si>
  <si>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</si>
  <si>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</si>
  <si>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</si>
  <si>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</si>
  <si>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</si>
  <si>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</si>
  <si>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</si>
  <si>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</si>
  <si>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</si>
  <si>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</si>
  <si>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</si>
  <si>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</si>
  <si>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</si>
  <si>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</si>
  <si>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</si>
  <si>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</si>
  <si>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</si>
  <si>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</si>
  <si>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</si>
  <si>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</si>
  <si>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</si>
  <si>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</si>
  <si>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</si>
  <si>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</si>
  <si>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</si>
  <si>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</si>
  <si>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</si>
  <si>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</si>
  <si>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</si>
  <si>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</si>
  <si>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</si>
  <si>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</si>
  <si>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</si>
  <si>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</si>
  <si>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</si>
  <si>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</si>
  <si>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</si>
  <si>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</si>
  <si>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</si>
  <si>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</si>
  <si>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</si>
  <si>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</si>
  <si>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</si>
  <si>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</si>
  <si>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</si>
  <si>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</si>
  <si>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</si>
  <si>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</si>
  <si>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</si>
  <si>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</si>
  <si>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</si>
  <si>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</si>
  <si>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</si>
  <si>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</si>
  <si>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</si>
  <si>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</si>
  <si>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</si>
  <si>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</si>
  <si>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</si>
  <si>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</si>
  <si>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</si>
  <si>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</si>
  <si>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</si>
  <si>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</si>
  <si>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</si>
  <si>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</si>
  <si>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</si>
  <si>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</si>
  <si>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</si>
  <si>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</si>
  <si>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</si>
  <si>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</si>
  <si>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</si>
  <si>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</si>
  <si>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</si>
  <si>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</si>
  <si>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</si>
  <si>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</si>
  <si>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</si>
  <si>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</si>
  <si>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</si>
  <si>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</si>
  <si>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</si>
  <si>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</si>
  <si>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</si>
  <si>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</si>
  <si>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</si>
  <si>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</si>
  <si>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</si>
  <si>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</si>
  <si>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</si>
  <si>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</si>
  <si>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</si>
  <si>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</si>
  <si>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</si>
  <si>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</si>
  <si>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</si>
  <si>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</si>
  <si>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</si>
  <si>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</si>
  <si>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</si>
  <si>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</si>
  <si>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</si>
  <si>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</si>
  <si>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</si>
  <si>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</si>
  <si>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</si>
  <si>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</si>
  <si>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</si>
  <si>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</si>
  <si>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</si>
  <si>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</si>
  <si>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</si>
  <si>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</si>
  <si>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</si>
  <si>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</si>
  <si>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</si>
  <si>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</si>
  <si>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</si>
  <si>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</si>
  <si>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</si>
  <si>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</si>
  <si>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</si>
  <si>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</si>
  <si>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</si>
  <si>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</si>
  <si>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</si>
  <si>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</si>
  <si>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</si>
  <si>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</si>
  <si>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</si>
  <si>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</si>
  <si>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</si>
  <si>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</si>
  <si>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</si>
  <si>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</si>
  <si>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</si>
  <si>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</si>
  <si>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</si>
  <si>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</si>
  <si>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</si>
  <si>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</si>
  <si>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</si>
  <si>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</si>
  <si>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</si>
  <si>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</si>
  <si>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</si>
  <si>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</si>
  <si>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</si>
  <si>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</si>
  <si>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</si>
  <si>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</si>
  <si>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</si>
  <si>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</si>
  <si>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</si>
  <si>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</si>
  <si>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</si>
  <si>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</si>
  <si>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</si>
  <si>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</si>
  <si>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</si>
  <si>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</si>
  <si>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</si>
  <si>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</si>
  <si>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</si>
  <si>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</si>
  <si>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</si>
  <si>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</si>
  <si>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</si>
  <si>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</si>
  <si>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</si>
  <si>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</si>
  <si>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</si>
  <si>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</si>
  <si>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</si>
  <si>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</si>
  <si>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</si>
  <si>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</si>
  <si>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</si>
  <si>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</si>
  <si>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</si>
  <si>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</si>
  <si>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</si>
  <si>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</si>
  <si>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</si>
  <si>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</si>
  <si>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</si>
  <si>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</si>
  <si>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</si>
  <si>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</si>
  <si>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</si>
  <si>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</si>
  <si>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</si>
  <si>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</si>
  <si>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</si>
  <si>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</si>
  <si>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</si>
  <si>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</si>
  <si>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</si>
  <si>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</si>
  <si>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</si>
  <si>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</si>
  <si>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</si>
  <si>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</si>
  <si>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</si>
  <si>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</si>
  <si>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</si>
  <si>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</si>
  <si>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</si>
  <si>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</si>
  <si>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</si>
  <si>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</si>
  <si>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</si>
  <si>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</si>
  <si>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</si>
  <si>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</si>
  <si>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</si>
  <si>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</si>
  <si>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</si>
  <si>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</si>
  <si>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</si>
  <si>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</si>
  <si>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</si>
  <si>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</si>
  <si>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</si>
  <si>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</si>
  <si>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</si>
  <si>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</si>
  <si>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</si>
  <si>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</si>
  <si>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</si>
  <si>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</si>
  <si>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</si>
  <si>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</si>
  <si>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</si>
  <si>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</si>
  <si>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</si>
  <si>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</si>
  <si>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</si>
  <si>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</si>
  <si>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</si>
  <si>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</si>
  <si>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</si>
  <si>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</si>
  <si>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</si>
  <si>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</si>
  <si>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</si>
  <si>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</si>
  <si>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</si>
  <si>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</si>
  <si>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</si>
  <si>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</si>
  <si>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</si>
  <si>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</si>
  <si>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</si>
  <si>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</si>
  <si>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</si>
  <si>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</si>
  <si>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</si>
  <si>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</si>
  <si>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</si>
  <si>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</si>
  <si>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</si>
  <si>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</si>
  <si>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</si>
  <si>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</si>
  <si>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</si>
  <si>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</si>
  <si>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</si>
  <si>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</si>
  <si>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</si>
  <si>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</si>
  <si>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</si>
  <si>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</si>
  <si>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</si>
  <si>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</si>
  <si>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</si>
  <si>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</si>
  <si>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</si>
  <si>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</si>
  <si>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</si>
  <si>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</si>
  <si>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</si>
  <si>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</si>
  <si>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</si>
  <si>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</si>
  <si>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</si>
  <si>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</si>
  <si>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</si>
  <si>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</si>
  <si>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</si>
  <si>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</si>
  <si>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</si>
  <si>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</si>
  <si>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</si>
  <si>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</si>
  <si>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</si>
  <si>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</si>
  <si>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</si>
  <si>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</si>
  <si>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</si>
  <si>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</si>
  <si>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</si>
  <si>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</si>
  <si>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</si>
  <si>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</si>
  <si>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</si>
  <si>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</si>
  <si>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</si>
  <si>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</si>
  <si>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</si>
  <si>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</si>
  <si>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</si>
  <si>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</si>
  <si>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</si>
  <si>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</si>
  <si>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</si>
  <si>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</si>
  <si>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</si>
  <si>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</si>
  <si>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</si>
  <si>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</si>
  <si>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</si>
  <si>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</si>
  <si>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</si>
  <si>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</si>
  <si>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</si>
  <si>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</si>
  <si>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</si>
  <si>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</si>
  <si>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</si>
  <si>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</si>
  <si>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</si>
  <si>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</si>
  <si>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</si>
  <si>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</si>
  <si>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</si>
  <si>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</si>
  <si>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</si>
  <si>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</si>
  <si>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</si>
  <si>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</si>
  <si>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</si>
  <si>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</si>
  <si>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</si>
  <si>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</si>
  <si>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</si>
  <si>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</si>
  <si>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</si>
  <si>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</si>
  <si>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</si>
  <si>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</si>
  <si>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</si>
  <si>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</si>
  <si>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</si>
  <si>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</si>
  <si>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</si>
  <si>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</si>
  <si>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</si>
  <si>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</si>
  <si>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</si>
  <si>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</si>
  <si>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</si>
  <si>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</si>
  <si>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</si>
  <si>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</si>
  <si>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</si>
  <si>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</si>
  <si>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</si>
  <si>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</si>
  <si>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</si>
  <si>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</si>
  <si>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</si>
  <si>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</si>
  <si>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</si>
  <si>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</si>
  <si>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</si>
  <si>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</si>
  <si>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</si>
  <si>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</si>
  <si>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</si>
  <si>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</si>
  <si>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</si>
  <si>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</si>
  <si>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</si>
  <si>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</si>
  <si>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</si>
  <si>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</si>
  <si>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</si>
  <si>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</si>
  <si>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</si>
  <si>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</si>
  <si>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</si>
  <si>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</si>
  <si>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</si>
  <si>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</si>
  <si>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</si>
  <si>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</si>
  <si>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</si>
  <si>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</si>
  <si>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</si>
  <si>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</si>
  <si>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</si>
  <si>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</si>
  <si>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</si>
  <si>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</si>
  <si>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</si>
  <si>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</si>
  <si>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</si>
  <si>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</si>
  <si>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</si>
  <si>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</si>
  <si>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</si>
  <si>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</si>
  <si>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</si>
  <si>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</si>
  <si>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</si>
  <si>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</si>
  <si>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</si>
  <si>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</si>
  <si>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</si>
  <si>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</si>
  <si>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</si>
  <si>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</si>
  <si>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</si>
  <si>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</si>
  <si>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</si>
  <si>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</si>
  <si>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</si>
  <si>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</si>
  <si>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</si>
  <si>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</si>
  <si>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</si>
  <si>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</si>
  <si>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</si>
  <si>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</si>
  <si>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</si>
  <si>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</si>
  <si>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</si>
  <si>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</si>
  <si>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</si>
  <si>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</si>
  <si>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</si>
  <si>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</si>
  <si>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</si>
  <si>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</si>
  <si>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</si>
  <si>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</si>
  <si>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</si>
  <si>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</si>
  <si>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</si>
  <si>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</si>
  <si>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</si>
  <si>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</si>
  <si>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</si>
  <si>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</si>
  <si>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</si>
  <si>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</si>
  <si>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</si>
  <si>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</si>
  <si>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</si>
  <si>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</si>
  <si>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</si>
  <si>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</si>
  <si>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</si>
  <si>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</si>
  <si>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</si>
  <si>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</si>
  <si>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</si>
  <si>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</si>
  <si>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</si>
  <si>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</si>
  <si>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</si>
  <si>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</si>
  <si>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</si>
  <si>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</si>
  <si>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</si>
  <si>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</si>
  <si>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</si>
  <si>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</si>
  <si>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</si>
  <si>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</si>
  <si>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</si>
  <si>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</si>
  <si>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</si>
  <si>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</si>
  <si>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</si>
  <si>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</si>
  <si>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</si>
  <si>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</si>
  <si>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</si>
  <si>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</si>
  <si>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</si>
  <si>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</si>
  <si>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</si>
  <si>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</si>
  <si>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</si>
  <si>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</si>
  <si>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</si>
  <si>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</si>
  <si>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</si>
  <si>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</si>
  <si>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</si>
  <si>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</si>
  <si>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</si>
  <si>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</si>
  <si>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</si>
  <si>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</si>
  <si>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</si>
  <si>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</si>
  <si>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</si>
  <si>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</si>
  <si>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</si>
  <si>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</si>
  <si>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</si>
  <si>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</si>
  <si>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</si>
  <si>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</si>
  <si>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</si>
  <si>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</si>
  <si>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</si>
  <si>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</si>
  <si>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</si>
  <si>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</si>
  <si>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</si>
  <si>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</si>
  <si>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</si>
  <si>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</si>
  <si>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</si>
  <si>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</si>
  <si>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</si>
  <si>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</si>
  <si>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</si>
  <si>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</si>
  <si>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</si>
  <si>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</si>
  <si>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</si>
  <si>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</si>
  <si>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</si>
  <si>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</si>
  <si>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</si>
  <si>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</si>
  <si>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</si>
  <si>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</si>
  <si>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</si>
  <si>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</si>
  <si>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</si>
  <si>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</si>
  <si>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</si>
  <si>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</si>
  <si>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</si>
  <si>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</si>
  <si>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</si>
  <si>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</si>
  <si>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</si>
  <si>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</si>
  <si>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</si>
  <si>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</si>
  <si>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</si>
  <si>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</si>
  <si>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</si>
  <si>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</si>
  <si>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</si>
  <si>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</si>
  <si>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</si>
  <si>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</si>
  <si>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</si>
  <si>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</si>
  <si>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</si>
  <si>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</si>
  <si>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</si>
  <si>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</si>
  <si>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</si>
  <si>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</si>
  <si>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</si>
  <si>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</si>
  <si>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</si>
  <si>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</si>
  <si>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</si>
  <si>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</si>
  <si>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</si>
  <si>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</si>
  <si>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</si>
  <si>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</si>
  <si>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</si>
  <si>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</si>
  <si>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</si>
  <si>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</si>
  <si>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</si>
  <si>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</si>
  <si>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</si>
  <si>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</si>
  <si>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</si>
  <si>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</si>
  <si>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</si>
  <si>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</si>
  <si>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</si>
  <si>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</si>
  <si>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</si>
  <si>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</si>
  <si>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</si>
  <si>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</si>
  <si>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</si>
  <si>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</si>
  <si>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</si>
  <si>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</si>
  <si>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</si>
  <si>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</si>
  <si>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</si>
  <si>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</si>
  <si>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</si>
  <si>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</si>
  <si>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</si>
  <si>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</si>
  <si>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</si>
  <si>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</si>
  <si>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</si>
  <si>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</si>
  <si>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</si>
  <si>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</si>
  <si>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</si>
  <si>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</si>
  <si>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</si>
  <si>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</si>
  <si>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</si>
  <si>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</si>
  <si>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</si>
  <si>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</si>
  <si>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</si>
  <si>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</si>
  <si>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</si>
  <si>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</si>
  <si>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</si>
  <si>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</si>
  <si>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</si>
  <si>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</si>
  <si>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</si>
  <si>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</si>
  <si>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</si>
  <si>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</si>
  <si>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</si>
  <si>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</si>
  <si>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</si>
  <si>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</si>
  <si>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</si>
  <si>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</si>
  <si>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</si>
  <si>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</si>
  <si>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</si>
  <si>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</si>
  <si>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</si>
  <si>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</si>
  <si>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</si>
  <si>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</si>
  <si>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</si>
  <si>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</si>
  <si>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</si>
  <si>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</si>
  <si>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</si>
  <si>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</si>
  <si>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</si>
  <si>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</si>
  <si>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</si>
  <si>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</si>
  <si>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</si>
  <si>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</si>
  <si>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</si>
  <si>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</si>
  <si>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</si>
  <si>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</si>
  <si>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</si>
  <si>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</si>
  <si>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</si>
  <si>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</si>
  <si>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</si>
  <si>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</si>
  <si>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</si>
  <si>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</si>
  <si>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</si>
  <si>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</si>
  <si>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</si>
  <si>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</si>
  <si>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</si>
  <si>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</si>
  <si>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</si>
  <si>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</si>
  <si>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</si>
  <si>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</si>
  <si>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</si>
  <si>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</si>
  <si>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</si>
  <si>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</si>
  <si>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</si>
  <si>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</si>
  <si>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</si>
  <si>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</si>
  <si>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</si>
  <si>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</si>
  <si>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</si>
  <si>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</si>
  <si>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</si>
  <si>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</si>
  <si>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</si>
  <si>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</si>
  <si>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</si>
  <si>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</si>
  <si>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</si>
  <si>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</si>
  <si>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</si>
  <si>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</si>
  <si>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</si>
  <si>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</si>
  <si>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</si>
  <si>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</si>
  <si>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</si>
  <si>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</si>
  <si>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</si>
  <si>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</si>
  <si>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</si>
  <si>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</si>
  <si>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</si>
  <si>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</si>
  <si>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</si>
  <si>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</si>
  <si>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</si>
  <si>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</si>
  <si>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</si>
  <si>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</si>
  <si>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</si>
  <si>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</si>
  <si>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</si>
  <si>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</si>
  <si>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</si>
  <si>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</si>
  <si>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</si>
  <si>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</si>
  <si>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</si>
  <si>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</si>
  <si>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</si>
  <si>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</si>
  <si>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</si>
  <si>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</si>
  <si>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</si>
  <si>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</si>
  <si>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</si>
  <si>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</si>
  <si>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</si>
  <si>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</si>
  <si>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</si>
  <si>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</si>
  <si>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</si>
  <si>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</si>
  <si>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</si>
  <si>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</si>
  <si>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</si>
  <si>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</si>
  <si>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</si>
  <si>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</si>
  <si>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</si>
  <si>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</si>
  <si>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</si>
  <si>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</si>
  <si>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</si>
  <si>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</si>
  <si>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</si>
  <si>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</si>
  <si>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</si>
  <si>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</si>
  <si>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</si>
  <si>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</si>
  <si>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</si>
  <si>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</si>
  <si>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</si>
  <si>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</si>
  <si>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</si>
  <si>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</si>
  <si>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</si>
  <si>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</si>
  <si>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</si>
  <si>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</si>
  <si>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</si>
  <si>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</si>
  <si>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</si>
  <si>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</si>
  <si>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</si>
  <si>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</si>
  <si>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</si>
  <si>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</si>
  <si>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</si>
  <si>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</si>
  <si>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</si>
  <si>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</si>
  <si>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</si>
  <si>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</si>
  <si>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</si>
  <si>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</si>
  <si>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</si>
  <si>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</si>
  <si>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</si>
  <si>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</si>
  <si>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</si>
  <si>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</si>
  <si>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</si>
  <si>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</si>
  <si>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</si>
  <si>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</si>
  <si>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</si>
  <si>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</si>
  <si>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</si>
  <si>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</si>
  <si>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</si>
  <si>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</si>
  <si>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</si>
  <si>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</si>
  <si>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</si>
  <si>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</si>
  <si>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</si>
  <si>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</si>
  <si>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</si>
  <si>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</si>
  <si>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</si>
  <si>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</si>
  <si>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</si>
  <si>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</si>
  <si>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</si>
  <si>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</si>
  <si>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</si>
  <si>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</si>
  <si>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</si>
  <si>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</si>
  <si>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</si>
  <si>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</si>
  <si>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</si>
  <si>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</si>
  <si>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</si>
  <si>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</si>
  <si>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</si>
  <si>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</si>
  <si>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</si>
  <si>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</si>
  <si>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</si>
  <si>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</si>
  <si>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</si>
  <si>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</si>
  <si>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</si>
  <si>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</si>
  <si>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</si>
  <si>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</si>
  <si>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</si>
  <si>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</si>
  <si>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</si>
  <si>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</si>
  <si>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</si>
  <si>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</si>
  <si>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</si>
  <si>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</si>
  <si>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</si>
  <si>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</si>
  <si>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</si>
  <si>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</si>
  <si>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</si>
  <si>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</si>
  <si>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</si>
  <si>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</si>
  <si>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</si>
  <si>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</si>
  <si>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</si>
  <si>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</si>
  <si>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</si>
  <si>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</si>
  <si>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</si>
  <si>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</si>
  <si>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</si>
  <si>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</si>
  <si>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</si>
  <si>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</si>
  <si>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</si>
  <si>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</si>
  <si>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</si>
  <si>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</si>
  <si>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</si>
  <si>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</si>
  <si>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</si>
  <si>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</si>
  <si>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</si>
  <si>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</si>
  <si>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</si>
  <si>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</si>
  <si>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</si>
  <si>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</si>
  <si>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</si>
  <si>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</si>
  <si>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</si>
  <si>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</si>
  <si>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</si>
  <si>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</si>
  <si>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</si>
  <si>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</si>
  <si>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</si>
  <si>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</si>
  <si>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</si>
  <si>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</si>
  <si>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</si>
  <si>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</si>
  <si>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</si>
  <si>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</si>
  <si>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</si>
  <si>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</si>
  <si>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</si>
  <si>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</si>
  <si>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</si>
  <si>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</si>
  <si>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</si>
  <si>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</si>
  <si>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</si>
  <si>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</si>
  <si>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</si>
  <si>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</si>
  <si>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</si>
  <si>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</si>
  <si>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</si>
  <si>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</si>
  <si>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</si>
  <si>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</si>
  <si>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</si>
  <si>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</si>
  <si>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</si>
  <si>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</si>
  <si>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</si>
  <si>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</si>
  <si>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</si>
  <si>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</si>
  <si>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</si>
  <si>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</si>
  <si>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</si>
  <si>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</si>
  <si>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</si>
  <si>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</si>
  <si>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</si>
  <si>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</si>
  <si>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</si>
  <si>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</si>
  <si>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</si>
  <si>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</si>
  <si>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</si>
  <si>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</si>
  <si>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</si>
  <si>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</si>
  <si>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</si>
  <si>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</si>
  <si>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</si>
  <si>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</si>
  <si>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</si>
  <si>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</si>
  <si>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</si>
  <si>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</si>
  <si>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</si>
  <si>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</si>
  <si>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</si>
  <si>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</si>
  <si>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</si>
  <si>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</si>
  <si>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</si>
  <si>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</si>
  <si>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</si>
  <si>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</si>
  <si>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</si>
  <si>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</si>
  <si>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</si>
  <si>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</si>
  <si>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</si>
  <si>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</si>
  <si>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</si>
  <si>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</si>
  <si>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</si>
  <si>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</si>
  <si>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</si>
  <si>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</si>
  <si>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</si>
  <si>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</si>
  <si>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</si>
  <si>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</si>
  <si>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</si>
  <si>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</si>
  <si>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</si>
  <si>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</si>
  <si>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</si>
  <si>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</si>
  <si>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</si>
  <si>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</si>
  <si>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</si>
  <si>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</si>
  <si>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</si>
  <si>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</si>
  <si>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</si>
  <si>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</si>
  <si>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</si>
  <si>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</si>
  <si>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</si>
  <si>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</si>
  <si>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</si>
  <si>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</si>
  <si>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</si>
  <si>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</si>
  <si>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</si>
  <si>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</si>
  <si>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</si>
  <si>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</si>
  <si>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</si>
  <si>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</si>
  <si>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</si>
  <si>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</si>
  <si>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</si>
  <si>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</si>
  <si>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</si>
  <si>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</si>
  <si>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</si>
  <si>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</si>
  <si>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</si>
  <si>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</si>
  <si>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</si>
  <si>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</si>
  <si>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</si>
  <si>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</si>
  <si>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</si>
  <si>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</si>
  <si>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</si>
  <si>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</si>
  <si>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</si>
  <si>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</si>
  <si>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</si>
  <si>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</si>
  <si>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</si>
  <si>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</si>
  <si>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</si>
  <si>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</si>
  <si>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</si>
  <si>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</si>
  <si>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</si>
  <si>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</si>
  <si>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</si>
  <si>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</si>
  <si>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</si>
  <si>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</si>
  <si>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</si>
  <si>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</si>
  <si>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</si>
  <si>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</si>
  <si>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</si>
  <si>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</si>
  <si>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</si>
  <si>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</si>
  <si>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</si>
  <si>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</si>
  <si>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</si>
  <si>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</si>
  <si>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</si>
  <si>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</si>
  <si>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</si>
  <si>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</si>
  <si>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</si>
  <si>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</si>
  <si>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</si>
  <si>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</si>
  <si>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</si>
  <si>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</si>
  <si>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</si>
  <si>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</si>
  <si>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</si>
  <si>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</si>
  <si>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</si>
  <si>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</si>
  <si>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</si>
  <si>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</si>
  <si>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</si>
  <si>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</si>
  <si>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</si>
  <si>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</si>
  <si>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</si>
  <si>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</si>
  <si>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</si>
  <si>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</si>
  <si>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</si>
  <si>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</si>
  <si>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</si>
  <si>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</si>
  <si>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</si>
  <si>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</si>
  <si>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</si>
  <si>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</si>
  <si>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</si>
  <si>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</si>
  <si>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</si>
  <si>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</si>
  <si>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</si>
  <si>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</si>
  <si>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</si>
  <si>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</si>
  <si>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</si>
  <si>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</si>
  <si>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</si>
  <si>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</si>
  <si>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</si>
  <si>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</si>
  <si>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</si>
  <si>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</si>
  <si>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</si>
  <si>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</si>
  <si>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</si>
  <si>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</si>
  <si>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</si>
  <si>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</si>
  <si>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</si>
  <si>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</si>
  <si>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</si>
  <si>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</si>
  <si>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</si>
  <si>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</si>
  <si>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</si>
  <si>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</si>
  <si>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</si>
  <si>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</si>
  <si>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</si>
  <si>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</si>
  <si>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</si>
  <si>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</si>
  <si>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</si>
  <si>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</si>
  <si>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</si>
  <si>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</si>
  <si>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</si>
  <si>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</si>
  <si>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</si>
  <si>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</si>
  <si>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</si>
  <si>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</si>
  <si>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</si>
  <si>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</si>
  <si>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</si>
  <si>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</si>
  <si>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</si>
  <si>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</si>
  <si>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</si>
  <si>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</si>
  <si>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</si>
  <si>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</si>
  <si>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</si>
  <si>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</si>
  <si>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</si>
  <si>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</si>
  <si>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</si>
  <si>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</si>
  <si>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</si>
  <si>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</si>
  <si>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</si>
  <si>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</si>
  <si>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</si>
  <si>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</si>
  <si>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</si>
  <si>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</si>
  <si>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</si>
  <si>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</si>
  <si>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</si>
  <si>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</si>
  <si>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</si>
  <si>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</si>
  <si>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</si>
  <si>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</si>
  <si>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</si>
  <si>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</si>
  <si>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</si>
  <si>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</si>
  <si>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</si>
  <si>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</si>
  <si>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</si>
  <si>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</si>
  <si>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</si>
  <si>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</si>
  <si>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</si>
  <si>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</si>
  <si>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</si>
  <si>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</si>
  <si>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</si>
  <si>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</si>
  <si>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</si>
  <si>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</si>
  <si>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</si>
  <si>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</si>
  <si>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</si>
  <si>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</si>
  <si>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</si>
  <si>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</si>
  <si>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</si>
  <si>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</si>
  <si>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</si>
  <si>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</si>
  <si>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</si>
  <si>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</si>
  <si>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</si>
  <si>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</si>
  <si>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</si>
  <si>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</si>
  <si>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</si>
  <si>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</si>
  <si>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</si>
  <si>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</si>
  <si>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</si>
  <si>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</si>
  <si>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</si>
  <si>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</si>
  <si>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</si>
  <si>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</si>
  <si>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</si>
  <si>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</si>
  <si>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</si>
  <si>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</si>
  <si>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</si>
  <si>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</si>
  <si>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</si>
  <si>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</si>
  <si>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</si>
  <si>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</si>
  <si>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</si>
  <si>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</si>
  <si>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</si>
  <si>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</si>
  <si>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</si>
  <si>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</si>
  <si>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</si>
  <si>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</si>
  <si>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</si>
  <si>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</si>
  <si>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</si>
  <si>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</si>
  <si>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</si>
  <si>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</si>
  <si>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</si>
  <si>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</si>
  <si>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</si>
  <si>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</si>
  <si>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</si>
  <si>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</si>
  <si>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</si>
  <si>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</si>
  <si>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</si>
  <si>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</si>
  <si>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</si>
  <si>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</si>
  <si>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</si>
  <si>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</si>
  <si>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</si>
  <si>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</si>
  <si>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</si>
  <si>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</si>
  <si>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</si>
  <si>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</si>
  <si>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</si>
  <si>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</si>
  <si>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</si>
  <si>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</si>
  <si>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</si>
  <si>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</si>
  <si>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</si>
  <si>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</si>
  <si>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</si>
  <si>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</si>
  <si>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</si>
  <si>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</si>
  <si>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</si>
  <si>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</si>
  <si>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</si>
  <si>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</si>
  <si>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</si>
  <si>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</si>
  <si>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</si>
  <si>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</si>
  <si>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</si>
  <si>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</si>
  <si>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</si>
  <si>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</si>
  <si>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</si>
  <si>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</si>
  <si>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</si>
  <si>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</si>
  <si>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</si>
  <si>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</si>
  <si>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</si>
  <si>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</si>
  <si>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</si>
  <si>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</si>
  <si>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</si>
  <si>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</si>
  <si>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</si>
  <si>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</si>
  <si>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</si>
  <si>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</si>
  <si>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</si>
  <si>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</si>
  <si>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</si>
  <si>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</si>
  <si>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</si>
  <si>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</si>
  <si>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</si>
  <si>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</si>
  <si>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</si>
  <si>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</si>
  <si>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</si>
  <si>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</si>
  <si>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</si>
  <si>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</si>
  <si>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</si>
  <si>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</si>
  <si>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</si>
  <si>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</si>
  <si>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</si>
  <si>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</si>
  <si>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</si>
  <si>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</si>
  <si>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</si>
  <si>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</si>
  <si>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</si>
  <si>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</si>
  <si>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</si>
  <si>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</si>
  <si>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</si>
  <si>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</si>
  <si>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</si>
  <si>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</si>
  <si>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</si>
  <si>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</si>
  <si>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</si>
  <si>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</si>
  <si>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</si>
  <si>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</si>
  <si>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</si>
  <si>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</si>
  <si>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</si>
  <si>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</si>
  <si>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</si>
  <si>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</si>
  <si>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</si>
  <si>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</si>
  <si>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</si>
  <si>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</si>
  <si>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</si>
  <si>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</si>
  <si>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</si>
  <si>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</si>
  <si>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</si>
  <si>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</si>
  <si>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</si>
  <si>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</si>
  <si>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</si>
  <si>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</si>
  <si>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</si>
  <si>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</si>
  <si>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</si>
  <si>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</si>
  <si>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</si>
  <si>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</si>
  <si>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</si>
  <si>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</si>
  <si>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</si>
  <si>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</si>
  <si>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</si>
  <si>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</si>
  <si>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</si>
  <si>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</si>
  <si>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</si>
  <si>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</si>
  <si>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</si>
  <si>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</si>
  <si>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</si>
  <si>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</si>
  <si>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</si>
  <si>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</si>
  <si>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</si>
  <si>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</si>
  <si>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</si>
  <si>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</si>
  <si>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</si>
  <si>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</si>
  <si>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</si>
  <si>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</si>
  <si>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</si>
  <si>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</si>
  <si>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</si>
  <si>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</si>
  <si>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</si>
  <si>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</si>
  <si>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</si>
  <si>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</si>
  <si>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</si>
  <si>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</si>
  <si>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</si>
  <si>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</si>
  <si>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</si>
  <si>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</si>
  <si>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</si>
  <si>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</si>
  <si>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</si>
  <si>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</si>
  <si>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</si>
  <si>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</si>
  <si>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</si>
  <si>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</si>
  <si>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</si>
  <si>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</si>
  <si>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</si>
  <si>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</si>
  <si>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</si>
  <si>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</si>
  <si>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</si>
  <si>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</si>
  <si>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</si>
  <si>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</si>
  <si>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</si>
  <si>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</si>
  <si>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</si>
  <si>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</si>
  <si>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</si>
  <si>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</si>
  <si>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</si>
  <si>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</si>
  <si>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</si>
  <si>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</si>
  <si>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</si>
  <si>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</si>
  <si>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</si>
  <si>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</si>
  <si>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</si>
  <si>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</si>
  <si>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</si>
  <si>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</si>
  <si>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</si>
  <si>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</si>
  <si>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</si>
  <si>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</si>
  <si>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</si>
  <si>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</si>
  <si>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</si>
  <si>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</si>
  <si>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</si>
  <si>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</si>
  <si>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</si>
  <si>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</si>
  <si>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</si>
  <si>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</si>
  <si>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</si>
  <si>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</si>
  <si>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</si>
  <si>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</si>
  <si>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</si>
  <si>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</si>
  <si>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</si>
  <si>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</si>
  <si>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</si>
  <si>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</si>
  <si>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</si>
  <si>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</si>
  <si>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</si>
  <si>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</si>
  <si>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</si>
  <si>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</si>
  <si>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</si>
  <si>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</si>
  <si>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</si>
  <si>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</si>
  <si>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</si>
  <si>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</si>
  <si>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</si>
  <si>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</si>
  <si>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</si>
  <si>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</si>
  <si>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</si>
  <si>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</si>
  <si>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</si>
  <si>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</si>
  <si>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</si>
  <si>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</si>
  <si>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</si>
  <si>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</si>
  <si>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</si>
  <si>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</si>
  <si>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</si>
  <si>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</si>
  <si>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</si>
  <si>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</si>
  <si>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</si>
  <si>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</si>
  <si>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</si>
  <si>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</si>
  <si>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</si>
  <si>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</si>
  <si>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</si>
  <si>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</si>
  <si>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</si>
  <si>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</si>
  <si>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</si>
  <si>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</si>
  <si>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</si>
  <si>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</si>
  <si>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</si>
  <si>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</si>
  <si>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</si>
  <si>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</si>
  <si>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</si>
  <si>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</si>
  <si>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</si>
  <si>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</si>
  <si>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</si>
  <si>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</si>
  <si>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</si>
  <si>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</si>
  <si>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</si>
  <si>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</si>
  <si>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</si>
  <si>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</si>
  <si>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</si>
  <si>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</si>
  <si>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</si>
  <si>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</si>
  <si>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</si>
  <si>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</si>
  <si>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</si>
  <si>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</si>
  <si>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</si>
  <si>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</si>
  <si>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</si>
  <si>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</si>
  <si>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</si>
  <si>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</si>
  <si>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</si>
  <si>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</si>
  <si>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</si>
  <si>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</si>
  <si>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</si>
  <si>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</si>
  <si>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</si>
  <si>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</si>
  <si>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</si>
  <si>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</si>
  <si>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</si>
  <si>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</si>
  <si>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</si>
  <si>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</si>
  <si>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</si>
  <si>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</si>
  <si>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</si>
  <si>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</si>
  <si>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</si>
  <si>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</si>
  <si>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</si>
  <si>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</si>
  <si>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</si>
  <si>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</si>
  <si>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</si>
  <si>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</si>
  <si>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</si>
  <si>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</si>
  <si>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</si>
  <si>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</si>
  <si>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</si>
  <si>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</si>
  <si>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</si>
  <si>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</si>
  <si>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</si>
  <si>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</si>
  <si>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</si>
  <si>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</si>
  <si>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</si>
  <si>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</si>
  <si>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</si>
  <si>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</si>
  <si>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</si>
  <si>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</si>
  <si>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</si>
  <si>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</si>
  <si>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</si>
  <si>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</si>
  <si>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</si>
  <si>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</si>
  <si>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</si>
  <si>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</si>
  <si>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</si>
  <si>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</si>
  <si>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</si>
  <si>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</si>
  <si>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</si>
  <si>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</si>
  <si>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</si>
  <si>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</si>
  <si>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</si>
  <si>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</si>
  <si>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</si>
  <si>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</si>
  <si>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</si>
  <si>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</si>
  <si>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</si>
  <si>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</si>
  <si>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</si>
  <si>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</si>
  <si>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</si>
  <si>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</si>
  <si>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</si>
  <si>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</si>
  <si>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</si>
  <si>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</si>
  <si>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</si>
  <si>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</si>
  <si>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</si>
  <si>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</si>
  <si>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</si>
  <si>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</si>
  <si>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</si>
  <si>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</si>
  <si>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</si>
  <si>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</si>
  <si>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</si>
  <si>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</si>
  <si>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</si>
  <si>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</si>
  <si>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</si>
  <si>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</si>
  <si>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</si>
  <si>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</si>
  <si>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</si>
  <si>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</si>
  <si>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</si>
  <si>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</si>
  <si>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</si>
  <si>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</si>
  <si>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</si>
  <si>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</si>
  <si>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</si>
  <si>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</si>
  <si>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</si>
  <si>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</si>
  <si>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</si>
  <si>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</si>
  <si>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</si>
  <si>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</si>
  <si>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</si>
  <si>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</si>
  <si>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</si>
  <si>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</si>
  <si>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</si>
  <si>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</si>
  <si>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</si>
  <si>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</si>
  <si>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</si>
  <si>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</si>
  <si>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</si>
  <si>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</si>
  <si>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</si>
  <si>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</si>
  <si>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</si>
  <si>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</si>
  <si>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</si>
  <si>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</si>
  <si>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</si>
  <si>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</si>
  <si>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</si>
  <si>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</si>
  <si>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</si>
  <si>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</si>
  <si>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</si>
  <si>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</si>
  <si>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</si>
  <si>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</si>
  <si>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</si>
  <si>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</si>
  <si>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</si>
  <si>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</si>
  <si>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</si>
  <si>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</si>
  <si>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</si>
  <si>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</si>
  <si>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</si>
  <si>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</si>
  <si>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</si>
  <si>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</si>
  <si>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</si>
  <si>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</si>
  <si>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</si>
  <si>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</si>
  <si>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</si>
  <si>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</si>
  <si>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</si>
  <si>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</si>
  <si>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</si>
  <si>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</si>
  <si>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</si>
  <si>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</si>
  <si>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</si>
  <si>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</si>
  <si>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</si>
  <si>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</si>
  <si>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</si>
  <si>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</si>
  <si>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</si>
  <si>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</si>
  <si>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</si>
  <si>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</si>
  <si>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</si>
  <si>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</si>
  <si>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</si>
  <si>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</si>
  <si>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</si>
  <si>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</si>
  <si>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</si>
  <si>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</si>
  <si>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</si>
  <si>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</si>
  <si>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</si>
  <si>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</si>
  <si>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</si>
  <si>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</si>
  <si>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</si>
  <si>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</si>
  <si>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</si>
  <si>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</si>
  <si>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</si>
  <si>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</si>
  <si>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</si>
  <si>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</si>
  <si>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</si>
  <si>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</si>
  <si>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</si>
  <si>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</si>
  <si>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</si>
  <si>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</si>
  <si>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</si>
  <si>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</si>
  <si>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</si>
  <si>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</si>
  <si>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</si>
  <si>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</si>
  <si>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</si>
  <si>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</si>
  <si>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</si>
  <si>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</si>
  <si>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</si>
  <si>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</si>
  <si>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</si>
  <si>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</si>
  <si>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</si>
  <si>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</si>
  <si>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</si>
  <si>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</si>
  <si>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</si>
  <si>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</si>
  <si>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</si>
  <si>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</si>
  <si>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</si>
  <si>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</si>
  <si>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</si>
  <si>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</si>
  <si>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</si>
  <si>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</si>
  <si>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</si>
  <si>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</si>
  <si>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</si>
  <si>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</si>
  <si>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</si>
  <si>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</si>
  <si>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</si>
  <si>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</si>
  <si>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</si>
  <si>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</si>
  <si>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</si>
  <si>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</si>
  <si>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</si>
  <si>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</si>
  <si>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</si>
  <si>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ZTT-2</t>
  </si>
  <si>
    <t>ZTO</t>
  </si>
  <si>
    <t>ZTT-ZTO</t>
  </si>
  <si>
    <t>ZTTZTO</t>
  </si>
  <si>
    <t>Em inspeção R7D</t>
  </si>
  <si>
    <t>TP prono 08h09 / Em intervalo das 09h42 até 11h12</t>
  </si>
  <si>
    <t>3 + Lucas + 2 Escala</t>
  </si>
  <si>
    <t xml:space="preserve">MC1 11h07 / </t>
  </si>
  <si>
    <t>Previsão de MC1 11h00</t>
  </si>
  <si>
    <t xml:space="preserve">Cancelado. TP realizando redução fora da via / </t>
  </si>
  <si>
    <t>Cancelado / TP em outra deslocado para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</si>
  <si>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</si>
  <si>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</si>
  <si>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Bloco</t>
  </si>
  <si>
    <t xml:space="preserve">Cancelado CCO / </t>
  </si>
  <si>
    <t>Cancelado CCO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</si>
  <si>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</si>
  <si>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</si>
  <si>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</si>
  <si>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</si>
  <si>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</si>
  <si>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</si>
  <si>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</si>
  <si>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negado.</t>
  </si>
  <si>
    <t>Devido cancelamento do bloco, alterado programação para deslocamento das turmas na serra / MC1 07h52 / Em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</si>
  <si>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</si>
  <si>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</si>
  <si>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</si>
  <si>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</si>
  <si>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</si>
  <si>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</si>
  <si>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</si>
  <si>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</si>
  <si>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</si>
  <si>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</si>
  <si>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</si>
  <si>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</si>
  <si>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V92 socaria no km109+310 ao km109+360 entre ZCD-S (1h); - Socaria no km110+800 ao km111+550 entre 109ZCD-2 (2h). - Socaria km113+800 ao km114+000 entre ZCD2 e ZCDPAT2 (1h); - Socaria km115+800 ao km115+920 entre ZCDPAT2 (2);</t>
  </si>
  <si>
    <t>PDM - Substituição meia chave</t>
  </si>
  <si>
    <t>Descarga de barras 67+532 ao km 69+000</t>
  </si>
  <si>
    <t>3 (Lucas + Navas + Escala)</t>
  </si>
  <si>
    <t>ZHO-S</t>
  </si>
  <si>
    <t>ZHOS</t>
  </si>
  <si>
    <t>Substituição de jacaré e meia chave</t>
  </si>
  <si>
    <t>ZBM-1 / ZBM-2</t>
  </si>
  <si>
    <t>ZBM1/ZBM2</t>
  </si>
  <si>
    <t>PDM - Substituição de jacaré  via 1 e via 2</t>
  </si>
  <si>
    <t>Nivelamento</t>
  </si>
  <si>
    <t>1 (Palazzi)</t>
  </si>
  <si>
    <t>Deslocamento para ZEM, em oportundiade trabalhar no km134+500 ao km 135+200 via 2</t>
  </si>
  <si>
    <t>130ZYQW/ZEM1302</t>
  </si>
  <si>
    <t>Deslocamento das turmas (Gira no travessão do km86)</t>
  </si>
  <si>
    <t>PDM - Substituição de trilho  (Obs: Equipe embarcado no W62)</t>
  </si>
  <si>
    <t>Inspeção R7D ( Ronda de chuva)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</si>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</sst>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3"/>
  <sheetViews>
    <sheetView zoomScaleNormal="100" workbookViewId="0">
      <pane xSplit="6" topLeftCell="G724" activePane="topRight" state="frozen"/>
      <selection pane="topRight" activeCell="B757" sqref="B757:B75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70" t="s">
        <v>953</v>
      </c>
      <c r="C1" s="271"/>
      <c r="D1" s="271"/>
      <c r="E1" s="3"/>
      <c r="F1" s="270" t="s">
        <v>954</v>
      </c>
      <c r="G1" s="271"/>
      <c r="H1" s="272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  <c r="AE1" s="271"/>
      <c r="AF1" s="271"/>
      <c r="AG1" s="273"/>
      <c r="AH1" s="5"/>
      <c r="AI1" s="247" t="s">
        <v>955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956</v>
      </c>
      <c r="BI1" s="253"/>
      <c r="BJ1" s="253"/>
      <c r="BK1" s="254"/>
      <c r="BL1" s="5"/>
      <c r="BM1" s="244" t="s">
        <v>957</v>
      </c>
      <c r="BN1" s="245"/>
      <c r="BO1" s="245"/>
      <c r="BP1" s="245"/>
      <c r="BQ1" s="245"/>
      <c r="BR1" s="245"/>
      <c r="BS1" s="24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47" t="s">
        <v>958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961</v>
      </c>
      <c r="AT2" s="248"/>
      <c r="AU2" s="248"/>
      <c r="AV2" s="248"/>
      <c r="AW2" s="248"/>
      <c r="AX2" s="248"/>
      <c r="AY2" s="251"/>
      <c r="AZ2" s="6"/>
      <c r="BA2" s="261" t="s">
        <v>962</v>
      </c>
      <c r="BB2" s="262"/>
      <c r="BC2" s="247" t="s">
        <v>959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61" t="s">
        <v>963</v>
      </c>
      <c r="AJ3" s="262"/>
      <c r="AK3" s="261" t="s">
        <v>964</v>
      </c>
      <c r="AL3" s="267"/>
      <c r="AM3" s="268"/>
      <c r="AN3" s="269"/>
      <c r="AO3" s="267"/>
      <c r="AP3" s="267"/>
      <c r="AQ3" s="262"/>
      <c r="AR3" s="63"/>
      <c r="AS3" s="265" t="s">
        <v>970</v>
      </c>
      <c r="AT3" s="266"/>
      <c r="AU3" s="265" t="s">
        <v>971</v>
      </c>
      <c r="AV3" s="266"/>
      <c r="AW3" s="265" t="s">
        <v>972</v>
      </c>
      <c r="AX3" s="266"/>
      <c r="AY3" s="63" t="s">
        <v>973</v>
      </c>
      <c r="AZ3" s="63"/>
      <c r="BA3" s="263"/>
      <c r="BB3" s="264"/>
      <c r="BC3" s="261" t="s">
        <v>966</v>
      </c>
      <c r="BD3" s="267"/>
      <c r="BE3" s="267"/>
      <c r="BF3" s="262"/>
      <c r="BG3" s="62"/>
      <c r="BH3" s="255"/>
      <c r="BI3" s="256"/>
      <c r="BJ3" s="256"/>
      <c r="BK3" s="257"/>
      <c r="BL3" s="62"/>
      <c r="BM3" s="244" t="s">
        <v>974</v>
      </c>
      <c r="BN3" s="245"/>
      <c r="BO3" s="245"/>
      <c r="BP3" s="246"/>
      <c r="BQ3" s="244" t="s">
        <v>742</v>
      </c>
      <c r="BR3" s="245"/>
      <c r="BS3" s="24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/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1</v>
      </c>
      <c r="BI691" s="17"/>
      <c r="BJ691" s="17" t="s">
        <v>2000</v>
      </c>
      <c r="BK691" s="18" t="s">
        <v>2000</v>
      </c>
      <c r="BL691" s="16"/>
      <c r="BM691" s="129"/>
      <c r="BN691" s="129"/>
      <c r="BO691" s="129"/>
      <c r="BP691" s="18"/>
      <c r="BQ691" s="12" t="str">
        <f t="shared" si="66"/>
        <v>Produção</v>
      </c>
      <c r="BR691" s="19">
        <f t="shared" si="67"/>
        <v>2</v>
      </c>
      <c r="BS691" s="19">
        <f t="shared" si="68"/>
        <v>0</v>
      </c>
      <c r="BT691" s="185" t="str">
        <f t="shared" si="69"/>
        <v/>
      </c>
    </row>
    <row r="692" spans="1:72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2001</v>
      </c>
      <c r="I692" s="105" t="s">
        <v>2002</v>
      </c>
      <c r="J692" s="104">
        <v>70</v>
      </c>
      <c r="K692" s="104">
        <v>95</v>
      </c>
      <c r="L692" s="104" t="s">
        <v>593</v>
      </c>
      <c r="M692" s="126" t="s">
        <v>2003</v>
      </c>
      <c r="N692" s="126" t="s">
        <v>2004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/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1</v>
      </c>
      <c r="BI692" s="17"/>
      <c r="BJ692" s="17" t="s">
        <v>2005</v>
      </c>
      <c r="BK692" s="18" t="s">
        <v>2005</v>
      </c>
      <c r="BL692" s="16"/>
      <c r="BM692" s="129"/>
      <c r="BN692" s="129"/>
      <c r="BO692" s="129"/>
      <c r="BP692" s="18"/>
      <c r="BQ692" s="12" t="str">
        <f t="shared" si="66"/>
        <v>Produção e Intervalo</v>
      </c>
      <c r="BR692" s="19">
        <f t="shared" si="67"/>
        <v>0.99999999999999911</v>
      </c>
      <c r="BS692" s="19">
        <f t="shared" si="68"/>
        <v>0</v>
      </c>
      <c r="BT692" s="185" t="str">
        <f t="shared" si="69"/>
        <v/>
      </c>
    </row>
    <row r="693" spans="1:72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/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1</v>
      </c>
      <c r="BI693" s="17"/>
      <c r="BJ693" s="17" t="s">
        <v>2006</v>
      </c>
      <c r="BK693" s="18" t="s">
        <v>2006</v>
      </c>
      <c r="BL693" s="16"/>
      <c r="BM693" s="129"/>
      <c r="BN693" s="129"/>
      <c r="BO693" s="129"/>
      <c r="BP693" s="18"/>
      <c r="BQ693" s="12" t="str">
        <f t="shared" si="66"/>
        <v>Produção</v>
      </c>
      <c r="BR693" s="19">
        <f t="shared" si="67"/>
        <v>1</v>
      </c>
      <c r="BS693" s="19">
        <f t="shared" si="68"/>
        <v>0</v>
      </c>
      <c r="BT693" s="185" t="str">
        <f t="shared" si="69"/>
        <v/>
      </c>
    </row>
    <row r="694" spans="1:72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2496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2007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/>
      <c r="AT694" s="107"/>
      <c r="AU694" s="135"/>
      <c r="AV694" s="135"/>
      <c r="AW694" s="14"/>
      <c r="AX694" s="14"/>
      <c r="AY694" s="160">
        <f t="shared" si="64"/>
        <v>0</v>
      </c>
      <c r="AZ694" s="151"/>
      <c r="BA694" s="108"/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/>
      <c r="BI694" s="17"/>
      <c r="BJ694" s="17" t="s">
        <v>2008</v>
      </c>
      <c r="BK694" s="18" t="s">
        <v>2009</v>
      </c>
      <c r="BL694" s="16"/>
      <c r="BM694" s="129"/>
      <c r="BN694" s="129"/>
      <c r="BO694" s="129"/>
      <c r="BP694" s="18"/>
      <c r="BQ694" s="12" t="str">
        <f t="shared" si="66"/>
        <v>Produção e Intervalo</v>
      </c>
      <c r="BR694" s="19">
        <f t="shared" si="67"/>
        <v>0</v>
      </c>
      <c r="BS694" s="19">
        <f t="shared" si="68"/>
        <v>0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2010</v>
      </c>
      <c r="BK696" s="18" t="s">
        <v>2010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2010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2011</v>
      </c>
      <c r="BK698" s="18" t="s">
        <v>2011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2011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2012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/>
      <c r="AT699" s="107"/>
      <c r="AU699" s="135"/>
      <c r="AV699" s="135"/>
      <c r="AW699" s="14"/>
      <c r="AX699" s="14"/>
      <c r="AY699" s="160">
        <f t="shared" si="64"/>
        <v>0</v>
      </c>
      <c r="AZ699" s="151"/>
      <c r="BA699" s="108"/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/>
      <c r="BI699" s="17"/>
      <c r="BJ699" s="17" t="s">
        <v>2013</v>
      </c>
      <c r="BK699" s="18" t="s">
        <v>2013</v>
      </c>
      <c r="BL699" s="16"/>
      <c r="BM699" s="129"/>
      <c r="BN699" s="129"/>
      <c r="BO699" s="129"/>
      <c r="BP699" s="18"/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/>
      </c>
    </row>
    <row r="700" spans="1:72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2014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2015</v>
      </c>
      <c r="BK705" s="18" t="s">
        <v>2016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2016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/>
      <c r="AS706" s="107"/>
      <c r="AT706" s="107"/>
      <c r="AU706" s="135"/>
      <c r="AV706" s="135"/>
      <c r="AW706" s="14"/>
      <c r="AX706" s="14"/>
      <c r="AY706" s="160">
        <f t="shared" si="64"/>
        <v>0</v>
      </c>
      <c r="AZ706" s="151"/>
      <c r="BA706" s="108"/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/>
      <c r="BI706" s="17"/>
      <c r="BJ706" s="17" t="s">
        <v>1128</v>
      </c>
      <c r="BK706" s="18"/>
      <c r="BL706" s="16"/>
      <c r="BM706" s="129"/>
      <c r="BN706" s="129"/>
      <c r="BO706" s="129"/>
      <c r="BP706" s="18"/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/>
      </c>
    </row>
    <row r="707" spans="1:72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2017</v>
      </c>
      <c r="BK707" s="18" t="s">
        <v>2017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2017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2018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2019</v>
      </c>
      <c r="BK711" s="18" t="s">
        <v>2019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2019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2020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2019</v>
      </c>
      <c r="BK712" s="18" t="s">
        <v>2019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2019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2021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2019</v>
      </c>
      <c r="BK713" s="18" t="s">
        <v>2019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2019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2022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2019</v>
      </c>
      <c r="BK714" s="18" t="s">
        <v>2019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2019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2023</v>
      </c>
      <c r="BK717" s="18" t="s">
        <v>2023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2024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/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1</v>
      </c>
      <c r="BI718" s="17"/>
      <c r="BJ718" s="17" t="s">
        <v>2025</v>
      </c>
      <c r="BK718" s="18" t="s">
        <v>2025</v>
      </c>
      <c r="BL718" s="16"/>
      <c r="BM718" s="129"/>
      <c r="BN718" s="129"/>
      <c r="BO718" s="129"/>
      <c r="BP718" s="18"/>
      <c r="BQ718" s="12" t="str">
        <f t="shared" si="72"/>
        <v>Produção</v>
      </c>
      <c r="BR718" s="19">
        <f t="shared" si="73"/>
        <v>1.0000000000000004</v>
      </c>
      <c r="BS718" s="19">
        <f t="shared" si="74"/>
        <v>0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2026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2019</v>
      </c>
      <c r="BK720" s="18" t="s">
        <v>2019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2019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2019</v>
      </c>
      <c r="BK721" s="18" t="s">
        <v>2019</v>
      </c>
      <c r="BL721" s="16"/>
      <c r="BM721" s="129"/>
      <c r="BN721" s="129"/>
      <c r="BO721" s="129"/>
      <c r="BP721" s="18"/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/>
      </c>
    </row>
    <row r="722" spans="1:72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/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1</v>
      </c>
      <c r="BI722" s="17"/>
      <c r="BJ722" s="17" t="s">
        <v>2027</v>
      </c>
      <c r="BK722" s="18" t="s">
        <v>2027</v>
      </c>
      <c r="BL722" s="16"/>
      <c r="BM722" s="129"/>
      <c r="BN722" s="129"/>
      <c r="BO722" s="129"/>
      <c r="BP722" s="18"/>
      <c r="BQ722" s="12" t="str">
        <f t="shared" si="72"/>
        <v>Produção</v>
      </c>
      <c r="BR722" s="19">
        <f t="shared" si="73"/>
        <v>60.000000000000021</v>
      </c>
      <c r="BS722" s="19">
        <f t="shared" si="74"/>
        <v>0</v>
      </c>
      <c r="BT722" s="185" t="str">
        <f t="shared" si="75"/>
        <v/>
      </c>
    </row>
    <row r="723" spans="1:72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2028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2029</v>
      </c>
      <c r="BK723" s="18" t="s">
        <v>2029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2029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2030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2029</v>
      </c>
      <c r="BK724" s="18" t="s">
        <v>2029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2029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2031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2029</v>
      </c>
      <c r="BK725" s="18" t="s">
        <v>2029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2029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2032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2033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/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1</v>
      </c>
      <c r="BI727" s="17"/>
      <c r="BJ727" s="17" t="s">
        <v>2005</v>
      </c>
      <c r="BK727" s="18" t="s">
        <v>2005</v>
      </c>
      <c r="BL727" s="16"/>
      <c r="BM727" s="129"/>
      <c r="BN727" s="129"/>
      <c r="BO727" s="129"/>
      <c r="BP727" s="18"/>
      <c r="BQ727" s="12" t="str">
        <f t="shared" si="72"/>
        <v>Produção e Intervalo</v>
      </c>
      <c r="BR727" s="19">
        <f t="shared" si="73"/>
        <v>0.99999999999999911</v>
      </c>
      <c r="BS727" s="19">
        <f t="shared" si="74"/>
        <v>0</v>
      </c>
      <c r="BT727" s="185" t="str">
        <f t="shared" si="75"/>
        <v/>
      </c>
    </row>
    <row r="728" spans="1:72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2034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2035</v>
      </c>
      <c r="BK729" s="18" t="s">
        <v>2036</v>
      </c>
      <c r="BL729" s="16"/>
      <c r="BM729" s="129" t="s">
        <v>440</v>
      </c>
      <c r="BN729" s="129" t="s">
        <v>469</v>
      </c>
      <c r="BO729" s="129" t="s">
        <v>530</v>
      </c>
      <c r="BP729" s="18" t="s">
        <v>2036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 t="s">
        <v>421</v>
      </c>
      <c r="Y732" s="128"/>
      <c r="Z732" s="103"/>
      <c r="AA732" s="104" t="s">
        <v>593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57.75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594</v>
      </c>
      <c r="E733" s="155">
        <v>725</v>
      </c>
      <c r="F733" s="125" t="s">
        <v>638</v>
      </c>
      <c r="G733" s="140" t="str">
        <f>IF(D733="","*",VLOOKUP(F733,BS_ATIVIDADE[],3,FALSE))</f>
        <v>EXPANSÃO</v>
      </c>
      <c r="H733" s="105" t="s">
        <v>593</v>
      </c>
      <c r="I733" s="105" t="s">
        <v>593</v>
      </c>
      <c r="J733" s="104">
        <v>170</v>
      </c>
      <c r="K733" s="104">
        <v>115.8</v>
      </c>
      <c r="L733" s="104" t="s">
        <v>593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2037</v>
      </c>
      <c r="X733" s="103" t="s">
        <v>416</v>
      </c>
      <c r="Y733" s="128"/>
      <c r="Z733" s="103"/>
      <c r="AA733" s="104" t="s">
        <v>593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/>
      <c r="AS733" s="107"/>
      <c r="AT733" s="107"/>
      <c r="AU733" s="135"/>
      <c r="AV733" s="135"/>
      <c r="AW733" s="14"/>
      <c r="AX733" s="14"/>
      <c r="AY733" s="160">
        <f t="shared" si="70"/>
        <v>0</v>
      </c>
      <c r="AZ733" s="151"/>
      <c r="BA733" s="108"/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Produção e Intervalo</v>
      </c>
      <c r="BR733" s="19">
        <f t="shared" si="73"/>
        <v>0</v>
      </c>
      <c r="BS733" s="19">
        <f t="shared" si="74"/>
        <v>0</v>
      </c>
      <c r="BT733" s="185" t="str">
        <f t="shared" si="75"/>
        <v/>
      </c>
    </row>
    <row r="734" spans="1:72" ht="34.5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812</v>
      </c>
      <c r="E734" s="155">
        <v>727</v>
      </c>
      <c r="F734" s="125" t="s">
        <v>652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1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2038</v>
      </c>
      <c r="X734" s="103" t="s">
        <v>416</v>
      </c>
      <c r="Y734" s="128"/>
      <c r="Z734" s="103"/>
      <c r="AA734" s="104">
        <v>1</v>
      </c>
      <c r="AB734" s="102" t="s">
        <v>418</v>
      </c>
      <c r="AC734" s="150"/>
      <c r="AD734" s="106">
        <v>0.25</v>
      </c>
      <c r="AE734" s="104" t="s">
        <v>593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/>
      <c r="AS734" s="107"/>
      <c r="AT734" s="107"/>
      <c r="AU734" s="135"/>
      <c r="AV734" s="135"/>
      <c r="AW734" s="14"/>
      <c r="AX734" s="14"/>
      <c r="AY734" s="160">
        <f t="shared" si="70"/>
        <v>0</v>
      </c>
      <c r="AZ734" s="151"/>
      <c r="BA734" s="108"/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Produção e Intervalo</v>
      </c>
      <c r="BR734" s="19">
        <f t="shared" si="73"/>
        <v>0</v>
      </c>
      <c r="BS734" s="19">
        <f t="shared" si="74"/>
        <v>0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847</v>
      </c>
      <c r="E736" s="155">
        <v>729</v>
      </c>
      <c r="F736" s="125" t="s">
        <v>753</v>
      </c>
      <c r="G736" s="140" t="str">
        <f>IF(D736="","*",VLOOKUP(F736,BS_ATIVIDADE[],3,FALSE))</f>
        <v>AMV</v>
      </c>
      <c r="H736" s="105" t="s">
        <v>593</v>
      </c>
      <c r="I736" s="105"/>
      <c r="J736" s="104">
        <v>70</v>
      </c>
      <c r="K736" s="104">
        <v>113.9</v>
      </c>
      <c r="L736" s="104" t="s">
        <v>593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2039</v>
      </c>
      <c r="X736" s="103" t="s">
        <v>421</v>
      </c>
      <c r="Y736" s="128"/>
      <c r="Z736" s="103"/>
      <c r="AA736" s="104" t="s">
        <v>593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/>
      <c r="AS736" s="107"/>
      <c r="AT736" s="107"/>
      <c r="AU736" s="135"/>
      <c r="AV736" s="135"/>
      <c r="AW736" s="14"/>
      <c r="AX736" s="14"/>
      <c r="AY736" s="160">
        <f t="shared" si="70"/>
        <v>0</v>
      </c>
      <c r="AZ736" s="151"/>
      <c r="BA736" s="108"/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Produção e Intervalo</v>
      </c>
      <c r="BR736" s="19">
        <f t="shared" si="73"/>
        <v>0</v>
      </c>
      <c r="BS736" s="19">
        <f t="shared" si="74"/>
        <v>0</v>
      </c>
      <c r="BT736" s="185" t="str">
        <f t="shared" si="75"/>
        <v/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913</v>
      </c>
      <c r="E737" s="155"/>
      <c r="F737" s="125" t="s">
        <v>775</v>
      </c>
      <c r="G737" s="140" t="str">
        <f>IF(D737="","*",VLOOKUP(F737,BS_ATIVIDADE[],3,FALSE))</f>
        <v>SOLDA</v>
      </c>
      <c r="H737" s="105" t="s">
        <v>593</v>
      </c>
      <c r="I737" s="105"/>
      <c r="J737" s="104">
        <v>70</v>
      </c>
      <c r="K737" s="104">
        <v>97.3</v>
      </c>
      <c r="L737" s="104" t="s">
        <v>593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0.25</v>
      </c>
      <c r="Q737" s="104">
        <v>8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421</v>
      </c>
      <c r="Y737" s="128"/>
      <c r="Z737" s="103"/>
      <c r="AA737" s="104" t="s">
        <v>593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/>
      <c r="AS737" s="107"/>
      <c r="AT737" s="107"/>
      <c r="AU737" s="135"/>
      <c r="AV737" s="135"/>
      <c r="AW737" s="14"/>
      <c r="AX737" s="14"/>
      <c r="AY737" s="160">
        <f t="shared" si="70"/>
        <v>0</v>
      </c>
      <c r="AZ737" s="151"/>
      <c r="BA737" s="108"/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Produção e Intervalo</v>
      </c>
      <c r="BR737" s="19">
        <f t="shared" si="73"/>
        <v>0</v>
      </c>
      <c r="BS737" s="19">
        <f t="shared" si="74"/>
        <v>0</v>
      </c>
      <c r="BT737" s="185" t="str">
        <f t="shared" si="75"/>
        <v/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752</v>
      </c>
      <c r="E738" s="155">
        <v>731</v>
      </c>
      <c r="F738" s="125" t="s">
        <v>660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2040</v>
      </c>
      <c r="X738" s="103" t="s">
        <v>421</v>
      </c>
      <c r="Y738" s="128"/>
      <c r="Z738" s="103"/>
      <c r="AA738" s="104" t="s">
        <v>2041</v>
      </c>
      <c r="AB738" s="102" t="s">
        <v>423</v>
      </c>
      <c r="AC738" s="150"/>
      <c r="AD738" s="106">
        <v>0.33333333333333331</v>
      </c>
      <c r="AE738" s="104" t="s">
        <v>593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/>
      <c r="AS738" s="107"/>
      <c r="AT738" s="107"/>
      <c r="AU738" s="135"/>
      <c r="AV738" s="135"/>
      <c r="AW738" s="14"/>
      <c r="AX738" s="14"/>
      <c r="AY738" s="160">
        <f t="shared" si="70"/>
        <v>0</v>
      </c>
      <c r="AZ738" s="151"/>
      <c r="BA738" s="108"/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/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847</v>
      </c>
      <c r="E739" s="155">
        <v>731</v>
      </c>
      <c r="F739" s="125" t="s">
        <v>753</v>
      </c>
      <c r="G739" s="140" t="str">
        <f>IF(D739="","*",VLOOKUP(F739,BS_ATIVIDADE[],3,FALSE))</f>
        <v>AMV</v>
      </c>
      <c r="H739" s="105" t="s">
        <v>593</v>
      </c>
      <c r="I739" s="105" t="s">
        <v>593</v>
      </c>
      <c r="J739" s="104">
        <v>68</v>
      </c>
      <c r="K739" s="104">
        <v>59.3</v>
      </c>
      <c r="L739" s="104" t="s">
        <v>593</v>
      </c>
      <c r="M739" s="126" t="s">
        <v>2042</v>
      </c>
      <c r="N739" s="126" t="s">
        <v>2043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2044</v>
      </c>
      <c r="X739" s="103" t="s">
        <v>421</v>
      </c>
      <c r="Y739" s="128"/>
      <c r="Z739" s="103"/>
      <c r="AA739" s="104" t="s">
        <v>593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/>
      <c r="AS739" s="107"/>
      <c r="AT739" s="107"/>
      <c r="AU739" s="135"/>
      <c r="AV739" s="135"/>
      <c r="AW739" s="14"/>
      <c r="AX739" s="14"/>
      <c r="AY739" s="160">
        <f t="shared" si="70"/>
        <v>0</v>
      </c>
      <c r="AZ739" s="151"/>
      <c r="BA739" s="108"/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Produção e Intervalo</v>
      </c>
      <c r="BR739" s="19">
        <f t="shared" si="73"/>
        <v>0</v>
      </c>
      <c r="BS739" s="19">
        <f t="shared" si="74"/>
        <v>0</v>
      </c>
      <c r="BT739" s="185" t="str">
        <f t="shared" si="75"/>
        <v/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847</v>
      </c>
      <c r="E740" s="155">
        <v>733</v>
      </c>
      <c r="F740" s="125" t="s">
        <v>749</v>
      </c>
      <c r="G740" s="140" t="str">
        <f>IF(D740="","*",VLOOKUP(F740,BS_ATIVIDADE[],3,FALSE))</f>
        <v>AMV</v>
      </c>
      <c r="H740" s="105" t="s">
        <v>593</v>
      </c>
      <c r="I740" s="105"/>
      <c r="J740" s="104">
        <v>68</v>
      </c>
      <c r="K740" s="104">
        <v>53.139000000000003</v>
      </c>
      <c r="L740" s="104" t="s">
        <v>593</v>
      </c>
      <c r="M740" s="126" t="s">
        <v>2045</v>
      </c>
      <c r="N740" s="126" t="s">
        <v>2046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2047</v>
      </c>
      <c r="X740" s="103" t="s">
        <v>421</v>
      </c>
      <c r="Y740" s="128"/>
      <c r="Z740" s="103"/>
      <c r="AA740" s="104" t="s">
        <v>593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/>
      <c r="AS740" s="107"/>
      <c r="AT740" s="107"/>
      <c r="AU740" s="135"/>
      <c r="AV740" s="135"/>
      <c r="AW740" s="14"/>
      <c r="AX740" s="14"/>
      <c r="AY740" s="160">
        <f t="shared" si="70"/>
        <v>0</v>
      </c>
      <c r="AZ740" s="151"/>
      <c r="BA740" s="108"/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Produção e Intervalo</v>
      </c>
      <c r="BR740" s="19">
        <f t="shared" si="73"/>
        <v>0</v>
      </c>
      <c r="BS740" s="19">
        <f t="shared" si="74"/>
        <v>0</v>
      </c>
      <c r="BT740" s="185" t="str">
        <f t="shared" si="75"/>
        <v/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847</v>
      </c>
      <c r="E741" s="155">
        <v>734</v>
      </c>
      <c r="F741" s="125" t="s">
        <v>782</v>
      </c>
      <c r="G741" s="140" t="str">
        <f>IF(D741="","*",VLOOKUP(F741,BS_ATIVIDADE[],3,FALSE))</f>
        <v>TRILHO - SUBSTITUIÇÂO</v>
      </c>
      <c r="H741" s="105" t="s">
        <v>593</v>
      </c>
      <c r="I741" s="105"/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421</v>
      </c>
      <c r="Y741" s="128"/>
      <c r="Z741" s="103"/>
      <c r="AA741" s="104" t="s">
        <v>593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/>
      <c r="AS741" s="107"/>
      <c r="AT741" s="107"/>
      <c r="AU741" s="135"/>
      <c r="AV741" s="135"/>
      <c r="AW741" s="14"/>
      <c r="AX741" s="14"/>
      <c r="AY741" s="160">
        <f t="shared" si="70"/>
        <v>0</v>
      </c>
      <c r="AZ741" s="151"/>
      <c r="BA741" s="108"/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Produção e Intervalo</v>
      </c>
      <c r="BR741" s="19">
        <f t="shared" si="73"/>
        <v>0</v>
      </c>
      <c r="BS741" s="19">
        <f t="shared" si="74"/>
        <v>0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>ROBSON (TP-729)46081</v>
      </c>
      <c r="B744" s="101">
        <v>46081</v>
      </c>
      <c r="C744" s="134">
        <f>IF(BS_CONTROLE[[#This Row],[DATA]]="","",WEEKNUM(BS_CONTROLE[[#This Row],[DATA]]))</f>
        <v>9</v>
      </c>
      <c r="D744" s="103" t="s">
        <v>936</v>
      </c>
      <c r="E744" s="155">
        <v>737</v>
      </c>
      <c r="F744" s="125" t="s">
        <v>806</v>
      </c>
      <c r="G744" s="140" t="str">
        <f>IF(D744="","*",VLOOKUP(F744,BS_ATIVIDADE[],3,FALSE))</f>
        <v>OUTROS</v>
      </c>
      <c r="H744" s="105" t="s">
        <v>593</v>
      </c>
      <c r="I744" s="105" t="s">
        <v>593</v>
      </c>
      <c r="J744" s="104">
        <v>56</v>
      </c>
      <c r="K744" s="104">
        <v>252.45</v>
      </c>
      <c r="L744" s="104" t="s">
        <v>593</v>
      </c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4" s="105">
        <v>0.41666666666666669</v>
      </c>
      <c r="P744" s="105">
        <v>8.3333333333333329E-2</v>
      </c>
      <c r="Q744" s="104">
        <v>10</v>
      </c>
      <c r="R744" s="10" t="str">
        <f>IFERROR(_xlfn.XLOOKUP(F744, BS_ATIVIDADE[ATIVIDADE],BS_ATIVIDADE[UNIDADE] ), "*")</f>
        <v>BINÁRIO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1181</v>
      </c>
      <c r="W744" s="149" t="s">
        <v>2048</v>
      </c>
      <c r="X744" s="103" t="s">
        <v>421</v>
      </c>
      <c r="Y744" s="128"/>
      <c r="Z744" s="103"/>
      <c r="AA744" s="104" t="s">
        <v>593</v>
      </c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NIVELAMENTO</v>
      </c>
      <c r="AJ744" s="9" t="str">
        <f>IF(BS_CONTROLE[[#This Row],[Atividade]]=0, "-", BS_CONTROLE[[#This Row],[Atividade]])</f>
        <v>NIVELAMENTO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ZDS-ZQB</v>
      </c>
      <c r="AN744" s="104" t="str">
        <f>IF(BS_CONTROLE[[#This Row],[SB]]=0, "-", BS_CONTROLE[[#This Row],[SB]])</f>
        <v>248ZQB2</v>
      </c>
      <c r="AO744" s="104">
        <f>IF(BS_CONTROLE[[#This Row],[SUB]]=0, "-", BS_CONTROLE[[#This Row],[SUB]])</f>
        <v>56</v>
      </c>
      <c r="AP744" s="104">
        <f>BS_CONTROLE[[#This Row],[KM - Inicio]]</f>
        <v>252.45</v>
      </c>
      <c r="AQ744" s="104">
        <f>BS_CONTROLE[[#This Row],[KM - Inicio]]</f>
        <v>252.45</v>
      </c>
      <c r="AR744" s="107"/>
      <c r="AS744" s="107"/>
      <c r="AT744" s="107"/>
      <c r="AU744" s="135"/>
      <c r="AV744" s="135"/>
      <c r="AW744" s="14"/>
      <c r="AX744" s="14"/>
      <c r="AY744" s="160">
        <f t="shared" si="70"/>
        <v>0</v>
      </c>
      <c r="AZ744" s="151"/>
      <c r="BA744" s="108"/>
      <c r="BB744" s="10" t="str">
        <f>IFERROR(_xlfn.XLOOKUP(AI744, BS_ATIVIDADE[ATIVIDADE],BS_ATIVIDADE[UNIDADE] ), "*")</f>
        <v>BINÁRIO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/>
      </c>
    </row>
    <row r="745" spans="1:72">
      <c r="A745" s="47" t="str">
        <f t="shared" si="71"/>
        <v>V9346081</v>
      </c>
      <c r="B745" s="101">
        <v>46081</v>
      </c>
      <c r="C745" s="134">
        <f>IF(BS_CONTROLE[[#This Row],[DATA]]="","",WEEKNUM(BS_CONTROLE[[#This Row],[DATA]]))</f>
        <v>9</v>
      </c>
      <c r="D745" s="103" t="s">
        <v>814</v>
      </c>
      <c r="E745" s="155">
        <v>162</v>
      </c>
      <c r="F745" s="125" t="s">
        <v>698</v>
      </c>
      <c r="G745" s="140" t="str">
        <f>IF(D745="","*",VLOOKUP(F745,BS_ATIVIDADE[],3,FALSE))</f>
        <v>MECANIZAÇÃO - SOCADORA</v>
      </c>
      <c r="H745" s="104" t="s">
        <v>104</v>
      </c>
      <c r="I745" s="104" t="s">
        <v>104</v>
      </c>
      <c r="J745" s="104">
        <v>56</v>
      </c>
      <c r="K745" s="104">
        <v>204.4</v>
      </c>
      <c r="L745" s="104">
        <v>206.4</v>
      </c>
      <c r="M745" s="126" t="s">
        <v>247</v>
      </c>
      <c r="N745" s="126" t="s">
        <v>248</v>
      </c>
      <c r="O745" s="105">
        <v>0.33333333333333331</v>
      </c>
      <c r="P745" s="105">
        <v>8.3333333333333329E-2</v>
      </c>
      <c r="Q745" s="104">
        <v>500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1109</v>
      </c>
      <c r="W745" s="149" t="s">
        <v>1664</v>
      </c>
      <c r="X745" s="103" t="s">
        <v>421</v>
      </c>
      <c r="Y745" s="128"/>
      <c r="Z745" s="103"/>
      <c r="AA745" s="104" t="s">
        <v>2049</v>
      </c>
      <c r="AB745" s="102" t="s">
        <v>412</v>
      </c>
      <c r="AC745" s="150" t="s">
        <v>406</v>
      </c>
      <c r="AD745" s="106">
        <v>0.29166666666666669</v>
      </c>
      <c r="AE745" s="104"/>
      <c r="AF745" s="104"/>
      <c r="AG745" s="104"/>
      <c r="AH745" s="15"/>
      <c r="AI745" s="125" t="str">
        <f>IF(BS_CONTROLE[[#This Row],[Atividade]]=0, "-", BS_CONTROLE[[#This Row],[Atividade]])</f>
        <v>MECANIZAÇÃO - SOCADORA</v>
      </c>
      <c r="AJ745" s="9" t="str">
        <f>IF(BS_CONTROLE[[#This Row],[Atividade]]=0, "-", BS_CONTROLE[[#This Row],[Atividade]])</f>
        <v>MECANIZAÇÃO - SOCADORA</v>
      </c>
      <c r="AK745" s="31" t="str">
        <f>BS_CONTROLE[[#This Row],[Local - Partida]]</f>
        <v>ZYU1</v>
      </c>
      <c r="AL745" s="31" t="str">
        <f>BS_CONTROLE[[#This Row],[Local - Encerramento]]</f>
        <v>ZYU1</v>
      </c>
      <c r="AM745" s="104" t="str">
        <f>IF(BS_CONTROLE[[#This Row],[Entre - Estações]]=0, "-", BS_CONTROLE[[#This Row],[Entre - Estações]])</f>
        <v>ZYU-ZST</v>
      </c>
      <c r="AN745" s="104" t="str">
        <f>IF(BS_CONTROLE[[#This Row],[SB]]=0, "-", BS_CONTROLE[[#This Row],[SB]])</f>
        <v>ZYU206</v>
      </c>
      <c r="AO745" s="104">
        <f>IF(BS_CONTROLE[[#This Row],[SUB]]=0, "-", BS_CONTROLE[[#This Row],[SUB]])</f>
        <v>56</v>
      </c>
      <c r="AP745" s="104">
        <f>BS_CONTROLE[[#This Row],[KM - Inicio]]</f>
        <v>204.4</v>
      </c>
      <c r="AQ745" s="104">
        <f>BS_CONTROLE[[#This Row],[KM - Inicio]]</f>
        <v>204.4</v>
      </c>
      <c r="AR745" s="107"/>
      <c r="AS745" s="107"/>
      <c r="AT745" s="107"/>
      <c r="AU745" s="135"/>
      <c r="AV745" s="135"/>
      <c r="AW745" s="14"/>
      <c r="AX745" s="14"/>
      <c r="AY745" s="160">
        <f t="shared" si="70"/>
        <v>0</v>
      </c>
      <c r="AZ745" s="151"/>
      <c r="BA745" s="108"/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5"/>
        <v/>
      </c>
    </row>
    <row r="746" spans="1:72">
      <c r="A746" s="47" t="str">
        <f t="shared" si="71"/>
        <v>JOSÉ  (TF-521)46081</v>
      </c>
      <c r="B746" s="101">
        <v>46081</v>
      </c>
      <c r="C746" s="134">
        <f>IF(BS_CONTROLE[[#This Row],[DATA]]="","",WEEKNUM(BS_CONTROLE[[#This Row],[DATA]]))</f>
        <v>9</v>
      </c>
      <c r="D746" s="103" t="s">
        <v>901</v>
      </c>
      <c r="E746" s="155">
        <v>739</v>
      </c>
      <c r="F746" s="125" t="s">
        <v>779</v>
      </c>
      <c r="G746" s="140" t="str">
        <f>IF(D746="","*",VLOOKUP(F746,BS_ATIVIDADE[],3,FALSE))</f>
        <v>DORMENTE - SUBSTITUIÇÂO</v>
      </c>
      <c r="H746" s="105" t="s">
        <v>593</v>
      </c>
      <c r="I746" s="105" t="s">
        <v>593</v>
      </c>
      <c r="J746" s="104">
        <v>56</v>
      </c>
      <c r="K746" s="104">
        <v>190.3</v>
      </c>
      <c r="L746" s="104">
        <v>190.5</v>
      </c>
      <c r="M746" s="126" t="s">
        <v>95</v>
      </c>
      <c r="N746" s="126" t="s">
        <v>242</v>
      </c>
      <c r="O746" s="105">
        <v>0.375</v>
      </c>
      <c r="P746" s="105">
        <v>8.3333333333333329E-2</v>
      </c>
      <c r="Q746" s="104">
        <v>50</v>
      </c>
      <c r="R746" s="10" t="str">
        <f>IFERROR(_xlfn.XLOOKUP(F746, BS_ATIVIDADE[ATIVIDADE],BS_ATIVIDADE[UNIDADE] ), "*")</f>
        <v>Nº DE DORMENTES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1417</v>
      </c>
      <c r="W746" s="149" t="s">
        <v>1075</v>
      </c>
      <c r="X746" s="103" t="s">
        <v>421</v>
      </c>
      <c r="Y746" s="128"/>
      <c r="Z746" s="103"/>
      <c r="AA746" s="104" t="s">
        <v>593</v>
      </c>
      <c r="AB746" s="102"/>
      <c r="AC746" s="150"/>
      <c r="AD746" s="106">
        <v>0.33333333333333331</v>
      </c>
      <c r="AE746" s="104">
        <v>7309</v>
      </c>
      <c r="AF746" s="104" t="s">
        <v>593</v>
      </c>
      <c r="AG746" s="104" t="s">
        <v>593</v>
      </c>
      <c r="AH746" s="15"/>
      <c r="AI746" s="125" t="str">
        <f>IF(BS_CONTROLE[[#This Row],[Atividade]]=0, "-", BS_CONTROLE[[#This Row],[Atividade]])</f>
        <v>PDM - SUBSTITUIÇÃO - DORMENTE</v>
      </c>
      <c r="AJ746" s="9" t="str">
        <f>IF(BS_CONTROLE[[#This Row],[Atividade]]=0, "-", BS_CONTROLE[[#This Row],[Atividade]])</f>
        <v>PDM - SUBSTITUIÇÃO - DORMENTE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ZDY-ZFY</v>
      </c>
      <c r="AN746" s="104" t="str">
        <f>IF(BS_CONTROLE[[#This Row],[SB]]=0, "-", BS_CONTROLE[[#This Row],[SB]])</f>
        <v>189ZFY</v>
      </c>
      <c r="AO746" s="104">
        <f>IF(BS_CONTROLE[[#This Row],[SUB]]=0, "-", BS_CONTROLE[[#This Row],[SUB]])</f>
        <v>56</v>
      </c>
      <c r="AP746" s="104">
        <f>BS_CONTROLE[[#This Row],[KM - Inicio]]</f>
        <v>190.3</v>
      </c>
      <c r="AQ746" s="104">
        <f>BS_CONTROLE[[#This Row],[KM - Inicio]]</f>
        <v>190.3</v>
      </c>
      <c r="AR746" s="107"/>
      <c r="AS746" s="107"/>
      <c r="AT746" s="107"/>
      <c r="AU746" s="135"/>
      <c r="AV746" s="135"/>
      <c r="AW746" s="14"/>
      <c r="AX746" s="14"/>
      <c r="AY746" s="160">
        <f t="shared" si="70"/>
        <v>0</v>
      </c>
      <c r="AZ746" s="151"/>
      <c r="BA746" s="108"/>
      <c r="BB746" s="10" t="str">
        <f>IFERROR(_xlfn.XLOOKUP(AI746, BS_ATIVIDADE[ATIVIDADE],BS_ATIVIDADE[UNIDADE] ), "*")</f>
        <v>Nº DE DORMENTES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Produção e Intervalo</v>
      </c>
      <c r="BR746" s="19">
        <f t="shared" si="73"/>
        <v>0</v>
      </c>
      <c r="BS746" s="19">
        <f t="shared" si="74"/>
        <v>0</v>
      </c>
      <c r="BT746" s="185" t="str">
        <f t="shared" si="75"/>
        <v/>
      </c>
    </row>
    <row r="747" spans="1:72">
      <c r="A747" s="47" t="str">
        <f t="shared" si="71"/>
        <v>ROBSON (TP-729)46081</v>
      </c>
      <c r="B747" s="101">
        <v>46081</v>
      </c>
      <c r="C747" s="134">
        <f>IF(BS_CONTROLE[[#This Row],[DATA]]="","",WEEKNUM(BS_CONTROLE[[#This Row],[DATA]]))</f>
        <v>9</v>
      </c>
      <c r="D747" s="103" t="s">
        <v>936</v>
      </c>
      <c r="E747" s="155"/>
      <c r="F747" s="125" t="s">
        <v>671</v>
      </c>
      <c r="G747" s="140" t="str">
        <f>IF(D747="","*",VLOOKUP(F747,BS_ATIVIDADE[],3,FALSE))</f>
        <v>LIMPEZA LASTRO</v>
      </c>
      <c r="H747" s="105" t="s">
        <v>593</v>
      </c>
      <c r="I747" s="105" t="s">
        <v>593</v>
      </c>
      <c r="J747" s="104">
        <v>56</v>
      </c>
      <c r="K747" s="104">
        <v>187.58</v>
      </c>
      <c r="L747" s="104" t="s">
        <v>593</v>
      </c>
      <c r="M747" s="126" t="s">
        <v>95</v>
      </c>
      <c r="N747" s="126" t="s">
        <v>241</v>
      </c>
      <c r="O747" s="105">
        <v>0.375</v>
      </c>
      <c r="P747" s="105">
        <v>8.3333333333333329E-2</v>
      </c>
      <c r="Q747" s="104">
        <v>10</v>
      </c>
      <c r="R747" s="10" t="str">
        <f>IFERROR(_xlfn.XLOOKUP(F747, BS_ATIVIDADE[ATIVIDADE],BS_ATIVIDADE[UNIDADE] ), "*")</f>
        <v>M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7" s="104" t="s">
        <v>1417</v>
      </c>
      <c r="W747" s="149" t="s">
        <v>1196</v>
      </c>
      <c r="X747" s="103" t="s">
        <v>421</v>
      </c>
      <c r="Y747" s="128"/>
      <c r="Z747" s="103"/>
      <c r="AA747" s="104" t="s">
        <v>593</v>
      </c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LIMPEZA LASTRO</v>
      </c>
      <c r="AJ747" s="9" t="str">
        <f>IF(BS_CONTROLE[[#This Row],[Atividade]]=0, "-", BS_CONTROLE[[#This Row],[Atividade]])</f>
        <v>LIMPEZA LASTRO</v>
      </c>
      <c r="AK747" s="31" t="str">
        <f>BS_CONTROLE[[#This Row],[Local - Partida]]</f>
        <v>-</v>
      </c>
      <c r="AL747" s="31" t="str">
        <f>BS_CONTROLE[[#This Row],[Local - Encerramento]]</f>
        <v>-</v>
      </c>
      <c r="AM747" s="104" t="str">
        <f>IF(BS_CONTROLE[[#This Row],[Entre - Estações]]=0, "-", BS_CONTROLE[[#This Row],[Entre - Estações]])</f>
        <v>ZDY-ZFY</v>
      </c>
      <c r="AN747" s="104" t="str">
        <f>IF(BS_CONTROLE[[#This Row],[SB]]=0, "-", BS_CONTROLE[[#This Row],[SB]])</f>
        <v>ZXP189</v>
      </c>
      <c r="AO747" s="104">
        <f>IF(BS_CONTROLE[[#This Row],[SUB]]=0, "-", BS_CONTROLE[[#This Row],[SUB]])</f>
        <v>56</v>
      </c>
      <c r="AP747" s="104">
        <f>BS_CONTROLE[[#This Row],[KM - Inicio]]</f>
        <v>187.58</v>
      </c>
      <c r="AQ747" s="104">
        <f>BS_CONTROLE[[#This Row],[KM - Inicio]]</f>
        <v>187.58</v>
      </c>
      <c r="AR747" s="107"/>
      <c r="AS747" s="107"/>
      <c r="AT747" s="107"/>
      <c r="AU747" s="135"/>
      <c r="AV747" s="135"/>
      <c r="AW747" s="14"/>
      <c r="AX747" s="14"/>
      <c r="AY747" s="160">
        <f t="shared" si="70"/>
        <v>0</v>
      </c>
      <c r="AZ747" s="151"/>
      <c r="BA747" s="108"/>
      <c r="BB747" s="10" t="str">
        <f>IFERROR(_xlfn.XLOOKUP(AI747, BS_ATIVIDADE[ATIVIDADE],BS_ATIVIDADE[UNIDADE] ), "*")</f>
        <v>M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Produção e Intervalo</v>
      </c>
      <c r="BR747" s="19">
        <f t="shared" si="73"/>
        <v>0</v>
      </c>
      <c r="BS747" s="19">
        <f t="shared" si="74"/>
        <v>0</v>
      </c>
      <c r="BT747" s="185" t="str">
        <f t="shared" si="75"/>
        <v/>
      </c>
    </row>
    <row r="748" spans="1:72">
      <c r="A748" s="47" t="str">
        <f t="shared" si="71"/>
        <v>TURMA FIXA VIA 46081</v>
      </c>
      <c r="B748" s="101">
        <v>46081</v>
      </c>
      <c r="C748" s="134">
        <f>IF(BS_CONTROLE[[#This Row],[DATA]]="","",WEEKNUM(BS_CONTROLE[[#This Row],[DATA]]))</f>
        <v>9</v>
      </c>
      <c r="D748" s="103" t="s">
        <v>847</v>
      </c>
      <c r="E748" s="155">
        <v>741</v>
      </c>
      <c r="F748" s="125" t="s">
        <v>626</v>
      </c>
      <c r="G748" s="140" t="str">
        <f>IF(D748="","*",VLOOKUP(F748,BS_ATIVIDADE[],3,FALSE))</f>
        <v>EXPANSÃO</v>
      </c>
      <c r="H748" s="105" t="s">
        <v>593</v>
      </c>
      <c r="I748" s="105"/>
      <c r="J748" s="104">
        <v>56</v>
      </c>
      <c r="K748" s="104">
        <v>157.9</v>
      </c>
      <c r="L748" s="104" t="s">
        <v>593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8" s="105">
        <v>0.41666666666666669</v>
      </c>
      <c r="P748" s="105">
        <v>0.125</v>
      </c>
      <c r="Q748" s="104">
        <v>1</v>
      </c>
      <c r="R748" s="10" t="str">
        <f>IFERROR(_xlfn.XLOOKUP(F748, BS_ATIVIDADE[ATIVIDADE],BS_ATIVIDADE[UNIDADE] ), "*")</f>
        <v>Nº DE PEÇAS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8" s="104" t="s">
        <v>1988</v>
      </c>
      <c r="W748" s="149" t="s">
        <v>1114</v>
      </c>
      <c r="X748" s="103" t="s">
        <v>421</v>
      </c>
      <c r="Y748" s="128"/>
      <c r="Z748" s="103"/>
      <c r="AA748" s="104" t="s">
        <v>593</v>
      </c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EXPANSÃO - AMV - MEIA CHAVE</v>
      </c>
      <c r="AJ748" s="9" t="str">
        <f>IF(BS_CONTROLE[[#This Row],[Atividade]]=0, "-", BS_CONTROLE[[#This Row],[Atividade]])</f>
        <v>EXPANSÃO - AMV - MEIA CHAVE</v>
      </c>
      <c r="AK748" s="31" t="str">
        <f>BS_CONTROLE[[#This Row],[Local - Partida]]</f>
        <v>-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ZGA-ZCX</v>
      </c>
      <c r="AN748" s="104" t="str">
        <f>IF(BS_CONTROLE[[#This Row],[SB]]=0, "-", BS_CONTROLE[[#This Row],[SB]])</f>
        <v>154ZPS</v>
      </c>
      <c r="AO748" s="104">
        <f>IF(BS_CONTROLE[[#This Row],[SUB]]=0, "-", BS_CONTROLE[[#This Row],[SUB]])</f>
        <v>56</v>
      </c>
      <c r="AP748" s="104">
        <f>BS_CONTROLE[[#This Row],[KM - Inicio]]</f>
        <v>157.9</v>
      </c>
      <c r="AQ748" s="104">
        <f>BS_CONTROLE[[#This Row],[KM - Inicio]]</f>
        <v>157.9</v>
      </c>
      <c r="AR748" s="107"/>
      <c r="AS748" s="107"/>
      <c r="AT748" s="107"/>
      <c r="AU748" s="135"/>
      <c r="AV748" s="135"/>
      <c r="AW748" s="14"/>
      <c r="AX748" s="14"/>
      <c r="AY748" s="160">
        <f t="shared" si="70"/>
        <v>0</v>
      </c>
      <c r="AZ748" s="151"/>
      <c r="BA748" s="108"/>
      <c r="BB748" s="10" t="str">
        <f>IFERROR(_xlfn.XLOOKUP(AI748, BS_ATIVIDADE[ATIVIDADE],BS_ATIVIDADE[UNIDADE] ), "*")</f>
        <v>Nº DE PEÇAS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Produção e Intervalo</v>
      </c>
      <c r="BR748" s="19">
        <f t="shared" si="73"/>
        <v>0</v>
      </c>
      <c r="BS748" s="19">
        <f t="shared" si="74"/>
        <v>0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/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>E1746081</v>
      </c>
      <c r="B751" s="101">
        <v>46081</v>
      </c>
      <c r="C751" s="134">
        <f>IF(BS_CONTROLE[[#This Row],[DATA]]="","",WEEKNUM(BS_CONTROLE[[#This Row],[DATA]]))</f>
        <v>9</v>
      </c>
      <c r="D751" s="103" t="s">
        <v>744</v>
      </c>
      <c r="E751" s="155"/>
      <c r="F751" s="125" t="s">
        <v>595</v>
      </c>
      <c r="G751" s="140" t="str">
        <f>IF(D751="","*",VLOOKUP(F751,BS_ATIVIDADE[],3,FALSE))</f>
        <v>CAMINHÂO - SOLDA</v>
      </c>
      <c r="H751" s="105" t="s">
        <v>201</v>
      </c>
      <c r="I751" s="105" t="s">
        <v>201</v>
      </c>
      <c r="J751" s="104">
        <v>55</v>
      </c>
      <c r="K751" s="104">
        <v>100.3</v>
      </c>
      <c r="L751" s="104" t="s">
        <v>593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51" s="105">
        <v>0.38194444444444442</v>
      </c>
      <c r="P751" s="105">
        <v>0.125</v>
      </c>
      <c r="Q751" s="104">
        <v>2</v>
      </c>
      <c r="R751" s="10" t="str">
        <f>IFERROR(_xlfn.XLOOKUP(F751, BS_ATIVIDADE[ATIVIDADE],BS_ATIVIDADE[UNIDADE] ), "*")</f>
        <v>Nº DE SOLDA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1066</v>
      </c>
      <c r="W751" s="149" t="s">
        <v>2050</v>
      </c>
      <c r="X751" s="103" t="s">
        <v>421</v>
      </c>
      <c r="Y751" s="128"/>
      <c r="Z751" s="103"/>
      <c r="AA751" s="104">
        <v>1</v>
      </c>
      <c r="AB751" s="102" t="s">
        <v>412</v>
      </c>
      <c r="AC751" s="150" t="s">
        <v>406</v>
      </c>
      <c r="AD751" s="106">
        <v>0.33333333333333331</v>
      </c>
      <c r="AE751" s="104"/>
      <c r="AF751" s="104"/>
      <c r="AG751" s="104"/>
      <c r="AH751" s="15"/>
      <c r="AI751" s="125" t="str">
        <f>IF(BS_CONTROLE[[#This Row],[Atividade]]=0, "-", BS_CONTROLE[[#This Row],[Atividade]])</f>
        <v>CAMINHÃO DE SOLDA</v>
      </c>
      <c r="AJ751" s="9" t="str">
        <f>IF(BS_CONTROLE[[#This Row],[Atividade]]=0, "-", BS_CONTROLE[[#This Row],[Atividade]])</f>
        <v>CAMINHÃO DE SOLDA</v>
      </c>
      <c r="AK751" s="31" t="str">
        <f>BS_CONTROLE[[#This Row],[Local - Partida]]</f>
        <v>102ZKW2</v>
      </c>
      <c r="AL751" s="31" t="str">
        <f>BS_CONTROLE[[#This Row],[Local - Encerramento]]</f>
        <v>102ZKW2</v>
      </c>
      <c r="AM751" s="104" t="str">
        <f>IF(BS_CONTROLE[[#This Row],[Entre - Estações]]=0, "-", BS_CONTROLE[[#This Row],[Entre - Estações]])</f>
        <v>ZKW-ZLU</v>
      </c>
      <c r="AN751" s="104" t="str">
        <f>IF(BS_CONTROLE[[#This Row],[SB]]=0, "-", BS_CONTROLE[[#This Row],[SB]])</f>
        <v>102ZKW2</v>
      </c>
      <c r="AO751" s="104">
        <f>IF(BS_CONTROLE[[#This Row],[SUB]]=0, "-", BS_CONTROLE[[#This Row],[SUB]])</f>
        <v>55</v>
      </c>
      <c r="AP751" s="104">
        <f>BS_CONTROLE[[#This Row],[KM - Inicio]]</f>
        <v>100.3</v>
      </c>
      <c r="AQ751" s="104">
        <f>BS_CONTROLE[[#This Row],[KM - Inicio]]</f>
        <v>100.3</v>
      </c>
      <c r="AR751" s="107"/>
      <c r="AS751" s="107"/>
      <c r="AT751" s="107"/>
      <c r="AU751" s="135"/>
      <c r="AV751" s="135"/>
      <c r="AW751" s="14"/>
      <c r="AX751" s="14"/>
      <c r="AY751" s="160">
        <f t="shared" si="70"/>
        <v>0</v>
      </c>
      <c r="AZ751" s="151"/>
      <c r="BA751" s="108"/>
      <c r="BB751" s="10" t="str">
        <f>IFERROR(_xlfn.XLOOKUP(AI751, BS_ATIVIDADE[ATIVIDADE],BS_ATIVIDADE[UNIDADE] ), "*")</f>
        <v>Nº DE SOLDA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Produção e Intervalo</v>
      </c>
      <c r="BR751" s="19">
        <f t="shared" si="73"/>
        <v>0</v>
      </c>
      <c r="BS751" s="19">
        <f t="shared" si="74"/>
        <v>0</v>
      </c>
      <c r="BT751" s="185" t="str">
        <f t="shared" si="75"/>
        <v/>
      </c>
    </row>
    <row r="752" spans="1:72">
      <c r="A752" s="47" t="str">
        <f t="shared" si="71"/>
        <v>CLEBISON (TP-728)46081</v>
      </c>
      <c r="B752" s="101">
        <v>46081</v>
      </c>
      <c r="C752" s="134">
        <f>IF(BS_CONTROLE[[#This Row],[DATA]]="","",WEEKNUM(BS_CONTROLE[[#This Row],[DATA]]))</f>
        <v>9</v>
      </c>
      <c r="D752" s="103" t="s">
        <v>866</v>
      </c>
      <c r="E752" s="155">
        <v>701</v>
      </c>
      <c r="F752" s="125" t="s">
        <v>775</v>
      </c>
      <c r="G752" s="140" t="str">
        <f>IF(D752="","*",VLOOKUP(F752,BS_ATIVIDADE[],3,FALSE))</f>
        <v>SOLDA</v>
      </c>
      <c r="H752" s="105" t="s">
        <v>593</v>
      </c>
      <c r="I752" s="105" t="s">
        <v>593</v>
      </c>
      <c r="J752" s="104">
        <v>55</v>
      </c>
      <c r="K752" s="104">
        <v>127.5</v>
      </c>
      <c r="L752" s="104" t="s">
        <v>593</v>
      </c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2" s="105">
        <v>0.375</v>
      </c>
      <c r="P752" s="105">
        <v>8.3333333333333329E-2</v>
      </c>
      <c r="Q752" s="104">
        <v>1</v>
      </c>
      <c r="R752" s="10" t="str">
        <f>IFERROR(_xlfn.XLOOKUP(F752, BS_ATIVIDADE[ATIVIDADE],BS_ATIVIDADE[UNIDADE] ), "*")</f>
        <v>Nº DE SOLDA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1097</v>
      </c>
      <c r="W752" s="149" t="s">
        <v>1060</v>
      </c>
      <c r="X752" s="103" t="s">
        <v>421</v>
      </c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PDM - SOLDA</v>
      </c>
      <c r="AJ752" s="9" t="str">
        <f>IF(BS_CONTROLE[[#This Row],[Atividade]]=0, "-", BS_CONTROLE[[#This Row],[Atividade]])</f>
        <v>PDM - SOLDA</v>
      </c>
      <c r="AK752" s="31" t="str">
        <f>BS_CONTROLE[[#This Row],[Local - Partida]]</f>
        <v>-</v>
      </c>
      <c r="AL752" s="31" t="str">
        <f>BS_CONTROLE[[#This Row],[Local - Encerramento]]</f>
        <v>-</v>
      </c>
      <c r="AM752" s="104" t="str">
        <f>IF(BS_CONTROLE[[#This Row],[Entre - Estações]]=0, "-", BS_CONTROLE[[#This Row],[Entre - Estações]])</f>
        <v>ZWI-ZEM</v>
      </c>
      <c r="AN752" s="104" t="str">
        <f>IF(BS_CONTROLE[[#This Row],[SB]]=0, "-", BS_CONTROLE[[#This Row],[SB]])</f>
        <v>130ZYQ2</v>
      </c>
      <c r="AO752" s="104">
        <f>IF(BS_CONTROLE[[#This Row],[SUB]]=0, "-", BS_CONTROLE[[#This Row],[SUB]])</f>
        <v>55</v>
      </c>
      <c r="AP752" s="104">
        <f>BS_CONTROLE[[#This Row],[KM - Inicio]]</f>
        <v>127.5</v>
      </c>
      <c r="AQ752" s="104">
        <f>BS_CONTROLE[[#This Row],[KM - Inicio]]</f>
        <v>127.5</v>
      </c>
      <c r="AR752" s="107"/>
      <c r="AS752" s="107"/>
      <c r="AT752" s="107"/>
      <c r="AU752" s="135"/>
      <c r="AV752" s="135"/>
      <c r="AW752" s="14"/>
      <c r="AX752" s="14"/>
      <c r="AY752" s="160">
        <f t="shared" si="70"/>
        <v>0</v>
      </c>
      <c r="AZ752" s="151"/>
      <c r="BA752" s="108"/>
      <c r="BB752" s="10" t="str">
        <f>IFERROR(_xlfn.XLOOKUP(AI752, BS_ATIVIDADE[ATIVIDADE],BS_ATIVIDADE[UNIDADE] ), "*")</f>
        <v>Nº DE SOLDA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Produção e Intervalo</v>
      </c>
      <c r="BR752" s="19">
        <f t="shared" si="73"/>
        <v>0</v>
      </c>
      <c r="BS752" s="19">
        <f t="shared" si="74"/>
        <v>0</v>
      </c>
      <c r="BT752" s="185" t="str">
        <f t="shared" si="75"/>
        <v/>
      </c>
    </row>
    <row r="753" spans="1:72">
      <c r="A753" s="47" t="str">
        <f t="shared" si="71"/>
        <v>ISMAEL(TP-726)46081</v>
      </c>
      <c r="B753" s="101">
        <v>46081</v>
      </c>
      <c r="C753" s="134">
        <f>IF(BS_CONTROLE[[#This Row],[DATA]]="","",WEEKNUM(BS_CONTROLE[[#This Row],[DATA]]))</f>
        <v>9</v>
      </c>
      <c r="D753" s="103" t="s">
        <v>894</v>
      </c>
      <c r="E753" s="155">
        <v>702</v>
      </c>
      <c r="F753" s="125" t="s">
        <v>775</v>
      </c>
      <c r="G753" s="140" t="str">
        <f>IF(D753="","*",VLOOKUP(F753,BS_ATIVIDADE[],3,FALSE))</f>
        <v>SOLDA</v>
      </c>
      <c r="H753" s="105" t="s">
        <v>593</v>
      </c>
      <c r="I753" s="105"/>
      <c r="J753" s="104">
        <v>55</v>
      </c>
      <c r="K753" s="104">
        <v>127.5</v>
      </c>
      <c r="L753" s="104" t="s">
        <v>593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3" s="105">
        <v>0.375</v>
      </c>
      <c r="P753" s="105">
        <v>8.3333333333333329E-2</v>
      </c>
      <c r="Q753" s="104">
        <v>1</v>
      </c>
      <c r="R753" s="10" t="str">
        <f>IFERROR(_xlfn.XLOOKUP(F753, BS_ATIVIDADE[ATIVIDADE],BS_ATIVIDADE[UNIDADE] ), "*")</f>
        <v>Nº DE SOLDA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1097</v>
      </c>
      <c r="W753" s="149" t="s">
        <v>1060</v>
      </c>
      <c r="X753" s="103" t="s">
        <v>421</v>
      </c>
      <c r="Y753" s="128"/>
      <c r="Z753" s="103"/>
      <c r="AA753" s="104" t="s">
        <v>593</v>
      </c>
      <c r="AB753" s="102"/>
      <c r="AC753" s="150"/>
      <c r="AD753" s="106"/>
      <c r="AE753" s="104"/>
      <c r="AF753" s="104" t="s">
        <v>593</v>
      </c>
      <c r="AG753" s="104" t="s">
        <v>593</v>
      </c>
      <c r="AH753" s="15"/>
      <c r="AI753" s="125" t="str">
        <f>IF(BS_CONTROLE[[#This Row],[Atividade]]=0, "-", BS_CONTROLE[[#This Row],[Atividade]])</f>
        <v>PDM - SOLDA</v>
      </c>
      <c r="AJ753" s="9" t="str">
        <f>IF(BS_CONTROLE[[#This Row],[Atividade]]=0, "-", BS_CONTROLE[[#This Row],[Atividade]])</f>
        <v>PDM - SOLDA</v>
      </c>
      <c r="AK753" s="31" t="str">
        <f>BS_CONTROLE[[#This Row],[Local - Partida]]</f>
        <v>-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ZWI-ZEM</v>
      </c>
      <c r="AN753" s="104" t="str">
        <f>IF(BS_CONTROLE[[#This Row],[SB]]=0, "-", BS_CONTROLE[[#This Row],[SB]])</f>
        <v>130ZYQ2</v>
      </c>
      <c r="AO753" s="104">
        <f>IF(BS_CONTROLE[[#This Row],[SUB]]=0, "-", BS_CONTROLE[[#This Row],[SUB]])</f>
        <v>55</v>
      </c>
      <c r="AP753" s="104">
        <f>BS_CONTROLE[[#This Row],[KM - Inicio]]</f>
        <v>127.5</v>
      </c>
      <c r="AQ753" s="104">
        <f>BS_CONTROLE[[#This Row],[KM - Inicio]]</f>
        <v>127.5</v>
      </c>
      <c r="AR753" s="107"/>
      <c r="AS753" s="107"/>
      <c r="AT753" s="107"/>
      <c r="AU753" s="135"/>
      <c r="AV753" s="135"/>
      <c r="AW753" s="14"/>
      <c r="AX753" s="14"/>
      <c r="AY753" s="160">
        <f t="shared" si="70"/>
        <v>0</v>
      </c>
      <c r="AZ753" s="151"/>
      <c r="BA753" s="108"/>
      <c r="BB753" s="10" t="str">
        <f>IFERROR(_xlfn.XLOOKUP(AI753, BS_ATIVIDADE[ATIVIDADE],BS_ATIVIDADE[UNIDADE] ), "*")</f>
        <v>Nº DE SOLDA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Produção e Intervalo</v>
      </c>
      <c r="BR753" s="19">
        <f t="shared" si="73"/>
        <v>0</v>
      </c>
      <c r="BS753" s="19">
        <f t="shared" si="74"/>
        <v>0</v>
      </c>
      <c r="BT753" s="185" t="str">
        <f t="shared" si="75"/>
        <v/>
      </c>
    </row>
    <row r="754" spans="1:72">
      <c r="A754" s="47" t="str">
        <f t="shared" si="71"/>
        <v>W6046081</v>
      </c>
      <c r="B754" s="101">
        <v>46081</v>
      </c>
      <c r="C754" s="134">
        <f>IF(BS_CONTROLE[[#This Row],[DATA]]="","",WEEKNUM(BS_CONTROLE[[#This Row],[DATA]]))</f>
        <v>9</v>
      </c>
      <c r="D754" s="103" t="s">
        <v>828</v>
      </c>
      <c r="E754" s="155">
        <v>582</v>
      </c>
      <c r="F754" s="125" t="s">
        <v>756</v>
      </c>
      <c r="G754" s="140" t="str">
        <f>IF(D754="","*",VLOOKUP(F754,BS_ATIVIDADE[],3,FALSE))</f>
        <v>DORMENTE - DESCARGA</v>
      </c>
      <c r="H754" s="105" t="s">
        <v>1865</v>
      </c>
      <c r="I754" s="105" t="s">
        <v>1865</v>
      </c>
      <c r="J754" s="104">
        <v>55</v>
      </c>
      <c r="K754" s="104">
        <v>127.8</v>
      </c>
      <c r="L754" s="104">
        <v>133</v>
      </c>
      <c r="M754" s="126" t="s">
        <v>49</v>
      </c>
      <c r="N754" s="126" t="s">
        <v>2051</v>
      </c>
      <c r="O754" s="105">
        <v>0.33333333333333331</v>
      </c>
      <c r="P754" s="105">
        <v>8.3333333333333329E-2</v>
      </c>
      <c r="Q754" s="104">
        <v>1000</v>
      </c>
      <c r="R754" s="10" t="str">
        <f>IFERROR(_xlfn.XLOOKUP(F754, BS_ATIVIDADE[ATIVIDADE],BS_ATIVIDADE[UNIDADE] ), "*")</f>
        <v>Nº DE DORMENTES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4" s="104" t="s">
        <v>1097</v>
      </c>
      <c r="W754" s="149" t="s">
        <v>1584</v>
      </c>
      <c r="X754" s="103" t="s">
        <v>421</v>
      </c>
      <c r="Y754" s="128"/>
      <c r="Z754" s="103"/>
      <c r="AA754" s="104">
        <v>1</v>
      </c>
      <c r="AB754" s="102" t="s">
        <v>412</v>
      </c>
      <c r="AC754" s="150" t="s">
        <v>406</v>
      </c>
      <c r="AD754" s="106">
        <v>0.29166666666666669</v>
      </c>
      <c r="AE754" s="104">
        <v>7694</v>
      </c>
      <c r="AF754" s="104" t="s">
        <v>593</v>
      </c>
      <c r="AG754" s="104" t="s">
        <v>593</v>
      </c>
      <c r="AH754" s="15"/>
      <c r="AI754" s="125" t="str">
        <f>IF(BS_CONTROLE[[#This Row],[Atividade]]=0, "-", BS_CONTROLE[[#This Row],[Atividade]])</f>
        <v>PDM - DESCARGA - DORMENTE</v>
      </c>
      <c r="AJ754" s="9" t="str">
        <f>IF(BS_CONTROLE[[#This Row],[Atividade]]=0, "-", BS_CONTROLE[[#This Row],[Atividade]])</f>
        <v>PDM - DESCARGA - DORMENTE</v>
      </c>
      <c r="AK754" s="31" t="str">
        <f>BS_CONTROLE[[#This Row],[Local - Partida]]</f>
        <v>ZEM130-2</v>
      </c>
      <c r="AL754" s="31" t="str">
        <f>BS_CONTROLE[[#This Row],[Local - Encerramento]]</f>
        <v>ZEM130-2</v>
      </c>
      <c r="AM754" s="104" t="str">
        <f>IF(BS_CONTROLE[[#This Row],[Entre - Estações]]=0, "-", BS_CONTROLE[[#This Row],[Entre - Estações]])</f>
        <v>ZWI-ZEM</v>
      </c>
      <c r="AN754" s="104" t="str">
        <f>IF(BS_CONTROLE[[#This Row],[SB]]=0, "-", BS_CONTROLE[[#This Row],[SB]])</f>
        <v>130ZYQW/ZEM1302</v>
      </c>
      <c r="AO754" s="104">
        <f>IF(BS_CONTROLE[[#This Row],[SUB]]=0, "-", BS_CONTROLE[[#This Row],[SUB]])</f>
        <v>55</v>
      </c>
      <c r="AP754" s="104">
        <f>BS_CONTROLE[[#This Row],[KM - Inicio]]</f>
        <v>127.8</v>
      </c>
      <c r="AQ754" s="104">
        <f>BS_CONTROLE[[#This Row],[KM - Inicio]]</f>
        <v>127.8</v>
      </c>
      <c r="AR754" s="107"/>
      <c r="AS754" s="107"/>
      <c r="AT754" s="107"/>
      <c r="AU754" s="135"/>
      <c r="AV754" s="135"/>
      <c r="AW754" s="14"/>
      <c r="AX754" s="14"/>
      <c r="AY754" s="160">
        <f t="shared" si="70"/>
        <v>0</v>
      </c>
      <c r="AZ754" s="151"/>
      <c r="BA754" s="108"/>
      <c r="BB754" s="10" t="str">
        <f>IFERROR(_xlfn.XLOOKUP(AI754, BS_ATIVIDADE[ATIVIDADE],BS_ATIVIDADE[UNIDADE] ), "*")</f>
        <v>Nº DE DORMENTES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Produção e Intervalo</v>
      </c>
      <c r="BR754" s="19">
        <f t="shared" si="73"/>
        <v>0</v>
      </c>
      <c r="BS754" s="19">
        <f t="shared" si="74"/>
        <v>0</v>
      </c>
      <c r="BT754" s="185" t="str">
        <f t="shared" si="75"/>
        <v/>
      </c>
    </row>
    <row r="755" spans="1:72">
      <c r="A755" s="47" t="str">
        <f t="shared" si="71"/>
        <v>V8946081</v>
      </c>
      <c r="B755" s="101">
        <v>46081</v>
      </c>
      <c r="C755" s="134">
        <f>IF(BS_CONTROLE[[#This Row],[DATA]]="","",WEEKNUM(BS_CONTROLE[[#This Row],[DATA]]))</f>
        <v>9</v>
      </c>
      <c r="D755" s="103" t="s">
        <v>807</v>
      </c>
      <c r="E755" s="155"/>
      <c r="F755" s="125" t="s">
        <v>698</v>
      </c>
      <c r="G755" s="140" t="str">
        <f>IF(D755="","*",VLOOKUP(F755,BS_ATIVIDADE[],3,FALSE))</f>
        <v>MECANIZAÇÃO - SOCADORA</v>
      </c>
      <c r="H755" s="105" t="s">
        <v>201</v>
      </c>
      <c r="I755" s="105" t="s">
        <v>212</v>
      </c>
      <c r="J755" s="104">
        <v>55</v>
      </c>
      <c r="K755" s="104">
        <v>134.5</v>
      </c>
      <c r="L755" s="104">
        <v>135.19999999999999</v>
      </c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5" s="105">
        <v>0.375</v>
      </c>
      <c r="P755" s="105">
        <v>8.3333333333333329E-2</v>
      </c>
      <c r="Q755" s="104">
        <v>480</v>
      </c>
      <c r="R755" s="10" t="str">
        <f>IFERROR(_xlfn.XLOOKUP(F755, BS_ATIVIDADE[ATIVIDADE],BS_ATIVIDADE[UNIDADE] ), "*")</f>
        <v>M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5" s="104" t="s">
        <v>1066</v>
      </c>
      <c r="W755" s="149" t="s">
        <v>2050</v>
      </c>
      <c r="X755" s="103" t="s">
        <v>421</v>
      </c>
      <c r="Y755" s="128"/>
      <c r="Z755" s="103"/>
      <c r="AA755" s="104">
        <v>1</v>
      </c>
      <c r="AB755" s="102" t="s">
        <v>412</v>
      </c>
      <c r="AC755" s="150" t="s">
        <v>406</v>
      </c>
      <c r="AD755" s="106">
        <v>0.33333333333333331</v>
      </c>
      <c r="AE755" s="104"/>
      <c r="AF755" s="104"/>
      <c r="AG755" s="104"/>
      <c r="AH755" s="15"/>
      <c r="AI755" s="125" t="str">
        <f>IF(BS_CONTROLE[[#This Row],[Atividade]]=0, "-", BS_CONTROLE[[#This Row],[Atividade]])</f>
        <v>MECANIZAÇÃO - SOCADORA</v>
      </c>
      <c r="AJ755" s="9" t="str">
        <f>IF(BS_CONTROLE[[#This Row],[Atividade]]=0, "-", BS_CONTROLE[[#This Row],[Atividade]])</f>
        <v>MECANIZAÇÃO - SOCADORA</v>
      </c>
      <c r="AK755" s="31" t="str">
        <f>BS_CONTROLE[[#This Row],[Local - Partida]]</f>
        <v>102ZKW2</v>
      </c>
      <c r="AL755" s="31" t="str">
        <f>BS_CONTROLE[[#This Row],[Local - Encerramento]]</f>
        <v>ZEM1302</v>
      </c>
      <c r="AM755" s="104" t="str">
        <f>IF(BS_CONTROLE[[#This Row],[Entre - Estações]]=0, "-", BS_CONTROLE[[#This Row],[Entre - Estações]])</f>
        <v>ZEM</v>
      </c>
      <c r="AN755" s="104" t="str">
        <f>IF(BS_CONTROLE[[#This Row],[SB]]=0, "-", BS_CONTROLE[[#This Row],[SB]])</f>
        <v>ZEM2</v>
      </c>
      <c r="AO755" s="104">
        <f>IF(BS_CONTROLE[[#This Row],[SUB]]=0, "-", BS_CONTROLE[[#This Row],[SUB]])</f>
        <v>55</v>
      </c>
      <c r="AP755" s="104">
        <f>BS_CONTROLE[[#This Row],[KM - Inicio]]</f>
        <v>134.5</v>
      </c>
      <c r="AQ755" s="104">
        <f>BS_CONTROLE[[#This Row],[KM - Inicio]]</f>
        <v>134.5</v>
      </c>
      <c r="AR755" s="107"/>
      <c r="AS755" s="107"/>
      <c r="AT755" s="107"/>
      <c r="AU755" s="135"/>
      <c r="AV755" s="135"/>
      <c r="AW755" s="14"/>
      <c r="AX755" s="14"/>
      <c r="AY755" s="160">
        <f t="shared" si="70"/>
        <v>0</v>
      </c>
      <c r="AZ755" s="151"/>
      <c r="BA755" s="108"/>
      <c r="BB755" s="10" t="str">
        <f>IFERROR(_xlfn.XLOOKUP(AI755, BS_ATIVIDADE[ATIVIDADE],BS_ATIVIDADE[UNIDADE] ), "*")</f>
        <v>M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Produção e Intervalo</v>
      </c>
      <c r="BR755" s="19">
        <f t="shared" si="73"/>
        <v>0</v>
      </c>
      <c r="BS755" s="19">
        <f t="shared" si="74"/>
        <v>0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>MATEUS (TP-809)</v>
      </c>
      <c r="B757" s="101"/>
      <c r="C757" s="134" t="str">
        <f>IF(BS_CONTROLE[[#This Row],[DATA]]="","",WEEKNUM(BS_CONTROLE[[#This Row],[DATA]]))</f>
        <v/>
      </c>
      <c r="D757" s="103" t="s">
        <v>921</v>
      </c>
      <c r="E757" s="155">
        <v>750</v>
      </c>
      <c r="F757" s="125" t="s">
        <v>726</v>
      </c>
      <c r="G757" s="140" t="str">
        <f>IF(D757="","*",VLOOKUP(F757,BS_ATIVIDADE[],3,FALSE))</f>
        <v>MODERNIZAÇÃO</v>
      </c>
      <c r="H757" s="105" t="s">
        <v>593</v>
      </c>
      <c r="I757" s="105" t="s">
        <v>593</v>
      </c>
      <c r="J757" s="104">
        <v>48</v>
      </c>
      <c r="K757" s="104">
        <v>156.93</v>
      </c>
      <c r="L757" s="104" t="s">
        <v>593</v>
      </c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7" s="126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7" s="105">
        <v>0.35416666666666669</v>
      </c>
      <c r="P757" s="105">
        <v>6.9444444444444448E-2</v>
      </c>
      <c r="Q757" s="104">
        <v>1</v>
      </c>
      <c r="R757" s="10" t="str">
        <f>IFERROR(_xlfn.XLOOKUP(F757, BS_ATIVIDADE[ATIVIDADE],BS_ATIVIDADE[UNIDADE] ), "*")</f>
        <v>Nº DE SOLDA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7" s="104" t="s">
        <v>1594</v>
      </c>
      <c r="W757" s="149" t="s">
        <v>1060</v>
      </c>
      <c r="X757" s="103" t="s">
        <v>421</v>
      </c>
      <c r="Y757" s="128"/>
      <c r="Z757" s="103"/>
      <c r="AA757" s="104" t="s">
        <v>593</v>
      </c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MODERNIZAÇÃO - SOLDA</v>
      </c>
      <c r="AJ757" s="9" t="str">
        <f>IF(BS_CONTROLE[[#This Row],[Atividade]]=0, "-", BS_CONTROLE[[#This Row],[Atividade]])</f>
        <v>MODERNIZAÇÃO - SOLDA</v>
      </c>
      <c r="AK757" s="31" t="str">
        <f>BS_CONTROLE[[#This Row],[Local - Partida]]</f>
        <v>-</v>
      </c>
      <c r="AL757" s="31" t="str">
        <f>BS_CONTROLE[[#This Row],[Local - Encerramento]]</f>
        <v>-</v>
      </c>
      <c r="AM757" s="104" t="str">
        <f>IF(BS_CONTROLE[[#This Row],[Entre - Estações]]=0, "-", BS_CONTROLE[[#This Row],[Entre - Estações]])</f>
        <v>ZRB-ZEV</v>
      </c>
      <c r="AN757" s="104">
        <f>IF(BS_CONTROLE[[#This Row],[SB]]=0, "-", BS_CONTROLE[[#This Row],[SB]])</f>
        <v>1571561</v>
      </c>
      <c r="AO757" s="104">
        <f>IF(BS_CONTROLE[[#This Row],[SUB]]=0, "-", BS_CONTROLE[[#This Row],[SUB]])</f>
        <v>48</v>
      </c>
      <c r="AP757" s="104">
        <f>BS_CONTROLE[[#This Row],[KM - Inicio]]</f>
        <v>156.93</v>
      </c>
      <c r="AQ757" s="104">
        <f>BS_CONTROLE[[#This Row],[KM - Inicio]]</f>
        <v>156.93</v>
      </c>
      <c r="AR757" s="107"/>
      <c r="AS757" s="107"/>
      <c r="AT757" s="107"/>
      <c r="AU757" s="135"/>
      <c r="AV757" s="135"/>
      <c r="AW757" s="14"/>
      <c r="AX757" s="14"/>
      <c r="AY757" s="160">
        <f t="shared" si="70"/>
        <v>0</v>
      </c>
      <c r="AZ757" s="151"/>
      <c r="BA757" s="108"/>
      <c r="BB757" s="10" t="str">
        <f>IFERROR(_xlfn.XLOOKUP(AI757, BS_ATIVIDADE[ATIVIDADE],BS_ATIVIDADE[UNIDADE] ), "*")</f>
        <v>Nº DE SOLDA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>WALTER (TP-810)</v>
      </c>
      <c r="B758" s="101"/>
      <c r="C758" s="134" t="str">
        <f>IF(BS_CONTROLE[[#This Row],[DATA]]="","",WEEKNUM(BS_CONTROLE[[#This Row],[DATA]]))</f>
        <v/>
      </c>
      <c r="D758" s="103" t="s">
        <v>947</v>
      </c>
      <c r="E758" s="155">
        <v>751</v>
      </c>
      <c r="F758" s="125" t="s">
        <v>726</v>
      </c>
      <c r="G758" s="140" t="str">
        <f>IF(D758="","*",VLOOKUP(F758,BS_ATIVIDADE[],3,FALSE))</f>
        <v>MODERNIZAÇÃO</v>
      </c>
      <c r="H758" s="105" t="s">
        <v>593</v>
      </c>
      <c r="I758" s="105" t="s">
        <v>593</v>
      </c>
      <c r="J758" s="104">
        <v>48</v>
      </c>
      <c r="K758" s="104">
        <v>156.93799999999999</v>
      </c>
      <c r="L758" s="104" t="s">
        <v>593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8" s="126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8" s="105">
        <v>0.35416666666666669</v>
      </c>
      <c r="P758" s="105">
        <v>6.9444444444444448E-2</v>
      </c>
      <c r="Q758" s="104">
        <v>1</v>
      </c>
      <c r="R758" s="10" t="str">
        <f>IFERROR(_xlfn.XLOOKUP(F758, BS_ATIVIDADE[ATIVIDADE],BS_ATIVIDADE[UNIDADE] ), "*")</f>
        <v>Nº DE SOLDA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8" s="104" t="s">
        <v>1594</v>
      </c>
      <c r="W758" s="149" t="s">
        <v>1060</v>
      </c>
      <c r="X758" s="103" t="s">
        <v>421</v>
      </c>
      <c r="Y758" s="128"/>
      <c r="Z758" s="103"/>
      <c r="AA758" s="104" t="s">
        <v>593</v>
      </c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MODERNIZAÇÃO - SOLDA</v>
      </c>
      <c r="AJ758" s="9" t="str">
        <f>IF(BS_CONTROLE[[#This Row],[Atividade]]=0, "-", BS_CONTROLE[[#This Row],[Atividade]])</f>
        <v>MODERNIZAÇÃO - SOLDA</v>
      </c>
      <c r="AK758" s="31" t="str">
        <f>BS_CONTROLE[[#This Row],[Local - Partida]]</f>
        <v>-</v>
      </c>
      <c r="AL758" s="31" t="str">
        <f>BS_CONTROLE[[#This Row],[Local - Encerramento]]</f>
        <v>-</v>
      </c>
      <c r="AM758" s="104" t="str">
        <f>IF(BS_CONTROLE[[#This Row],[Entre - Estações]]=0, "-", BS_CONTROLE[[#This Row],[Entre - Estações]])</f>
        <v>ZRB-ZEV</v>
      </c>
      <c r="AN758" s="104">
        <f>IF(BS_CONTROLE[[#This Row],[SB]]=0, "-", BS_CONTROLE[[#This Row],[SB]])</f>
        <v>1571561</v>
      </c>
      <c r="AO758" s="104">
        <f>IF(BS_CONTROLE[[#This Row],[SUB]]=0, "-", BS_CONTROLE[[#This Row],[SUB]])</f>
        <v>48</v>
      </c>
      <c r="AP758" s="104">
        <f>BS_CONTROLE[[#This Row],[KM - Inicio]]</f>
        <v>156.93799999999999</v>
      </c>
      <c r="AQ758" s="104">
        <f>BS_CONTROLE[[#This Row],[KM - Inicio]]</f>
        <v>156.93799999999999</v>
      </c>
      <c r="AR758" s="107"/>
      <c r="AS758" s="107"/>
      <c r="AT758" s="107"/>
      <c r="AU758" s="135"/>
      <c r="AV758" s="135"/>
      <c r="AW758" s="14"/>
      <c r="AX758" s="14"/>
      <c r="AY758" s="160">
        <f t="shared" si="70"/>
        <v>0</v>
      </c>
      <c r="AZ758" s="151"/>
      <c r="BA758" s="108"/>
      <c r="BB758" s="10" t="str">
        <f>IFERROR(_xlfn.XLOOKUP(AI758, BS_ATIVIDADE[ATIVIDADE],BS_ATIVIDADE[UNIDADE] ), "*")</f>
        <v>Nº DE SOLDA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>ADENISON (TP-810)</v>
      </c>
      <c r="B759" s="101"/>
      <c r="C759" s="134" t="str">
        <f>IF(BS_CONTROLE[[#This Row],[DATA]]="","",WEEKNUM(BS_CONTROLE[[#This Row],[DATA]]))</f>
        <v/>
      </c>
      <c r="D759" s="103" t="s">
        <v>849</v>
      </c>
      <c r="E759" s="155">
        <v>752</v>
      </c>
      <c r="F759" s="125" t="s">
        <v>726</v>
      </c>
      <c r="G759" s="140" t="str">
        <f>IF(D759="","*",VLOOKUP(F759,BS_ATIVIDADE[],3,FALSE))</f>
        <v>MODERNIZAÇÃO</v>
      </c>
      <c r="H759" s="105" t="s">
        <v>593</v>
      </c>
      <c r="I759" s="105" t="s">
        <v>593</v>
      </c>
      <c r="J759" s="104">
        <v>48</v>
      </c>
      <c r="K759" s="104">
        <v>156.97999999999999</v>
      </c>
      <c r="L759" s="104" t="s">
        <v>593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9" s="126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9" s="105">
        <v>0.35416666666666669</v>
      </c>
      <c r="P759" s="105">
        <v>6.9444444444444448E-2</v>
      </c>
      <c r="Q759" s="104">
        <v>1</v>
      </c>
      <c r="R759" s="10" t="str">
        <f>IFERROR(_xlfn.XLOOKUP(F759, BS_ATIVIDADE[ATIVIDADE],BS_ATIVIDADE[UNIDADE] ), "*")</f>
        <v>Nº DE SOLDA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9" s="104" t="s">
        <v>1594</v>
      </c>
      <c r="W759" s="149" t="s">
        <v>1060</v>
      </c>
      <c r="X759" s="103" t="s">
        <v>421</v>
      </c>
      <c r="Y759" s="128"/>
      <c r="Z759" s="103"/>
      <c r="AA759" s="104" t="s">
        <v>593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MODERNIZAÇÃO - SOLDA</v>
      </c>
      <c r="AJ759" s="9" t="str">
        <f>IF(BS_CONTROLE[[#This Row],[Atividade]]=0, "-", BS_CONTROLE[[#This Row],[Atividade]])</f>
        <v>MODERNIZAÇÃO - SOLDA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ZRB-ZEV</v>
      </c>
      <c r="AN759" s="104">
        <f>IF(BS_CONTROLE[[#This Row],[SB]]=0, "-", BS_CONTROLE[[#This Row],[SB]])</f>
        <v>1571561</v>
      </c>
      <c r="AO759" s="104">
        <f>IF(BS_CONTROLE[[#This Row],[SUB]]=0, "-", BS_CONTROLE[[#This Row],[SUB]])</f>
        <v>48</v>
      </c>
      <c r="AP759" s="104">
        <f>BS_CONTROLE[[#This Row],[KM - Inicio]]</f>
        <v>156.97999999999999</v>
      </c>
      <c r="AQ759" s="104">
        <f>BS_CONTROLE[[#This Row],[KM - Inicio]]</f>
        <v>156.97999999999999</v>
      </c>
      <c r="AR759" s="107"/>
      <c r="AS759" s="107"/>
      <c r="AT759" s="107"/>
      <c r="AU759" s="135"/>
      <c r="AV759" s="135"/>
      <c r="AW759" s="14"/>
      <c r="AX759" s="14"/>
      <c r="AY759" s="160">
        <f t="shared" si="70"/>
        <v>0</v>
      </c>
      <c r="AZ759" s="151"/>
      <c r="BA759" s="108"/>
      <c r="BB759" s="10" t="str">
        <f>IFERROR(_xlfn.XLOOKUP(AI759, BS_ATIVIDADE[ATIVIDADE],BS_ATIVIDADE[UNIDADE] ), "*")</f>
        <v>Nº DE SOLDA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>W6146081</v>
      </c>
      <c r="B761" s="101">
        <v>46081</v>
      </c>
      <c r="C761" s="134">
        <f>IF(BS_CONTROLE[[#This Row],[DATA]]="","",WEEKNUM(BS_CONTROLE[[#This Row],[DATA]]))</f>
        <v>9</v>
      </c>
      <c r="D761" s="103" t="s">
        <v>829</v>
      </c>
      <c r="E761" s="155">
        <v>754</v>
      </c>
      <c r="F761" s="125" t="s">
        <v>607</v>
      </c>
      <c r="G761" s="140" t="str">
        <f>IF(D761="","*",VLOOKUP(F761,BS_ATIVIDADE[],3,FALSE))</f>
        <v>OUTROS</v>
      </c>
      <c r="H761" s="105" t="s">
        <v>306</v>
      </c>
      <c r="I761" s="105" t="s">
        <v>306</v>
      </c>
      <c r="J761" s="104">
        <v>92</v>
      </c>
      <c r="K761" s="104">
        <v>83.7</v>
      </c>
      <c r="L761" s="104" t="s">
        <v>593</v>
      </c>
      <c r="M761" s="104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1" s="105">
        <v>0.33333333333333331</v>
      </c>
      <c r="P761" s="105">
        <v>4.1666666666666664E-2</v>
      </c>
      <c r="Q761" s="167">
        <v>1</v>
      </c>
      <c r="R761" s="10" t="str">
        <f>IFERROR(_xlfn.XLOOKUP(F761, BS_ATIVIDADE[ATIVIDADE],BS_ATIVIDADE[UNIDADE] ), "*")</f>
        <v>BINÁRIO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49" t="s">
        <v>1109</v>
      </c>
      <c r="W761" s="149" t="s">
        <v>2052</v>
      </c>
      <c r="X761" s="103" t="s">
        <v>416</v>
      </c>
      <c r="Y761" s="128"/>
      <c r="Z761" s="103"/>
      <c r="AA761" s="104">
        <v>1</v>
      </c>
      <c r="AB761" s="102" t="s">
        <v>412</v>
      </c>
      <c r="AC761" s="125" t="s">
        <v>593</v>
      </c>
      <c r="AD761" s="106">
        <v>0.3125</v>
      </c>
      <c r="AE761" s="104">
        <v>7663</v>
      </c>
      <c r="AF761" s="106" t="s">
        <v>593</v>
      </c>
      <c r="AG761" s="106" t="s">
        <v>593</v>
      </c>
      <c r="AH761" s="15"/>
      <c r="AI761" s="125" t="str">
        <f>IF(BS_CONTROLE[[#This Row],[Atividade]]=0, "-", BS_CONTROLE[[#This Row],[Atividade]])</f>
        <v>DESLOCAMENTO</v>
      </c>
      <c r="AJ761" s="9" t="str">
        <f>IF(BS_CONTROLE[[#This Row],[Atividade]]=0, "-", BS_CONTROLE[[#This Row],[Atividade]])</f>
        <v>DESLOCAMENTO</v>
      </c>
      <c r="AK761" s="31" t="str">
        <f>BS_CONTROLE[[#This Row],[Local - Partida]]</f>
        <v>K67ZEV2</v>
      </c>
      <c r="AL761" s="31" t="str">
        <f>BS_CONTROLE[[#This Row],[Local - Encerramento]]</f>
        <v>K67ZEV2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K84ZXW2</v>
      </c>
      <c r="AO761" s="104">
        <f>IF(BS_CONTROLE[[#This Row],[SUB]]=0, "-", BS_CONTROLE[[#This Row],[SUB]])</f>
        <v>92</v>
      </c>
      <c r="AP761" s="104">
        <f>BS_CONTROLE[[#This Row],[KM - Inicio]]</f>
        <v>83.7</v>
      </c>
      <c r="AQ761" s="104">
        <f>BS_CONTROLE[[#This Row],[KM - Inicio]]</f>
        <v>83.7</v>
      </c>
      <c r="AR761" s="107"/>
      <c r="AS761" s="107"/>
      <c r="AT761" s="107"/>
      <c r="AU761" s="135"/>
      <c r="AV761" s="135"/>
      <c r="AW761" s="14"/>
      <c r="AX761" s="14"/>
      <c r="AY761" s="160">
        <f t="shared" si="70"/>
        <v>0</v>
      </c>
      <c r="AZ761" s="151"/>
      <c r="BA761" s="108"/>
      <c r="BB761" s="10" t="str">
        <f>IFERROR(_xlfn.XLOOKUP(AI761, BS_ATIVIDADE[ATIVIDADE],BS_ATIVIDADE[UNIDADE] ), "*")</f>
        <v>BINÁRIO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Produção e Intervalo</v>
      </c>
      <c r="BR761" s="19">
        <f t="shared" si="73"/>
        <v>0</v>
      </c>
      <c r="BS761" s="19">
        <f t="shared" si="74"/>
        <v>0</v>
      </c>
      <c r="BT761" s="185" t="str">
        <f t="shared" si="75"/>
        <v/>
      </c>
    </row>
    <row r="762" spans="1:72">
      <c r="A762" s="47" t="str">
        <f t="shared" si="71"/>
        <v>W6246081</v>
      </c>
      <c r="B762" s="101">
        <v>46081</v>
      </c>
      <c r="C762" s="134">
        <f>IF(BS_CONTROLE[[#This Row],[DATA]]="","",WEEKNUM(BS_CONTROLE[[#This Row],[DATA]]))</f>
        <v>9</v>
      </c>
      <c r="D762" s="103" t="s">
        <v>830</v>
      </c>
      <c r="E762" s="155">
        <v>677</v>
      </c>
      <c r="F762" s="125" t="s">
        <v>607</v>
      </c>
      <c r="G762" s="140" t="str">
        <f>IF(D762="","*",VLOOKUP(F762,BS_ATIVIDADE[],3,FALSE))</f>
        <v>OUTROS</v>
      </c>
      <c r="H762" s="105" t="s">
        <v>184</v>
      </c>
      <c r="I762" s="105" t="s">
        <v>1112</v>
      </c>
      <c r="J762" s="104">
        <v>92</v>
      </c>
      <c r="K762" s="104">
        <v>83.7</v>
      </c>
      <c r="L762" s="104" t="s">
        <v>593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2" s="105">
        <v>0.32291666666666669</v>
      </c>
      <c r="P762" s="105">
        <v>4.1666666666666664E-2</v>
      </c>
      <c r="Q762" s="104">
        <v>1</v>
      </c>
      <c r="R762" s="10" t="str">
        <f>IFERROR(_xlfn.XLOOKUP(F762, BS_ATIVIDADE[ATIVIDADE],BS_ATIVIDADE[UNIDADE] ), "*")</f>
        <v>BINÁRIO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1988</v>
      </c>
      <c r="W762" s="149" t="s">
        <v>1989</v>
      </c>
      <c r="X762" s="103" t="s">
        <v>416</v>
      </c>
      <c r="Y762" s="128"/>
      <c r="Z762" s="103"/>
      <c r="AA762" s="104">
        <v>1</v>
      </c>
      <c r="AB762" s="102" t="s">
        <v>412</v>
      </c>
      <c r="AC762" s="150"/>
      <c r="AD762" s="106">
        <v>0.29166666666666669</v>
      </c>
      <c r="AE762" s="104">
        <v>9038</v>
      </c>
      <c r="AF762" s="104" t="s">
        <v>593</v>
      </c>
      <c r="AG762" s="104" t="s">
        <v>593</v>
      </c>
      <c r="AH762" s="15"/>
      <c r="AI762" s="125" t="str">
        <f>IF(BS_CONTROLE[[#This Row],[Atividade]]=0, "-", BS_CONTROLE[[#This Row],[Atividade]])</f>
        <v>DESLOCAMENTO</v>
      </c>
      <c r="AJ762" s="9" t="str">
        <f>IF(BS_CONTROLE[[#This Row],[Atividade]]=0, "-", BS_CONTROLE[[#This Row],[Atividade]])</f>
        <v>DESLOCAMENTO</v>
      </c>
      <c r="AK762" s="31" t="str">
        <f>BS_CONTROLE[[#This Row],[Local - Partida]]</f>
        <v>ZPT1051</v>
      </c>
      <c r="AL762" s="31" t="str">
        <f>BS_CONTROLE[[#This Row],[Local - Encerramento]]</f>
        <v>ZPTZDR</v>
      </c>
      <c r="AM762" s="104" t="str">
        <f>IF(BS_CONTROLE[[#This Row],[Entre - Estações]]=0, "-", BS_CONTROLE[[#This Row],[Entre - Estações]])</f>
        <v>ZXW-ZGP</v>
      </c>
      <c r="AN762" s="104" t="str">
        <f>IF(BS_CONTROLE[[#This Row],[SB]]=0, "-", BS_CONTROLE[[#This Row],[SB]])</f>
        <v>K84ZXW2</v>
      </c>
      <c r="AO762" s="104">
        <f>IF(BS_CONTROLE[[#This Row],[SUB]]=0, "-", BS_CONTROLE[[#This Row],[SUB]])</f>
        <v>92</v>
      </c>
      <c r="AP762" s="104">
        <f>BS_CONTROLE[[#This Row],[KM - Inicio]]</f>
        <v>83.7</v>
      </c>
      <c r="AQ762" s="104">
        <f>BS_CONTROLE[[#This Row],[KM - Inicio]]</f>
        <v>83.7</v>
      </c>
      <c r="AR762" s="107"/>
      <c r="AS762" s="107"/>
      <c r="AT762" s="107"/>
      <c r="AU762" s="135"/>
      <c r="AV762" s="135"/>
      <c r="AW762" s="14"/>
      <c r="AX762" s="14"/>
      <c r="AY762" s="160">
        <f t="shared" si="70"/>
        <v>0</v>
      </c>
      <c r="AZ762" s="151"/>
      <c r="BA762" s="108"/>
      <c r="BB762" s="10" t="str">
        <f>IFERROR(_xlfn.XLOOKUP(AI762, BS_ATIVIDADE[ATIVIDADE],BS_ATIVIDADE[UNIDADE] ), "*")</f>
        <v>BINÁRIO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Produção e Intervalo</v>
      </c>
      <c r="BR762" s="19">
        <f t="shared" si="73"/>
        <v>0</v>
      </c>
      <c r="BS762" s="19">
        <f t="shared" si="74"/>
        <v>0</v>
      </c>
      <c r="BT762" s="185" t="str">
        <f t="shared" si="75"/>
        <v/>
      </c>
    </row>
    <row r="763" spans="1:72">
      <c r="A763" s="47" t="str">
        <f t="shared" si="71"/>
        <v>ANTONI  (TP-720)46081</v>
      </c>
      <c r="B763" s="101">
        <v>46081</v>
      </c>
      <c r="C763" s="134">
        <f>IF(BS_CONTROLE[[#This Row],[DATA]]="","",WEEKNUM(BS_CONTROLE[[#This Row],[DATA]]))</f>
        <v>9</v>
      </c>
      <c r="D763" s="103" t="s">
        <v>855</v>
      </c>
      <c r="E763" s="155">
        <v>756</v>
      </c>
      <c r="F763" s="125" t="s">
        <v>782</v>
      </c>
      <c r="G763" s="140" t="str">
        <f>IF(D763="","*",VLOOKUP(F763,BS_ATIVIDADE[],3,FALSE))</f>
        <v>TRILHO - SUBSTITUIÇÂO</v>
      </c>
      <c r="H763" s="105" t="s">
        <v>593</v>
      </c>
      <c r="I763" s="105" t="s">
        <v>593</v>
      </c>
      <c r="J763" s="104">
        <v>92</v>
      </c>
      <c r="K763" s="104">
        <v>87</v>
      </c>
      <c r="L763" s="104" t="s">
        <v>593</v>
      </c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3" s="105">
        <v>0.41666666666666669</v>
      </c>
      <c r="P763" s="105">
        <v>0.25</v>
      </c>
      <c r="Q763" s="104">
        <v>520</v>
      </c>
      <c r="R763" s="10" t="str">
        <f>IFERROR(_xlfn.XLOOKUP(F763, BS_ATIVIDADE[ATIVIDADE],BS_ATIVIDADE[UNIDADE] ), "*")</f>
        <v>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3" s="104" t="s">
        <v>1988</v>
      </c>
      <c r="W763" s="149" t="s">
        <v>2053</v>
      </c>
      <c r="X763" s="103" t="s">
        <v>421</v>
      </c>
      <c r="Y763" s="128"/>
      <c r="Z763" s="103"/>
      <c r="AA763" s="104" t="s">
        <v>593</v>
      </c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PDM - SUBSTITUIÇÃO - TRILHO</v>
      </c>
      <c r="AJ763" s="9" t="str">
        <f>IF(BS_CONTROLE[[#This Row],[Atividade]]=0, "-", BS_CONTROLE[[#This Row],[Atividade]])</f>
        <v>PDM - SUBSTITUIÇÃO - TRILHO</v>
      </c>
      <c r="AK763" s="31" t="str">
        <f>BS_CONTROLE[[#This Row],[Local - Partida]]</f>
        <v>-</v>
      </c>
      <c r="AL763" s="31" t="str">
        <f>BS_CONTROLE[[#This Row],[Local - Encerramento]]</f>
        <v>-</v>
      </c>
      <c r="AM763" s="104" t="str">
        <f>IF(BS_CONTROLE[[#This Row],[Entre - Estações]]=0, "-", BS_CONTROLE[[#This Row],[Entre - Estações]])</f>
        <v>ZXW-ZGP</v>
      </c>
      <c r="AN763" s="104" t="str">
        <f>IF(BS_CONTROLE[[#This Row],[SB]]=0, "-", BS_CONTROLE[[#This Row],[SB]])</f>
        <v>K89ZES2</v>
      </c>
      <c r="AO763" s="104">
        <f>IF(BS_CONTROLE[[#This Row],[SUB]]=0, "-", BS_CONTROLE[[#This Row],[SUB]])</f>
        <v>92</v>
      </c>
      <c r="AP763" s="104">
        <f>BS_CONTROLE[[#This Row],[KM - Inicio]]</f>
        <v>87</v>
      </c>
      <c r="AQ763" s="104">
        <f>BS_CONTROLE[[#This Row],[KM - Inicio]]</f>
        <v>87</v>
      </c>
      <c r="AR763" s="107"/>
      <c r="AS763" s="107"/>
      <c r="AT763" s="107"/>
      <c r="AU763" s="135"/>
      <c r="AV763" s="135"/>
      <c r="AW763" s="14"/>
      <c r="AX763" s="14"/>
      <c r="AY763" s="160">
        <f t="shared" si="70"/>
        <v>0</v>
      </c>
      <c r="AZ763" s="151"/>
      <c r="BA763" s="108"/>
      <c r="BB763" s="10" t="str">
        <f>IFERROR(_xlfn.XLOOKUP(AI763, BS_ATIVIDADE[ATIVIDADE],BS_ATIVIDADE[UNIDADE] ), "*")</f>
        <v>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Produção e Intervalo</v>
      </c>
      <c r="BR763" s="19">
        <f t="shared" si="73"/>
        <v>0</v>
      </c>
      <c r="BS763" s="19">
        <f t="shared" si="74"/>
        <v>0</v>
      </c>
      <c r="BT763" s="185" t="str">
        <f t="shared" si="75"/>
        <v/>
      </c>
    </row>
    <row r="764" spans="1:72">
      <c r="A764" s="47" t="str">
        <f t="shared" si="71"/>
        <v>CARLOS (TP-722)46081</v>
      </c>
      <c r="B764" s="101">
        <v>46081</v>
      </c>
      <c r="C764" s="134">
        <f>IF(BS_CONTROLE[[#This Row],[DATA]]="","",WEEKNUM(BS_CONTROLE[[#This Row],[DATA]]))</f>
        <v>9</v>
      </c>
      <c r="D764" s="103" t="s">
        <v>863</v>
      </c>
      <c r="E764" s="155">
        <v>757</v>
      </c>
      <c r="F764" s="125" t="s">
        <v>782</v>
      </c>
      <c r="G764" s="140" t="str">
        <f>IF(D764="","*",VLOOKUP(F764,BS_ATIVIDADE[],3,FALSE))</f>
        <v>TRILHO - SUBSTITUIÇÂO</v>
      </c>
      <c r="H764" s="105" t="s">
        <v>593</v>
      </c>
      <c r="I764" s="105" t="s">
        <v>593</v>
      </c>
      <c r="J764" s="104">
        <v>92</v>
      </c>
      <c r="K764" s="104">
        <v>87</v>
      </c>
      <c r="L764" s="104" t="s">
        <v>593</v>
      </c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4" s="105">
        <v>0.41666666666666669</v>
      </c>
      <c r="P764" s="105">
        <v>0.25</v>
      </c>
      <c r="Q764" s="104">
        <v>520</v>
      </c>
      <c r="R764" s="10" t="str">
        <f>IFERROR(_xlfn.XLOOKUP(F764, BS_ATIVIDADE[ATIVIDADE],BS_ATIVIDADE[UNIDADE] ), "*")</f>
        <v>M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1988</v>
      </c>
      <c r="W764" s="149" t="s">
        <v>2053</v>
      </c>
      <c r="X764" s="103" t="s">
        <v>421</v>
      </c>
      <c r="Y764" s="128"/>
      <c r="Z764" s="103"/>
      <c r="AA764" s="104" t="s">
        <v>593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SUBSTITUIÇÃO - TRILHO</v>
      </c>
      <c r="AJ764" s="9" t="str">
        <f>IF(BS_CONTROLE[[#This Row],[Atividade]]=0, "-", BS_CONTROLE[[#This Row],[Atividade]])</f>
        <v>PDM - SUBSTITUIÇÃO - TRILHO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ZXW-ZGP</v>
      </c>
      <c r="AN764" s="104" t="str">
        <f>IF(BS_CONTROLE[[#This Row],[SB]]=0, "-", BS_CONTROLE[[#This Row],[SB]])</f>
        <v>K89ZES2</v>
      </c>
      <c r="AO764" s="104">
        <f>IF(BS_CONTROLE[[#This Row],[SUB]]=0, "-", BS_CONTROLE[[#This Row],[SUB]])</f>
        <v>92</v>
      </c>
      <c r="AP764" s="104">
        <f>BS_CONTROLE[[#This Row],[KM - Inicio]]</f>
        <v>87</v>
      </c>
      <c r="AQ764" s="104">
        <f>BS_CONTROLE[[#This Row],[KM - Inicio]]</f>
        <v>87</v>
      </c>
      <c r="AR764" s="107"/>
      <c r="AS764" s="107"/>
      <c r="AT764" s="107"/>
      <c r="AU764" s="135"/>
      <c r="AV764" s="135"/>
      <c r="AW764" s="14"/>
      <c r="AX764" s="14"/>
      <c r="AY764" s="160">
        <f t="shared" si="70"/>
        <v>0</v>
      </c>
      <c r="AZ764" s="151"/>
      <c r="BA764" s="108"/>
      <c r="BB764" s="10" t="str">
        <f>IFERROR(_xlfn.XLOOKUP(AI764, BS_ATIVIDADE[ATIVIDADE],BS_ATIVIDADE[UNIDADE] ), "*")</f>
        <v>M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Produção e Intervalo</v>
      </c>
      <c r="BR764" s="19">
        <f t="shared" si="73"/>
        <v>0</v>
      </c>
      <c r="BS764" s="19">
        <f t="shared" si="74"/>
        <v>0</v>
      </c>
      <c r="BT764" s="185" t="str">
        <f t="shared" si="75"/>
        <v/>
      </c>
    </row>
    <row r="765" spans="1:72">
      <c r="A765" s="47" t="str">
        <f t="shared" si="71"/>
        <v>LEANDRO (TP-727)46081</v>
      </c>
      <c r="B765" s="101">
        <v>46081</v>
      </c>
      <c r="C765" s="134">
        <f>IF(BS_CONTROLE[[#This Row],[DATA]]="","",WEEKNUM(BS_CONTROLE[[#This Row],[DATA]]))</f>
        <v>9</v>
      </c>
      <c r="D765" s="103" t="s">
        <v>915</v>
      </c>
      <c r="E765" s="155">
        <v>758</v>
      </c>
      <c r="F765" s="125" t="s">
        <v>782</v>
      </c>
      <c r="G765" s="140" t="str">
        <f>IF(D765="","*",VLOOKUP(F765,BS_ATIVIDADE[],3,FALSE))</f>
        <v>TRILHO - SUBSTITUIÇÂO</v>
      </c>
      <c r="H765" s="105" t="s">
        <v>593</v>
      </c>
      <c r="I765" s="105" t="s">
        <v>593</v>
      </c>
      <c r="J765" s="104">
        <v>92</v>
      </c>
      <c r="K765" s="104">
        <v>87</v>
      </c>
      <c r="L765" s="104" t="s">
        <v>593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5" s="105">
        <v>0.41666666666666669</v>
      </c>
      <c r="P765" s="105">
        <v>0.25</v>
      </c>
      <c r="Q765" s="104">
        <v>520</v>
      </c>
      <c r="R765" s="10" t="str">
        <f>IFERROR(_xlfn.XLOOKUP(F765, BS_ATIVIDADE[ATIVIDADE],BS_ATIVIDADE[UNIDADE] ), "*")</f>
        <v>M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5" s="104" t="s">
        <v>1988</v>
      </c>
      <c r="W765" s="149" t="s">
        <v>2053</v>
      </c>
      <c r="X765" s="103" t="s">
        <v>421</v>
      </c>
      <c r="Y765" s="128"/>
      <c r="Z765" s="103"/>
      <c r="AA765" s="104" t="s">
        <v>593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PDM - SUBSTITUIÇÃO - TRILHO</v>
      </c>
      <c r="AJ765" s="9" t="str">
        <f>IF(BS_CONTROLE[[#This Row],[Atividade]]=0, "-", BS_CONTROLE[[#This Row],[Atividade]])</f>
        <v>PDM - SUBSTITUIÇÃO - TRILHO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ZXW-ZGP</v>
      </c>
      <c r="AN765" s="104" t="str">
        <f>IF(BS_CONTROLE[[#This Row],[SB]]=0, "-", BS_CONTROLE[[#This Row],[SB]])</f>
        <v>K89ZES2</v>
      </c>
      <c r="AO765" s="104">
        <f>IF(BS_CONTROLE[[#This Row],[SUB]]=0, "-", BS_CONTROLE[[#This Row],[SUB]])</f>
        <v>92</v>
      </c>
      <c r="AP765" s="104">
        <f>BS_CONTROLE[[#This Row],[KM - Inicio]]</f>
        <v>87</v>
      </c>
      <c r="AQ765" s="104">
        <f>BS_CONTROLE[[#This Row],[KM - Inicio]]</f>
        <v>87</v>
      </c>
      <c r="AR765" s="107"/>
      <c r="AS765" s="107"/>
      <c r="AT765" s="107"/>
      <c r="AU765" s="135"/>
      <c r="AV765" s="135"/>
      <c r="AW765" s="14"/>
      <c r="AX765" s="14"/>
      <c r="AY765" s="160">
        <f t="shared" si="70"/>
        <v>0</v>
      </c>
      <c r="AZ765" s="151"/>
      <c r="BA765" s="108"/>
      <c r="BB765" s="10" t="str">
        <f>IFERROR(_xlfn.XLOOKUP(AI765, BS_ATIVIDADE[ATIVIDADE],BS_ATIVIDADE[UNIDADE] ), "*")</f>
        <v>M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Produção e Intervalo</v>
      </c>
      <c r="BR765" s="19">
        <f t="shared" si="73"/>
        <v>0</v>
      </c>
      <c r="BS765" s="19">
        <f t="shared" si="74"/>
        <v>0</v>
      </c>
      <c r="BT765" s="185" t="str">
        <f t="shared" si="75"/>
        <v/>
      </c>
    </row>
    <row r="766" spans="1:72">
      <c r="A766" s="47" t="str">
        <f t="shared" si="71"/>
        <v>V8546081</v>
      </c>
      <c r="B766" s="101">
        <v>46081</v>
      </c>
      <c r="C766" s="134">
        <f>IF(BS_CONTROLE[[#This Row],[DATA]]="","",WEEKNUM(BS_CONTROLE[[#This Row],[DATA]]))</f>
        <v>9</v>
      </c>
      <c r="D766" s="103" t="s">
        <v>799</v>
      </c>
      <c r="E766" s="155">
        <v>557</v>
      </c>
      <c r="F766" s="125" t="s">
        <v>698</v>
      </c>
      <c r="G766" s="140" t="str">
        <f>IF(D766="","*",VLOOKUP(F766,BS_ATIVIDADE[],3,FALSE))</f>
        <v>MECANIZAÇÃO - SOCADORA</v>
      </c>
      <c r="H766" s="105" t="s">
        <v>1154</v>
      </c>
      <c r="I766" s="105" t="s">
        <v>1154</v>
      </c>
      <c r="J766" s="104">
        <v>92</v>
      </c>
      <c r="K766" s="104">
        <v>102.1</v>
      </c>
      <c r="L766" s="104">
        <v>102.6</v>
      </c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6" s="105">
        <v>0.33333333333333331</v>
      </c>
      <c r="P766" s="105">
        <v>0.125</v>
      </c>
      <c r="Q766" s="104">
        <v>1</v>
      </c>
      <c r="R766" s="10" t="str">
        <f>IFERROR(_xlfn.XLOOKUP(F766, BS_ATIVIDADE[ATIVIDADE],BS_ATIVIDADE[UNIDADE] ), "*")</f>
        <v>M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6" s="104" t="s">
        <v>1148</v>
      </c>
      <c r="W766" s="149" t="s">
        <v>1664</v>
      </c>
      <c r="X766" s="103" t="s">
        <v>421</v>
      </c>
      <c r="Y766" s="128"/>
      <c r="Z766" s="103"/>
      <c r="AA766" s="104">
        <v>1</v>
      </c>
      <c r="AB766" s="102" t="s">
        <v>412</v>
      </c>
      <c r="AC766" s="150" t="s">
        <v>406</v>
      </c>
      <c r="AD766" s="106">
        <v>0.29166666666666669</v>
      </c>
      <c r="AE766" s="104">
        <v>2285</v>
      </c>
      <c r="AF766" s="104"/>
      <c r="AG766" s="104"/>
      <c r="AH766" s="15"/>
      <c r="AI766" s="125" t="str">
        <f>IF(BS_CONTROLE[[#This Row],[Atividade]]=0, "-", BS_CONTROLE[[#This Row],[Atividade]])</f>
        <v>MECANIZAÇÃO - SOCADORA</v>
      </c>
      <c r="AJ766" s="9" t="str">
        <f>IF(BS_CONTROLE[[#This Row],[Atividade]]=0, "-", BS_CONTROLE[[#This Row],[Atividade]])</f>
        <v>MECANIZAÇÃO - SOCADORA</v>
      </c>
      <c r="AK766" s="31" t="str">
        <f>BS_CONTROLE[[#This Row],[Local - Partida]]</f>
        <v>ZDRZPT</v>
      </c>
      <c r="AL766" s="31" t="str">
        <f>BS_CONTROLE[[#This Row],[Local - Encerramento]]</f>
        <v>ZDRZPT</v>
      </c>
      <c r="AM766" s="104" t="str">
        <f>IF(BS_CONTROLE[[#This Row],[Entre - Estações]]=0, "-", BS_CONTROLE[[#This Row],[Entre - Estações]])</f>
        <v>ZGP</v>
      </c>
      <c r="AN766" s="104" t="str">
        <f>IF(BS_CONTROLE[[#This Row],[SB]]=0, "-", BS_CONTROLE[[#This Row],[SB]])</f>
        <v>ZGP2</v>
      </c>
      <c r="AO766" s="104">
        <f>IF(BS_CONTROLE[[#This Row],[SUB]]=0, "-", BS_CONTROLE[[#This Row],[SUB]])</f>
        <v>92</v>
      </c>
      <c r="AP766" s="104">
        <f>BS_CONTROLE[[#This Row],[KM - Inicio]]</f>
        <v>102.1</v>
      </c>
      <c r="AQ766" s="104">
        <f>BS_CONTROLE[[#This Row],[KM - Inicio]]</f>
        <v>102.1</v>
      </c>
      <c r="AR766" s="107"/>
      <c r="AS766" s="107"/>
      <c r="AT766" s="107"/>
      <c r="AU766" s="135"/>
      <c r="AV766" s="135"/>
      <c r="AW766" s="14"/>
      <c r="AX766" s="14"/>
      <c r="AY766" s="160">
        <f t="shared" si="70"/>
        <v>0</v>
      </c>
      <c r="AZ766" s="151"/>
      <c r="BA766" s="108"/>
      <c r="BB766" s="10" t="str">
        <f>IFERROR(_xlfn.XLOOKUP(AI766, BS_ATIVIDADE[ATIVIDADE],BS_ATIVIDADE[UNIDADE] ), "*")</f>
        <v>M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Produção e Intervalo</v>
      </c>
      <c r="BR766" s="19">
        <f t="shared" si="73"/>
        <v>0</v>
      </c>
      <c r="BS766" s="19">
        <f t="shared" si="74"/>
        <v>0</v>
      </c>
      <c r="BT766" s="185" t="str">
        <f t="shared" si="75"/>
        <v/>
      </c>
    </row>
    <row r="767" spans="1:72">
      <c r="A767" s="47" t="str">
        <f t="shared" si="71"/>
        <v>A8446081</v>
      </c>
      <c r="B767" s="101">
        <v>46081</v>
      </c>
      <c r="C767" s="134">
        <f>IF(BS_CONTROLE[[#This Row],[DATA]]="","",WEEKNUM(BS_CONTROLE[[#This Row],[DATA]]))</f>
        <v>9</v>
      </c>
      <c r="D767" s="103" t="s">
        <v>727</v>
      </c>
      <c r="E767" s="155">
        <v>557</v>
      </c>
      <c r="F767" s="125" t="s">
        <v>614</v>
      </c>
      <c r="G767" s="140" t="str">
        <f>IF(D767="","*",VLOOKUP(F767,BS_ATIVIDADE[],3,FALSE))</f>
        <v>DETECÇÃO</v>
      </c>
      <c r="H767" s="105" t="s">
        <v>184</v>
      </c>
      <c r="I767" s="105" t="s">
        <v>72</v>
      </c>
      <c r="J767" s="104">
        <v>54</v>
      </c>
      <c r="K767" s="104">
        <v>106.4</v>
      </c>
      <c r="L767" s="104" t="s">
        <v>593</v>
      </c>
      <c r="M767" s="126" t="s">
        <v>1156</v>
      </c>
      <c r="N767" s="126" t="s">
        <v>1157</v>
      </c>
      <c r="O767" s="105">
        <v>0.3125</v>
      </c>
      <c r="P767" s="105">
        <v>4.1666666666666664E-2</v>
      </c>
      <c r="Q767" s="104">
        <v>1</v>
      </c>
      <c r="R767" s="10" t="str">
        <f>IFERROR(_xlfn.XLOOKUP(F767, BS_ATIVIDADE[ATIVIDADE],BS_ATIVIDADE[UNIDADE] ), "*")</f>
        <v>KM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7" s="104" t="s">
        <v>1354</v>
      </c>
      <c r="W767" s="149" t="s">
        <v>2054</v>
      </c>
      <c r="X767" s="103" t="s">
        <v>421</v>
      </c>
      <c r="Y767" s="128"/>
      <c r="Z767" s="103"/>
      <c r="AA767" s="104">
        <v>1</v>
      </c>
      <c r="AB767" s="102" t="s">
        <v>412</v>
      </c>
      <c r="AC767" s="150"/>
      <c r="AD767" s="106">
        <v>0.29166666666666669</v>
      </c>
      <c r="AE767" s="104">
        <v>6293</v>
      </c>
      <c r="AF767" s="104"/>
      <c r="AG767" s="104"/>
      <c r="AH767" s="15"/>
      <c r="AI767" s="125" t="str">
        <f>IF(BS_CONTROLE[[#This Row],[Atividade]]=0, "-", BS_CONTROLE[[#This Row],[Atividade]])</f>
        <v>DETECÇÃO - RONDA 7 DIAS</v>
      </c>
      <c r="AJ767" s="9" t="str">
        <f>IF(BS_CONTROLE[[#This Row],[Atividade]]=0, "-", BS_CONTROLE[[#This Row],[Atividade]])</f>
        <v>DETECÇÃO - RONDA 7 DIAS</v>
      </c>
      <c r="AK767" s="31" t="str">
        <f>BS_CONTROLE[[#This Row],[Local - Partida]]</f>
        <v>ZPT1051</v>
      </c>
      <c r="AL767" s="31" t="str">
        <f>BS_CONTROLE[[#This Row],[Local - Encerramento]]</f>
        <v>ZEV1</v>
      </c>
      <c r="AM767" s="104" t="str">
        <f>IF(BS_CONTROLE[[#This Row],[Entre - Estações]]=0, "-", BS_CONTROLE[[#This Row],[Entre - Estações]])</f>
        <v>ZPT-ZEV</v>
      </c>
      <c r="AN767" s="104" t="str">
        <f>IF(BS_CONTROLE[[#This Row],[SB]]=0, "-", BS_CONTROLE[[#This Row],[SB]])</f>
        <v>ZPTZEV</v>
      </c>
      <c r="AO767" s="104">
        <f>IF(BS_CONTROLE[[#This Row],[SUB]]=0, "-", BS_CONTROLE[[#This Row],[SUB]])</f>
        <v>54</v>
      </c>
      <c r="AP767" s="104">
        <f>BS_CONTROLE[[#This Row],[KM - Inicio]]</f>
        <v>106.4</v>
      </c>
      <c r="AQ767" s="104">
        <f>BS_CONTROLE[[#This Row],[KM - Inicio]]</f>
        <v>106.4</v>
      </c>
      <c r="AR767" s="107"/>
      <c r="AS767" s="107"/>
      <c r="AT767" s="107"/>
      <c r="AU767" s="135"/>
      <c r="AV767" s="135"/>
      <c r="AW767" s="14"/>
      <c r="AX767" s="14"/>
      <c r="AY767" s="160">
        <f t="shared" si="70"/>
        <v>0</v>
      </c>
      <c r="AZ767" s="151"/>
      <c r="BA767" s="108"/>
      <c r="BB767" s="10" t="str">
        <f>IFERROR(_xlfn.XLOOKUP(AI767, BS_ATIVIDADE[ATIVIDADE],BS_ATIVIDADE[UNIDADE] ), "*")</f>
        <v>KM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Produção e Intervalo</v>
      </c>
      <c r="BR767" s="19">
        <f t="shared" si="73"/>
        <v>0</v>
      </c>
      <c r="BS767" s="19">
        <f t="shared" si="74"/>
        <v>0</v>
      </c>
      <c r="BT767" s="185" t="str">
        <f t="shared" si="75"/>
        <v/>
      </c>
    </row>
    <row r="768" spans="1:72">
      <c r="A768" s="47" t="str">
        <f t="shared" si="71"/>
        <v>HUELTON (TP-725)46081</v>
      </c>
      <c r="B768" s="101">
        <v>46081</v>
      </c>
      <c r="C768" s="134">
        <f>IF(BS_CONTROLE[[#This Row],[DATA]]="","",WEEKNUM(BS_CONTROLE[[#This Row],[DATA]]))</f>
        <v>9</v>
      </c>
      <c r="D768" s="103" t="s">
        <v>891</v>
      </c>
      <c r="E768" s="155">
        <v>557</v>
      </c>
      <c r="F768" s="125" t="s">
        <v>775</v>
      </c>
      <c r="G768" s="140" t="str">
        <f>IF(D768="","*",VLOOKUP(F768,BS_ATIVIDADE[],3,FALSE))</f>
        <v>SOLDA</v>
      </c>
      <c r="H768" s="105" t="s">
        <v>593</v>
      </c>
      <c r="I768" s="105" t="s">
        <v>593</v>
      </c>
      <c r="J768" s="104">
        <v>92</v>
      </c>
      <c r="K768" s="104">
        <v>106.7</v>
      </c>
      <c r="L768" s="104" t="s">
        <v>593</v>
      </c>
      <c r="M768" s="126" t="s">
        <v>335</v>
      </c>
      <c r="N768" s="126" t="s">
        <v>337</v>
      </c>
      <c r="O768" s="105">
        <v>0.41666666666666669</v>
      </c>
      <c r="P768" s="105">
        <v>6.25E-2</v>
      </c>
      <c r="Q768" s="104">
        <v>1</v>
      </c>
      <c r="R768" s="10" t="str">
        <f>IFERROR(_xlfn.XLOOKUP(F768, BS_ATIVIDADE[ATIVIDADE],BS_ATIVIDADE[UNIDADE] ), "*")</f>
        <v>Nº DE SOLDA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8" s="104" t="s">
        <v>1699</v>
      </c>
      <c r="W768" s="149" t="s">
        <v>1060</v>
      </c>
      <c r="X768" s="103" t="s">
        <v>421</v>
      </c>
      <c r="Y768" s="128"/>
      <c r="Z768" s="103"/>
      <c r="AA768" s="104" t="s">
        <v>593</v>
      </c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PDM - SOLDA</v>
      </c>
      <c r="AJ768" s="9" t="str">
        <f>IF(BS_CONTROLE[[#This Row],[Atividade]]=0, "-", BS_CONTROLE[[#This Row],[Atividade]])</f>
        <v>PDM - SOLDA</v>
      </c>
      <c r="AK768" s="31" t="str">
        <f>BS_CONTROLE[[#This Row],[Local - Partida]]</f>
        <v>-</v>
      </c>
      <c r="AL768" s="31" t="str">
        <f>BS_CONTROLE[[#This Row],[Local - Encerramento]]</f>
        <v>-</v>
      </c>
      <c r="AM768" s="104" t="str">
        <f>IF(BS_CONTROLE[[#This Row],[Entre - Estações]]=0, "-", BS_CONTROLE[[#This Row],[Entre - Estações]])</f>
        <v>ZPT</v>
      </c>
      <c r="AN768" s="104" t="str">
        <f>IF(BS_CONTROLE[[#This Row],[SB]]=0, "-", BS_CONTROLE[[#This Row],[SB]])</f>
        <v>ZPT2</v>
      </c>
      <c r="AO768" s="104">
        <f>IF(BS_CONTROLE[[#This Row],[SUB]]=0, "-", BS_CONTROLE[[#This Row],[SUB]])</f>
        <v>92</v>
      </c>
      <c r="AP768" s="104">
        <f>BS_CONTROLE[[#This Row],[KM - Inicio]]</f>
        <v>106.7</v>
      </c>
      <c r="AQ768" s="104">
        <f>BS_CONTROLE[[#This Row],[KM - Inicio]]</f>
        <v>106.7</v>
      </c>
      <c r="AR768" s="107"/>
      <c r="AS768" s="107"/>
      <c r="AT768" s="107"/>
      <c r="AU768" s="135"/>
      <c r="AV768" s="135"/>
      <c r="AW768" s="14"/>
      <c r="AX768" s="14"/>
      <c r="AY768" s="160">
        <f t="shared" si="70"/>
        <v>0</v>
      </c>
      <c r="AZ768" s="151"/>
      <c r="BA768" s="108"/>
      <c r="BB768" s="10" t="str">
        <f>IFERROR(_xlfn.XLOOKUP(AI768, BS_ATIVIDADE[ATIVIDADE],BS_ATIVIDADE[UNIDADE] ), "*")</f>
        <v>Nº DE SOLDA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Produção e Intervalo</v>
      </c>
      <c r="BR768" s="19">
        <f t="shared" si="73"/>
        <v>0</v>
      </c>
      <c r="BS768" s="19">
        <f t="shared" si="74"/>
        <v>0</v>
      </c>
      <c r="BT768" s="185" t="str">
        <f t="shared" si="75"/>
        <v/>
      </c>
    </row>
    <row r="769" spans="1:72">
      <c r="A769" s="47" t="str">
        <f t="shared" si="71"/>
        <v>EXPANSÃO TURMA 146081</v>
      </c>
      <c r="B769" s="101">
        <v>46081</v>
      </c>
      <c r="C769" s="134">
        <f>IF(BS_CONTROLE[[#This Row],[DATA]]="","",WEEKNUM(BS_CONTROLE[[#This Row],[DATA]]))</f>
        <v>9</v>
      </c>
      <c r="D769" s="103" t="s">
        <v>594</v>
      </c>
      <c r="E769" s="155">
        <v>650</v>
      </c>
      <c r="F769" s="125" t="s">
        <v>654</v>
      </c>
      <c r="G769" s="140" t="str">
        <f>IF(D769="","*",VLOOKUP(F769,BS_ATIVIDADE[],3,FALSE))</f>
        <v>EXPANSÃO</v>
      </c>
      <c r="H769" s="105" t="s">
        <v>593</v>
      </c>
      <c r="I769" s="105" t="s">
        <v>593</v>
      </c>
      <c r="J769" s="104">
        <v>30</v>
      </c>
      <c r="K769" s="104">
        <v>108.75</v>
      </c>
      <c r="L769" s="104">
        <v>109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9" s="126" t="s">
        <v>1954</v>
      </c>
      <c r="O769" s="105">
        <v>0.35416666666666669</v>
      </c>
      <c r="P769" s="105">
        <v>6.25E-2</v>
      </c>
      <c r="Q769" s="104">
        <v>1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9" s="104" t="s">
        <v>1118</v>
      </c>
      <c r="W769" s="149" t="s">
        <v>1060</v>
      </c>
      <c r="X769" s="103" t="s">
        <v>421</v>
      </c>
      <c r="Y769" s="128"/>
      <c r="Z769" s="103"/>
      <c r="AA769" s="104" t="s">
        <v>593</v>
      </c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EXPANSÃO - SOLDA</v>
      </c>
      <c r="AJ769" s="9" t="str">
        <f>IF(BS_CONTROLE[[#This Row],[Atividade]]=0, "-", BS_CONTROLE[[#This Row],[Atividade]])</f>
        <v>EXPANSÃO - SOLDA</v>
      </c>
      <c r="AK769" s="31" t="str">
        <f>BS_CONTROLE[[#This Row],[Local - Partida]]</f>
        <v>-</v>
      </c>
      <c r="AL769" s="31" t="str">
        <f>BS_CONTROLE[[#This Row],[Local - Encerramento]]</f>
        <v>-</v>
      </c>
      <c r="AM769" s="104" t="str">
        <f>IF(BS_CONTROLE[[#This Row],[Entre - Estações]]=0, "-", BS_CONTROLE[[#This Row],[Entre - Estações]])</f>
        <v>109-ZGM</v>
      </c>
      <c r="AN769" s="104" t="str">
        <f>IF(BS_CONTROLE[[#This Row],[SB]]=0, "-", BS_CONTROLE[[#This Row],[SB]])</f>
        <v>1101093/1101091</v>
      </c>
      <c r="AO769" s="104">
        <f>IF(BS_CONTROLE[[#This Row],[SUB]]=0, "-", BS_CONTROLE[[#This Row],[SUB]])</f>
        <v>30</v>
      </c>
      <c r="AP769" s="104">
        <f>BS_CONTROLE[[#This Row],[KM - Inicio]]</f>
        <v>108.75</v>
      </c>
      <c r="AQ769" s="104">
        <f>BS_CONTROLE[[#This Row],[KM - Inicio]]</f>
        <v>108.75</v>
      </c>
      <c r="AR769" s="107"/>
      <c r="AS769" s="107"/>
      <c r="AT769" s="107"/>
      <c r="AU769" s="135"/>
      <c r="AV769" s="135"/>
      <c r="AW769" s="14"/>
      <c r="AX769" s="14"/>
      <c r="AY769" s="160">
        <f t="shared" si="70"/>
        <v>0</v>
      </c>
      <c r="AZ769" s="151"/>
      <c r="BA769" s="108"/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Produção e Intervalo</v>
      </c>
      <c r="BR769" s="19">
        <f t="shared" si="73"/>
        <v>0</v>
      </c>
      <c r="BS769" s="19">
        <f t="shared" si="74"/>
        <v>0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  <row r="1003" spans="1:72">
      <c r="A1003" s="215" t="str">
        <f>D1003&amp;B1003</f>
        <v/>
      </c>
      <c r="B1003" s="216"/>
      <c r="C1003" s="217" t="str">
        <f>IF(BS_CONTROLE[[#This Row],[DATA]]="","",WEEKNUM(BS_CONTROLE[[#This Row],[DATA]]))</f>
        <v/>
      </c>
      <c r="D1003" s="207"/>
      <c r="E1003" s="208"/>
      <c r="F1003" s="209"/>
      <c r="G1003" s="218" t="str">
        <f>IF(D1003="","*",VLOOKUP(F1003,BS_ATIVIDADE[],3,FALSE))</f>
        <v>*</v>
      </c>
      <c r="H1003" s="219"/>
      <c r="I1003" s="219"/>
      <c r="J1003" s="220"/>
      <c r="K1003" s="220"/>
      <c r="L1003" s="211"/>
      <c r="M1003" s="22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22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221"/>
      <c r="P1003" s="221"/>
      <c r="Q1003" s="211"/>
      <c r="R1003" s="222" t="str">
        <f>IFERROR(_xlfn.XLOOKUP(F1003, BS_ATIVIDADE[ATIVIDADE],BS_ATIVIDADE[UNIDADE] ), "*")</f>
        <v>*</v>
      </c>
      <c r="S1003" s="209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209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223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211"/>
      <c r="W1003" s="211"/>
      <c r="X1003" s="224"/>
      <c r="Y1003" s="225"/>
      <c r="Z1003" s="224"/>
      <c r="AA1003" s="211"/>
      <c r="AB1003" s="212"/>
      <c r="AC1003" s="212"/>
      <c r="AD1003" s="213"/>
      <c r="AE1003" s="211"/>
      <c r="AF1003" s="211"/>
      <c r="AG1003" s="220"/>
      <c r="AH1003" s="226"/>
      <c r="AI1003" s="227" t="str">
        <f>IF(BS_CONTROLE[[#This Row],[Atividade]]=0, "-", BS_CONTROLE[[#This Row],[Atividade]])</f>
        <v>-</v>
      </c>
      <c r="AJ1003" s="228" t="str">
        <f>IF(BS_CONTROLE[[#This Row],[Atividade]]=0, "-", BS_CONTROLE[[#This Row],[Atividade]])</f>
        <v>-</v>
      </c>
      <c r="AK1003" s="229">
        <f>BS_CONTROLE[[#This Row],[Local - Partida]]</f>
        <v>0</v>
      </c>
      <c r="AL1003" s="229">
        <f>BS_CONTROLE[[#This Row],[Local - Encerramento]]</f>
        <v>0</v>
      </c>
      <c r="AM1003" s="230" t="str">
        <f>IF(BS_CONTROLE[[#This Row],[Entre - Estações]]=0, "-", BS_CONTROLE[[#This Row],[Entre - Estações]])</f>
        <v>-</v>
      </c>
      <c r="AN1003" s="231" t="str">
        <f>IF(BS_CONTROLE[[#This Row],[SB]]=0, "-", BS_CONTROLE[[#This Row],[SB]])</f>
        <v>-</v>
      </c>
      <c r="AO1003" s="211" t="str">
        <f>IF(BS_CONTROLE[[#This Row],[SUB]]=0, "-", BS_CONTROLE[[#This Row],[SUB]])</f>
        <v>-</v>
      </c>
      <c r="AP1003" s="211">
        <f>BS_CONTROLE[[#This Row],[KM - Inicio]]</f>
        <v>0</v>
      </c>
      <c r="AQ1003" s="211">
        <f>BS_CONTROLE[[#This Row],[KM - Inicio]]</f>
        <v>0</v>
      </c>
      <c r="AR1003" s="232"/>
      <c r="AS1003" s="232"/>
      <c r="AT1003" s="232"/>
      <c r="AU1003" s="233"/>
      <c r="AV1003" s="233"/>
      <c r="AW1003" s="233"/>
      <c r="AX1003" s="233"/>
      <c r="AY1003" s="234" t="str">
        <f>IF(D1003="","*",IFERROR(IF(ISODD(COUNT(AS1003:AX1003)),"ERRO",SUM((AT1003-AS1003),(AV1003-AU1003),(AX1003-AW1003))),"ERRO"))</f>
        <v>*</v>
      </c>
      <c r="AZ1003" s="235"/>
      <c r="BA1003" s="236"/>
      <c r="BB1003" s="222" t="str">
        <f>IFERROR(_xlfn.XLOOKUP(AI1003, BS_ATIVIDADE[ATIVIDADE],BS_ATIVIDADE[UNIDADE] ), "*")</f>
        <v>*</v>
      </c>
      <c r="BC1003" s="237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237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223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231">
        <f>BS_CONTROLE[[#This Row],[Responsavel pelo boletim]]</f>
        <v>0</v>
      </c>
      <c r="BG1003" s="238"/>
      <c r="BH1003" s="239"/>
      <c r="BI1003" s="239"/>
      <c r="BJ1003" s="239" t="s">
        <v>2055</v>
      </c>
      <c r="BK1003" s="240"/>
      <c r="BL1003" s="238"/>
      <c r="BM1003" s="241"/>
      <c r="BN1003" s="241"/>
      <c r="BO1003" s="241"/>
      <c r="BP1003" s="242"/>
      <c r="BQ1003" s="243" t="str">
        <f>IF(AND(BR1003&lt;1,BS1003&lt;1),"Produção e Intervalo",IF(BR1003&lt;1,"Intervalo",IF(BS1003&lt;1,"Produção","Aderente")))</f>
        <v>Aderente</v>
      </c>
      <c r="BR1003" s="215" t="str">
        <f>IF(OR(B1003="",F1003=""),"*",AY1003/P1003)</f>
        <v>*</v>
      </c>
      <c r="BS1003" s="215" t="str">
        <f>IF(OR(B1003="",F1003=""),"*",BA1003/Q1003)</f>
        <v>*</v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3">
    <cfRule type="expression" dxfId="168" priority="53986">
      <formula>#REF!=1</formula>
    </cfRule>
  </conditionalFormatting>
  <conditionalFormatting sqref="BE6:BE1003 U6:U1003 AY6:AY1003">
    <cfRule type="cellIs" dxfId="167" priority="53970" operator="equal">
      <formula>"ERRO"</formula>
    </cfRule>
  </conditionalFormatting>
  <conditionalFormatting sqref="BQ6:BQ1003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3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3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3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3 BC1:BC1048576" xr:uid="{D50C8F1C-1457-4B16-BCED-8805920651BE}"/>
    <dataValidation type="list" allowBlank="1" showInputMessage="1" showErrorMessage="1" sqref="BD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2056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2057</v>
      </c>
      <c r="C4" s="156" t="s">
        <v>2058</v>
      </c>
      <c r="D4" s="156" t="s">
        <v>2059</v>
      </c>
      <c r="E4" s="156" t="s">
        <v>2060</v>
      </c>
      <c r="F4" s="156" t="s">
        <v>4</v>
      </c>
      <c r="G4" s="156" t="s">
        <v>2061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2062</v>
      </c>
      <c r="C6" s="157">
        <v>407867</v>
      </c>
      <c r="D6" s="157" t="s">
        <v>2063</v>
      </c>
      <c r="E6" s="157" t="s">
        <v>826</v>
      </c>
      <c r="F6" s="157" t="s">
        <v>2064</v>
      </c>
      <c r="G6" s="158"/>
    </row>
    <row r="7" spans="2:7">
      <c r="B7" s="177" t="s">
        <v>2065</v>
      </c>
      <c r="C7" s="177">
        <v>293644</v>
      </c>
      <c r="D7" s="177" t="s">
        <v>2066</v>
      </c>
      <c r="E7" s="177" t="s">
        <v>826</v>
      </c>
      <c r="F7" s="177" t="s">
        <v>2064</v>
      </c>
      <c r="G7" s="178" t="s">
        <v>2067</v>
      </c>
    </row>
    <row r="8" spans="2:7">
      <c r="B8" s="157" t="s">
        <v>2068</v>
      </c>
      <c r="C8" s="157">
        <v>256790</v>
      </c>
      <c r="D8" s="157" t="s">
        <v>2069</v>
      </c>
      <c r="E8" s="157" t="s">
        <v>827</v>
      </c>
      <c r="F8" s="157" t="s">
        <v>2070</v>
      </c>
      <c r="G8" s="158">
        <v>46357</v>
      </c>
    </row>
    <row r="9" spans="2:7" ht="29.25">
      <c r="B9" s="157" t="s">
        <v>2071</v>
      </c>
      <c r="C9" s="157"/>
      <c r="D9" s="157"/>
      <c r="E9" s="157" t="s">
        <v>827</v>
      </c>
      <c r="F9" s="157" t="s">
        <v>2070</v>
      </c>
      <c r="G9" s="158" t="s">
        <v>2072</v>
      </c>
    </row>
    <row r="10" spans="2:7">
      <c r="B10" s="157" t="s">
        <v>2073</v>
      </c>
      <c r="C10" s="157">
        <v>265193</v>
      </c>
      <c r="D10" s="157" t="s">
        <v>2074</v>
      </c>
      <c r="E10" s="157" t="s">
        <v>828</v>
      </c>
      <c r="F10" s="157" t="s">
        <v>54</v>
      </c>
      <c r="G10" s="157" t="s">
        <v>2075</v>
      </c>
    </row>
    <row r="11" spans="2:7">
      <c r="B11" s="157" t="s">
        <v>2076</v>
      </c>
      <c r="C11" s="157">
        <v>293716</v>
      </c>
      <c r="D11" s="157" t="s">
        <v>2077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2078</v>
      </c>
      <c r="C12" s="157">
        <v>257258</v>
      </c>
      <c r="D12" s="157" t="s">
        <v>2079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2080</v>
      </c>
      <c r="C13" s="157">
        <v>371147</v>
      </c>
      <c r="D13" s="157" t="s">
        <v>2081</v>
      </c>
      <c r="E13" s="157" t="s">
        <v>829</v>
      </c>
      <c r="F13" s="157" t="s">
        <v>71</v>
      </c>
      <c r="G13" s="157" t="s">
        <v>2075</v>
      </c>
    </row>
    <row r="14" spans="2:7">
      <c r="B14" s="157" t="s">
        <v>2082</v>
      </c>
      <c r="C14" s="157">
        <v>259230</v>
      </c>
      <c r="D14" s="157" t="s">
        <v>2083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2084</v>
      </c>
      <c r="C15" s="157">
        <v>370705</v>
      </c>
      <c r="D15" s="157"/>
      <c r="E15" s="157" t="s">
        <v>829</v>
      </c>
      <c r="F15" s="157" t="s">
        <v>71</v>
      </c>
      <c r="G15" s="157" t="s">
        <v>2075</v>
      </c>
    </row>
    <row r="16" spans="2:7" ht="29.25">
      <c r="B16" s="157" t="s">
        <v>2085</v>
      </c>
      <c r="C16" s="157">
        <v>258542</v>
      </c>
      <c r="D16" s="157" t="s">
        <v>2086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2087</v>
      </c>
      <c r="C17" s="157">
        <v>257050</v>
      </c>
      <c r="D17" s="157" t="s">
        <v>2088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2089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2090</v>
      </c>
      <c r="D4" s="159" t="s">
        <v>2091</v>
      </c>
      <c r="E4" s="159" t="s">
        <v>2092</v>
      </c>
      <c r="F4" s="156" t="s">
        <v>2093</v>
      </c>
      <c r="G4" s="159" t="s">
        <v>2094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2095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2096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2095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2097</v>
      </c>
      <c r="G9" s="162" t="s">
        <v>2098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2095</v>
      </c>
      <c r="G10" s="162"/>
    </row>
    <row r="11" spans="2:7" ht="19.5" customHeight="1">
      <c r="B11" s="162" t="s">
        <v>2099</v>
      </c>
      <c r="C11" s="162">
        <v>9038</v>
      </c>
      <c r="D11" s="163">
        <v>46076</v>
      </c>
      <c r="E11" s="162">
        <v>8698</v>
      </c>
      <c r="F11" s="164" t="s">
        <v>2100</v>
      </c>
      <c r="G11" s="162"/>
    </row>
    <row r="12" spans="2:7" ht="19.5" customHeight="1">
      <c r="B12" s="162" t="s">
        <v>752</v>
      </c>
      <c r="C12" s="162" t="s">
        <v>2101</v>
      </c>
      <c r="D12" s="163">
        <v>46066</v>
      </c>
      <c r="E12" s="162">
        <v>9500</v>
      </c>
      <c r="F12" s="164" t="s">
        <v>2102</v>
      </c>
      <c r="G12" s="162"/>
    </row>
    <row r="13" spans="2:7" ht="19.5" customHeight="1">
      <c r="B13" s="162" t="s">
        <v>752</v>
      </c>
      <c r="C13" s="162" t="s">
        <v>2103</v>
      </c>
      <c r="D13" s="163">
        <v>46066</v>
      </c>
      <c r="E13" s="162">
        <v>10500</v>
      </c>
      <c r="F13" s="164" t="s">
        <v>2102</v>
      </c>
      <c r="G13" s="162"/>
    </row>
    <row r="14" spans="2:7" ht="19.5" customHeight="1">
      <c r="B14" s="162" t="s">
        <v>752</v>
      </c>
      <c r="C14" s="162" t="s">
        <v>2104</v>
      </c>
      <c r="D14" s="163">
        <v>46066</v>
      </c>
      <c r="E14" s="162">
        <v>9000</v>
      </c>
      <c r="F14" s="164" t="s">
        <v>2102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2105</v>
      </c>
      <c r="D5" s="278"/>
      <c r="E5" s="278"/>
      <c r="F5" s="278"/>
      <c r="G5" s="278"/>
      <c r="H5" s="278"/>
      <c r="I5" s="278"/>
      <c r="J5" s="279"/>
      <c r="K5" s="280" t="s">
        <v>2106</v>
      </c>
      <c r="L5" s="281"/>
      <c r="M5" s="281"/>
      <c r="N5" s="281"/>
      <c r="O5" s="282" t="s">
        <v>2107</v>
      </c>
      <c r="P5" s="283"/>
    </row>
    <row r="6" spans="1:16" s="73" customFormat="1" ht="15" customHeight="1">
      <c r="A6" s="65" t="s">
        <v>2108</v>
      </c>
      <c r="B6" s="74" t="s">
        <v>2109</v>
      </c>
      <c r="C6" s="75" t="s">
        <v>995</v>
      </c>
      <c r="D6" s="76" t="s">
        <v>996</v>
      </c>
      <c r="E6" s="75" t="s">
        <v>2110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2111</v>
      </c>
      <c r="M6" s="79" t="s">
        <v>611</v>
      </c>
      <c r="N6" s="80" t="s">
        <v>990</v>
      </c>
      <c r="O6" s="154" t="s">
        <v>1033</v>
      </c>
      <c r="P6" s="132" t="s">
        <v>2112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1</v>
      </c>
      <c r="P690" s="145" t="str">
        <f>IF($A$2=1,IF(SP_SUL!BJ691="","*",SP_SUL!BJ691),IF(SP_SUL!BK691="","*",SP_SUL!BK691))</f>
        <v>TP pronto 08h09 / Em intervalo das 10h35 até 12h05.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1</v>
      </c>
      <c r="P691" s="145" t="str">
        <f>IF($A$2=1,IF(SP_SUL!BJ692="","*",SP_SUL!BJ692),IF(SP_SUL!BK692="","*",SP_SUL!BK692))</f>
        <v>Em inspeção R7D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1</v>
      </c>
      <c r="P692" s="145" t="str">
        <f>IF($A$2=1,IF(SP_SUL!BJ693="","*",SP_SUL!BJ693),IF(SP_SUL!BK693="","*",SP_SUL!BK693))</f>
        <v>TP prono 08h09 / Em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 t="str">
        <f>IF(SP_SUL!BH694="","*",SP_SUL!BH694)</f>
        <v>*</v>
      </c>
      <c r="P693" s="145" t="str">
        <f>IF($A$2=1,IF(SP_SUL!BJ694="","*",SP_SUL!BJ694),IF(SP_SUL!BK694="","*",SP_SUL!BK694))</f>
        <v>Previsão de MC1 11h00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em outra deslocado para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 t="str">
        <f>IF(SP_SUL!BH699="","*",SP_SUL!BH699)</f>
        <v>*</v>
      </c>
      <c r="P698" s="145" t="str">
        <f>IF($A$2=1,IF(SP_SUL!BJ699="","*",SP_SUL!BJ699),IF(SP_SUL!BK699="","*",SP_SUL!BK699))</f>
        <v xml:space="preserve">Alterado programação para Descarga de jacaré km253+800 via 2 / km240+980 via 2 /km218+000 via 2 / MC1 09h56 / 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1</v>
      </c>
      <c r="P717" s="145" t="str">
        <f>IF($A$2=1,IF(SP_SUL!BJ718="","*",SP_SUL!BJ718),IF(SP_SUL!BK718="","*",SP_SUL!BK718))</f>
        <v>Devido cancelamento do bloco, alterado programação para deslocamento das turmas na serra / MC1 07h52 / Em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1</v>
      </c>
      <c r="P721" s="145" t="str">
        <f>IF($A$2=1,IF(SP_SUL!BJ722="","*",SP_SUL!BJ722),IF(SP_SUL!BK722="","*",SP_SUL!BK722))</f>
        <v>Devido cancelamento do bloco, alterado a programação para realizar o deslocamento até km92 / MC1 07h31 / Em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1</v>
      </c>
      <c r="P726" s="145" t="str">
        <f>IF($A$2=1,IF(SP_SUL!BJ727="","*",SP_SUL!BJ727),IF(SP_SUL!BK727="","*",SP_SUL!BK727))</f>
        <v>Em inspeção R7D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Oportunidade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Contrato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>
        <f>IF(SP_SUL!B734="","*",SP_SUL!B734)</f>
        <v>46081</v>
      </c>
      <c r="B733" s="82" t="str">
        <f>IF(SP_SUL!X734="","*",SP_SUL!X734)</f>
        <v>Contrato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>
        <f>IF(SP_SUL!B744="","*",SP_SUL!B744)</f>
        <v>46081</v>
      </c>
      <c r="B743" s="82" t="str">
        <f>IF(SP_SUL!X744="","*",SP_SUL!X744)</f>
        <v>Oportunidade</v>
      </c>
      <c r="C743" s="82" t="str">
        <f>IF(SP_SUL!S744="","*",SP_SUL!S744)</f>
        <v>SP SUL</v>
      </c>
      <c r="D743" s="82" t="str">
        <f>IF(SP_SUL!T744="","*",SP_SUL!T744)</f>
        <v>ZBV-ZKE</v>
      </c>
      <c r="E743" s="82" t="str">
        <f>IF(SP_SUL!D744="","*",SP_SUL!D744)</f>
        <v>ROBSON (TP-729)</v>
      </c>
      <c r="F743" s="82" t="str">
        <f>IF(SP_SUL!H744="","*",SP_SUL!H744)</f>
        <v>-</v>
      </c>
      <c r="G743" s="82" t="str">
        <f>IF(SP_SUL!M744="","*",SP_SUL!M744)</f>
        <v>ZDS-ZQB</v>
      </c>
      <c r="H743" s="115">
        <f>IF(SP_SUL!K744="","*",SP_SUL!K744)</f>
        <v>252.45</v>
      </c>
      <c r="I743" s="112">
        <f>IF(SP_SUL!O744="","*",SP_SUL!O744)</f>
        <v>0.41666666666666669</v>
      </c>
      <c r="J743" s="112">
        <f>IF(SP_SUL!P744="","*",SP_SUL!P744)</f>
        <v>8.3333333333333329E-2</v>
      </c>
      <c r="K743" s="82" t="str">
        <f>IF(SP_SUL!AK744="","*",SP_SUL!AK744)</f>
        <v>-</v>
      </c>
      <c r="L743" s="82" t="str">
        <f>IF(SP_SUL!AM744="","*",SP_SUL!AM744)</f>
        <v>ZDS-ZQB</v>
      </c>
      <c r="M743" s="82">
        <f>IF(SP_SUL!AP744="","*",SP_SUL!AP744)</f>
        <v>252.45</v>
      </c>
      <c r="N743" s="82" t="str">
        <f>IF(SP_SUL!AM744="","*",SP_SUL!AM744)</f>
        <v>ZDS-ZQB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>
        <f>IF(SP_SUL!B745="","*",SP_SUL!B745)</f>
        <v>46081</v>
      </c>
      <c r="B744" s="82" t="str">
        <f>IF(SP_SUL!X745="","*",SP_SUL!X745)</f>
        <v>Oportunidade</v>
      </c>
      <c r="C744" s="82" t="str">
        <f>IF(SP_SUL!S745="","*",SP_SUL!S745)</f>
        <v>SP SUL</v>
      </c>
      <c r="D744" s="82" t="str">
        <f>IF(SP_SUL!T745="","*",SP_SUL!T745)</f>
        <v>ZBV-ZKE</v>
      </c>
      <c r="E744" s="82" t="str">
        <f>IF(SP_SUL!D745="","*",SP_SUL!D745)</f>
        <v>V93</v>
      </c>
      <c r="F744" s="82" t="str">
        <f>IF(SP_SUL!H745="","*",SP_SUL!H745)</f>
        <v>ZYU1</v>
      </c>
      <c r="G744" s="82" t="str">
        <f>IF(SP_SUL!M745="","*",SP_SUL!M745)</f>
        <v>ZYU-ZST</v>
      </c>
      <c r="H744" s="115">
        <f>IF(SP_SUL!K745="","*",SP_SUL!K745)</f>
        <v>204.4</v>
      </c>
      <c r="I744" s="112">
        <f>IF(SP_SUL!O745="","*",SP_SUL!O745)</f>
        <v>0.33333333333333331</v>
      </c>
      <c r="J744" s="112">
        <f>IF(SP_SUL!P745="","*",SP_SUL!P745)</f>
        <v>8.3333333333333329E-2</v>
      </c>
      <c r="K744" s="82" t="str">
        <f>IF(SP_SUL!AK745="","*",SP_SUL!AK745)</f>
        <v>ZYU1</v>
      </c>
      <c r="L744" s="82" t="str">
        <f>IF(SP_SUL!AM745="","*",SP_SUL!AM745)</f>
        <v>ZYU-ZST</v>
      </c>
      <c r="M744" s="82">
        <f>IF(SP_SUL!AP745="","*",SP_SUL!AP745)</f>
        <v>204.4</v>
      </c>
      <c r="N744" s="82" t="str">
        <f>IF(SP_SUL!AM745="","*",SP_SUL!AM745)</f>
        <v>ZYU-ZST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>
        <f>IF(SP_SUL!B746="","*",SP_SUL!B746)</f>
        <v>46081</v>
      </c>
      <c r="B745" s="82" t="str">
        <f>IF(SP_SUL!X746="","*",SP_SUL!X746)</f>
        <v>Oportunidade</v>
      </c>
      <c r="C745" s="82" t="str">
        <f>IF(SP_SUL!S746="","*",SP_SUL!S746)</f>
        <v>SP SUL</v>
      </c>
      <c r="D745" s="82" t="str">
        <f>IF(SP_SUL!T746="","*",SP_SUL!T746)</f>
        <v>ZBV-ZKE</v>
      </c>
      <c r="E745" s="82" t="str">
        <f>IF(SP_SUL!D746="","*",SP_SUL!D746)</f>
        <v>JOSÉ  (TF-521)</v>
      </c>
      <c r="F745" s="82" t="str">
        <f>IF(SP_SUL!H746="","*",SP_SUL!H746)</f>
        <v>-</v>
      </c>
      <c r="G745" s="82" t="str">
        <f>IF(SP_SUL!M746="","*",SP_SUL!M746)</f>
        <v>ZDY-ZFY</v>
      </c>
      <c r="H745" s="115">
        <f>IF(SP_SUL!K746="","*",SP_SUL!K746)</f>
        <v>190.3</v>
      </c>
      <c r="I745" s="112">
        <f>IF(SP_SUL!O746="","*",SP_SUL!O746)</f>
        <v>0.375</v>
      </c>
      <c r="J745" s="112">
        <f>IF(SP_SUL!P746="","*",SP_SUL!P746)</f>
        <v>8.3333333333333329E-2</v>
      </c>
      <c r="K745" s="82" t="str">
        <f>IF(SP_SUL!AK746="","*",SP_SUL!AK746)</f>
        <v>-</v>
      </c>
      <c r="L745" s="82" t="str">
        <f>IF(SP_SUL!AM746="","*",SP_SUL!AM746)</f>
        <v>ZDY-ZFY</v>
      </c>
      <c r="M745" s="82">
        <f>IF(SP_SUL!AP746="","*",SP_SUL!AP746)</f>
        <v>190.3</v>
      </c>
      <c r="N745" s="82" t="str">
        <f>IF(SP_SUL!AM746="","*",SP_SUL!AM746)</f>
        <v>ZDY-ZFY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>
        <f>IF(SP_SUL!B747="","*",SP_SUL!B747)</f>
        <v>46081</v>
      </c>
      <c r="B746" s="82" t="str">
        <f>IF(SP_SUL!X747="","*",SP_SUL!X747)</f>
        <v>Oportunidade</v>
      </c>
      <c r="C746" s="82" t="str">
        <f>IF(SP_SUL!S747="","*",SP_SUL!S747)</f>
        <v>SP SUL</v>
      </c>
      <c r="D746" s="82" t="str">
        <f>IF(SP_SUL!T747="","*",SP_SUL!T747)</f>
        <v>ZBV-ZKE</v>
      </c>
      <c r="E746" s="82" t="str">
        <f>IF(SP_SUL!D747="","*",SP_SUL!D747)</f>
        <v>ROBSON (TP-729)</v>
      </c>
      <c r="F746" s="82" t="str">
        <f>IF(SP_SUL!H747="","*",SP_SUL!H747)</f>
        <v>-</v>
      </c>
      <c r="G746" s="82" t="str">
        <f>IF(SP_SUL!M747="","*",SP_SUL!M747)</f>
        <v>ZDY-ZFY</v>
      </c>
      <c r="H746" s="115">
        <f>IF(SP_SUL!K747="","*",SP_SUL!K747)</f>
        <v>187.58</v>
      </c>
      <c r="I746" s="112">
        <f>IF(SP_SUL!O747="","*",SP_SUL!O747)</f>
        <v>0.375</v>
      </c>
      <c r="J746" s="112">
        <f>IF(SP_SUL!P747="","*",SP_SUL!P747)</f>
        <v>8.3333333333333329E-2</v>
      </c>
      <c r="K746" s="82" t="str">
        <f>IF(SP_SUL!AK747="","*",SP_SUL!AK747)</f>
        <v>-</v>
      </c>
      <c r="L746" s="82" t="str">
        <f>IF(SP_SUL!AM747="","*",SP_SUL!AM747)</f>
        <v>ZDY-ZFY</v>
      </c>
      <c r="M746" s="82">
        <f>IF(SP_SUL!AP747="","*",SP_SUL!AP747)</f>
        <v>187.58</v>
      </c>
      <c r="N746" s="82" t="str">
        <f>IF(SP_SUL!AM747="","*",SP_SUL!AM747)</f>
        <v>ZDY-ZFY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>
        <f>IF(SP_SUL!B748="","*",SP_SUL!B748)</f>
        <v>46081</v>
      </c>
      <c r="B747" s="82" t="str">
        <f>IF(SP_SUL!X748="","*",SP_SUL!X748)</f>
        <v>Oportunidade</v>
      </c>
      <c r="C747" s="82" t="str">
        <f>IF(SP_SUL!S748="","*",SP_SUL!S748)</f>
        <v>SP SUL</v>
      </c>
      <c r="D747" s="82" t="str">
        <f>IF(SP_SUL!T748="","*",SP_SUL!T748)</f>
        <v>ZBV-ZKE</v>
      </c>
      <c r="E747" s="82" t="str">
        <f>IF(SP_SUL!D748="","*",SP_SUL!D748)</f>
        <v xml:space="preserve">TURMA FIXA VIA </v>
      </c>
      <c r="F747" s="82" t="str">
        <f>IF(SP_SUL!H748="","*",SP_SUL!H748)</f>
        <v>-</v>
      </c>
      <c r="G747" s="82" t="str">
        <f>IF(SP_SUL!M748="","*",SP_SUL!M748)</f>
        <v>ZGA-ZCX</v>
      </c>
      <c r="H747" s="115">
        <f>IF(SP_SUL!K748="","*",SP_SUL!K748)</f>
        <v>157.9</v>
      </c>
      <c r="I747" s="112">
        <f>IF(SP_SUL!O748="","*",SP_SUL!O748)</f>
        <v>0.41666666666666669</v>
      </c>
      <c r="J747" s="112">
        <f>IF(SP_SUL!P748="","*",SP_SUL!P748)</f>
        <v>0.125</v>
      </c>
      <c r="K747" s="82" t="str">
        <f>IF(SP_SUL!AK748="","*",SP_SUL!AK748)</f>
        <v>-</v>
      </c>
      <c r="L747" s="82" t="str">
        <f>IF(SP_SUL!AM748="","*",SP_SUL!AM748)</f>
        <v>ZGA-ZCX</v>
      </c>
      <c r="M747" s="82">
        <f>IF(SP_SUL!AP748="","*",SP_SUL!AP748)</f>
        <v>157.9</v>
      </c>
      <c r="N747" s="82" t="str">
        <f>IF(SP_SUL!AM748="","*",SP_SUL!AM748)</f>
        <v>ZGA-ZCX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>
        <f>IF(SP_SUL!B751="","*",SP_SUL!B751)</f>
        <v>46081</v>
      </c>
      <c r="B750" s="82" t="str">
        <f>IF(SP_SUL!X751="","*",SP_SUL!X751)</f>
        <v>Oportunidade</v>
      </c>
      <c r="C750" s="82" t="str">
        <f>IF(SP_SUL!S751="","*",SP_SUL!S751)</f>
        <v>SP SUL</v>
      </c>
      <c r="D750" s="82" t="str">
        <f>IF(SP_SUL!T751="","*",SP_SUL!T751)</f>
        <v>ZKE-ZEV</v>
      </c>
      <c r="E750" s="82" t="str">
        <f>IF(SP_SUL!D751="","*",SP_SUL!D751)</f>
        <v>E17</v>
      </c>
      <c r="F750" s="82" t="str">
        <f>IF(SP_SUL!H751="","*",SP_SUL!H751)</f>
        <v>102ZKW2</v>
      </c>
      <c r="G750" s="82" t="str">
        <f>IF(SP_SUL!M751="","*",SP_SUL!M751)</f>
        <v>ZKW-ZLU</v>
      </c>
      <c r="H750" s="115">
        <f>IF(SP_SUL!K751="","*",SP_SUL!K751)</f>
        <v>100.3</v>
      </c>
      <c r="I750" s="112">
        <f>IF(SP_SUL!O751="","*",SP_SUL!O751)</f>
        <v>0.38194444444444442</v>
      </c>
      <c r="J750" s="112">
        <f>IF(SP_SUL!P751="","*",SP_SUL!P751)</f>
        <v>0.125</v>
      </c>
      <c r="K750" s="82" t="str">
        <f>IF(SP_SUL!AK751="","*",SP_SUL!AK751)</f>
        <v>102ZKW2</v>
      </c>
      <c r="L750" s="82" t="str">
        <f>IF(SP_SUL!AM751="","*",SP_SUL!AM751)</f>
        <v>ZKW-ZLU</v>
      </c>
      <c r="M750" s="82">
        <f>IF(SP_SUL!AP751="","*",SP_SUL!AP751)</f>
        <v>100.3</v>
      </c>
      <c r="N750" s="82" t="str">
        <f>IF(SP_SUL!AM751="","*",SP_SUL!AM751)</f>
        <v>ZKW-ZLU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>
        <f>IF(SP_SUL!B752="","*",SP_SUL!B752)</f>
        <v>46081</v>
      </c>
      <c r="B751" s="82" t="str">
        <f>IF(SP_SUL!X752="","*",SP_SUL!X752)</f>
        <v>Oportunidade</v>
      </c>
      <c r="C751" s="82" t="str">
        <f>IF(SP_SUL!S752="","*",SP_SUL!S752)</f>
        <v>SP SUL</v>
      </c>
      <c r="D751" s="82" t="str">
        <f>IF(SP_SUL!T752="","*",SP_SUL!T752)</f>
        <v>ZKE-ZEV</v>
      </c>
      <c r="E751" s="82" t="str">
        <f>IF(SP_SUL!D752="","*",SP_SUL!D752)</f>
        <v>CLEBISON (TP-728)</v>
      </c>
      <c r="F751" s="82" t="str">
        <f>IF(SP_SUL!H752="","*",SP_SUL!H752)</f>
        <v>-</v>
      </c>
      <c r="G751" s="82" t="str">
        <f>IF(SP_SUL!M752="","*",SP_SUL!M752)</f>
        <v>ZWI-ZEM</v>
      </c>
      <c r="H751" s="115">
        <f>IF(SP_SUL!K752="","*",SP_SUL!K752)</f>
        <v>127.5</v>
      </c>
      <c r="I751" s="112">
        <f>IF(SP_SUL!O752="","*",SP_SUL!O752)</f>
        <v>0.375</v>
      </c>
      <c r="J751" s="112">
        <f>IF(SP_SUL!P752="","*",SP_SUL!P752)</f>
        <v>8.3333333333333329E-2</v>
      </c>
      <c r="K751" s="82" t="str">
        <f>IF(SP_SUL!AK752="","*",SP_SUL!AK752)</f>
        <v>-</v>
      </c>
      <c r="L751" s="82" t="str">
        <f>IF(SP_SUL!AM752="","*",SP_SUL!AM752)</f>
        <v>ZWI-ZEM</v>
      </c>
      <c r="M751" s="82">
        <f>IF(SP_SUL!AP752="","*",SP_SUL!AP752)</f>
        <v>127.5</v>
      </c>
      <c r="N751" s="82" t="str">
        <f>IF(SP_SUL!AM752="","*",SP_SUL!AM752)</f>
        <v>ZWI-ZEM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>
        <f>IF(SP_SUL!B753="","*",SP_SUL!B753)</f>
        <v>46081</v>
      </c>
      <c r="B752" s="82" t="str">
        <f>IF(SP_SUL!X753="","*",SP_SUL!X753)</f>
        <v>Oportunidade</v>
      </c>
      <c r="C752" s="82" t="str">
        <f>IF(SP_SUL!S753="","*",SP_SUL!S753)</f>
        <v>SP SUL</v>
      </c>
      <c r="D752" s="82" t="str">
        <f>IF(SP_SUL!T753="","*",SP_SUL!T753)</f>
        <v>ZKE-ZEV</v>
      </c>
      <c r="E752" s="82" t="str">
        <f>IF(SP_SUL!D753="","*",SP_SUL!D753)</f>
        <v>ISMAEL(TP-726)</v>
      </c>
      <c r="F752" s="82" t="str">
        <f>IF(SP_SUL!H753="","*",SP_SUL!H753)</f>
        <v>-</v>
      </c>
      <c r="G752" s="82" t="str">
        <f>IF(SP_SUL!M753="","*",SP_SUL!M753)</f>
        <v>ZWI-ZEM</v>
      </c>
      <c r="H752" s="115">
        <f>IF(SP_SUL!K753="","*",SP_SUL!K753)</f>
        <v>127.5</v>
      </c>
      <c r="I752" s="112">
        <f>IF(SP_SUL!O753="","*",SP_SUL!O753)</f>
        <v>0.375</v>
      </c>
      <c r="J752" s="112">
        <f>IF(SP_SUL!P753="","*",SP_SUL!P753)</f>
        <v>8.3333333333333329E-2</v>
      </c>
      <c r="K752" s="82" t="str">
        <f>IF(SP_SUL!AK753="","*",SP_SUL!AK753)</f>
        <v>-</v>
      </c>
      <c r="L752" s="82" t="str">
        <f>IF(SP_SUL!AM753="","*",SP_SUL!AM753)</f>
        <v>ZWI-ZEM</v>
      </c>
      <c r="M752" s="82">
        <f>IF(SP_SUL!AP753="","*",SP_SUL!AP753)</f>
        <v>127.5</v>
      </c>
      <c r="N752" s="82" t="str">
        <f>IF(SP_SUL!AM753="","*",SP_SUL!AM753)</f>
        <v>ZWI-ZEM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>
        <f>IF(SP_SUL!B754="","*",SP_SUL!B754)</f>
        <v>46081</v>
      </c>
      <c r="B753" s="82" t="str">
        <f>IF(SP_SUL!X754="","*",SP_SUL!X754)</f>
        <v>Oportunidade</v>
      </c>
      <c r="C753" s="82" t="str">
        <f>IF(SP_SUL!S754="","*",SP_SUL!S754)</f>
        <v>SP SUL</v>
      </c>
      <c r="D753" s="82" t="str">
        <f>IF(SP_SUL!T754="","*",SP_SUL!T754)</f>
        <v>ZKE-ZEV</v>
      </c>
      <c r="E753" s="82" t="str">
        <f>IF(SP_SUL!D754="","*",SP_SUL!D754)</f>
        <v>W60</v>
      </c>
      <c r="F753" s="82" t="str">
        <f>IF(SP_SUL!H754="","*",SP_SUL!H754)</f>
        <v>ZEM130-2</v>
      </c>
      <c r="G753" s="82" t="str">
        <f>IF(SP_SUL!M754="","*",SP_SUL!M754)</f>
        <v>ZWI-ZEM</v>
      </c>
      <c r="H753" s="115">
        <f>IF(SP_SUL!K754="","*",SP_SUL!K754)</f>
        <v>127.8</v>
      </c>
      <c r="I753" s="112">
        <f>IF(SP_SUL!O754="","*",SP_SUL!O754)</f>
        <v>0.33333333333333331</v>
      </c>
      <c r="J753" s="112">
        <f>IF(SP_SUL!P754="","*",SP_SUL!P754)</f>
        <v>8.3333333333333329E-2</v>
      </c>
      <c r="K753" s="82" t="str">
        <f>IF(SP_SUL!AK754="","*",SP_SUL!AK754)</f>
        <v>ZEM130-2</v>
      </c>
      <c r="L753" s="82" t="str">
        <f>IF(SP_SUL!AM754="","*",SP_SUL!AM754)</f>
        <v>ZWI-ZEM</v>
      </c>
      <c r="M753" s="82">
        <f>IF(SP_SUL!AP754="","*",SP_SUL!AP754)</f>
        <v>127.8</v>
      </c>
      <c r="N753" s="82" t="str">
        <f>IF(SP_SUL!AM754="","*",SP_SUL!AM754)</f>
        <v>ZWI-ZEM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>
        <f>IF(SP_SUL!B755="","*",SP_SUL!B755)</f>
        <v>46081</v>
      </c>
      <c r="B754" s="82" t="str">
        <f>IF(SP_SUL!X755="","*",SP_SUL!X755)</f>
        <v>Oportunidade</v>
      </c>
      <c r="C754" s="82" t="str">
        <f>IF(SP_SUL!S755="","*",SP_SUL!S755)</f>
        <v>SP SUL</v>
      </c>
      <c r="D754" s="82" t="str">
        <f>IF(SP_SUL!T755="","*",SP_SUL!T755)</f>
        <v>ZKE-ZEV</v>
      </c>
      <c r="E754" s="82" t="str">
        <f>IF(SP_SUL!D755="","*",SP_SUL!D755)</f>
        <v>V89</v>
      </c>
      <c r="F754" s="82" t="str">
        <f>IF(SP_SUL!H755="","*",SP_SUL!H755)</f>
        <v>102ZKW2</v>
      </c>
      <c r="G754" s="82" t="str">
        <f>IF(SP_SUL!M755="","*",SP_SUL!M755)</f>
        <v>ZEM</v>
      </c>
      <c r="H754" s="115">
        <f>IF(SP_SUL!K755="","*",SP_SUL!K755)</f>
        <v>134.5</v>
      </c>
      <c r="I754" s="112">
        <f>IF(SP_SUL!O755="","*",SP_SUL!O755)</f>
        <v>0.375</v>
      </c>
      <c r="J754" s="112">
        <f>IF(SP_SUL!P755="","*",SP_SUL!P755)</f>
        <v>8.3333333333333329E-2</v>
      </c>
      <c r="K754" s="82" t="str">
        <f>IF(SP_SUL!AK755="","*",SP_SUL!AK755)</f>
        <v>102ZKW2</v>
      </c>
      <c r="L754" s="82" t="str">
        <f>IF(SP_SUL!AM755="","*",SP_SUL!AM755)</f>
        <v>ZEM</v>
      </c>
      <c r="M754" s="82">
        <f>IF(SP_SUL!AP755="","*",SP_SUL!AP755)</f>
        <v>134.5</v>
      </c>
      <c r="N754" s="82" t="str">
        <f>IF(SP_SUL!AM755="","*",SP_SUL!AM755)</f>
        <v>ZEM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Oportunidade</v>
      </c>
      <c r="C756" s="82" t="str">
        <f>IF(SP_SUL!S757="","*",SP_SUL!S757)</f>
        <v>SP SUL</v>
      </c>
      <c r="D756" s="82" t="str">
        <f>IF(SP_SUL!T757="","*",SP_SUL!T757)</f>
        <v>ZKE-ZEV</v>
      </c>
      <c r="E756" s="82" t="str">
        <f>IF(SP_SUL!D757="","*",SP_SUL!D757)</f>
        <v>MATEUS (TP-809)</v>
      </c>
      <c r="F756" s="82" t="str">
        <f>IF(SP_SUL!H757="","*",SP_SUL!H757)</f>
        <v>-</v>
      </c>
      <c r="G756" s="82" t="str">
        <f>IF(SP_SUL!M757="","*",SP_SUL!M757)</f>
        <v>ZRB-ZEV</v>
      </c>
      <c r="H756" s="115">
        <f>IF(SP_SUL!K757="","*",SP_SUL!K757)</f>
        <v>156.93</v>
      </c>
      <c r="I756" s="112">
        <f>IF(SP_SUL!O757="","*",SP_SUL!O757)</f>
        <v>0.35416666666666669</v>
      </c>
      <c r="J756" s="112">
        <f>IF(SP_SUL!P757="","*",SP_SUL!P757)</f>
        <v>6.9444444444444448E-2</v>
      </c>
      <c r="K756" s="82" t="str">
        <f>IF(SP_SUL!AK757="","*",SP_SUL!AK757)</f>
        <v>-</v>
      </c>
      <c r="L756" s="82" t="str">
        <f>IF(SP_SUL!AM757="","*",SP_SUL!AM757)</f>
        <v>ZRB-ZEV</v>
      </c>
      <c r="M756" s="82">
        <f>IF(SP_SUL!AP757="","*",SP_SUL!AP757)</f>
        <v>156.93</v>
      </c>
      <c r="N756" s="82" t="str">
        <f>IF(SP_SUL!AM757="","*",SP_SUL!AM757)</f>
        <v>ZRB-ZEV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Oportunidade</v>
      </c>
      <c r="C757" s="82" t="str">
        <f>IF(SP_SUL!S758="","*",SP_SUL!S758)</f>
        <v>SP SUL</v>
      </c>
      <c r="D757" s="82" t="str">
        <f>IF(SP_SUL!T758="","*",SP_SUL!T758)</f>
        <v>ZKE-ZEV</v>
      </c>
      <c r="E757" s="82" t="str">
        <f>IF(SP_SUL!D758="","*",SP_SUL!D758)</f>
        <v>WALTER (TP-810)</v>
      </c>
      <c r="F757" s="82" t="str">
        <f>IF(SP_SUL!H758="","*",SP_SUL!H758)</f>
        <v>-</v>
      </c>
      <c r="G757" s="82" t="str">
        <f>IF(SP_SUL!M758="","*",SP_SUL!M758)</f>
        <v>ZRB-ZEV</v>
      </c>
      <c r="H757" s="115">
        <f>IF(SP_SUL!K758="","*",SP_SUL!K758)</f>
        <v>156.93799999999999</v>
      </c>
      <c r="I757" s="112">
        <f>IF(SP_SUL!O758="","*",SP_SUL!O758)</f>
        <v>0.35416666666666669</v>
      </c>
      <c r="J757" s="112">
        <f>IF(SP_SUL!P758="","*",SP_SUL!P758)</f>
        <v>6.9444444444444448E-2</v>
      </c>
      <c r="K757" s="82" t="str">
        <f>IF(SP_SUL!AK758="","*",SP_SUL!AK758)</f>
        <v>-</v>
      </c>
      <c r="L757" s="82" t="str">
        <f>IF(SP_SUL!AM758="","*",SP_SUL!AM758)</f>
        <v>ZRB-ZEV</v>
      </c>
      <c r="M757" s="82">
        <f>IF(SP_SUL!AP758="","*",SP_SUL!AP758)</f>
        <v>156.93799999999999</v>
      </c>
      <c r="N757" s="82" t="str">
        <f>IF(SP_SUL!AM758="","*",SP_SUL!AM758)</f>
        <v>ZRB-ZEV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Oportunidade</v>
      </c>
      <c r="C758" s="82" t="str">
        <f>IF(SP_SUL!S759="","*",SP_SUL!S759)</f>
        <v>SP SUL</v>
      </c>
      <c r="D758" s="82" t="str">
        <f>IF(SP_SUL!T759="","*",SP_SUL!T759)</f>
        <v>ZKE-ZEV</v>
      </c>
      <c r="E758" s="82" t="str">
        <f>IF(SP_SUL!D759="","*",SP_SUL!D759)</f>
        <v>ADENISON (TP-810)</v>
      </c>
      <c r="F758" s="82" t="str">
        <f>IF(SP_SUL!H759="","*",SP_SUL!H759)</f>
        <v>-</v>
      </c>
      <c r="G758" s="82" t="str">
        <f>IF(SP_SUL!M759="","*",SP_SUL!M759)</f>
        <v>ZRB-ZEV</v>
      </c>
      <c r="H758" s="115">
        <f>IF(SP_SUL!K759="","*",SP_SUL!K759)</f>
        <v>156.97999999999999</v>
      </c>
      <c r="I758" s="112">
        <f>IF(SP_SUL!O759="","*",SP_SUL!O759)</f>
        <v>0.35416666666666669</v>
      </c>
      <c r="J758" s="112">
        <f>IF(SP_SUL!P759="","*",SP_SUL!P759)</f>
        <v>6.9444444444444448E-2</v>
      </c>
      <c r="K758" s="82" t="str">
        <f>IF(SP_SUL!AK759="","*",SP_SUL!AK759)</f>
        <v>-</v>
      </c>
      <c r="L758" s="82" t="str">
        <f>IF(SP_SUL!AM759="","*",SP_SUL!AM759)</f>
        <v>ZRB-ZEV</v>
      </c>
      <c r="M758" s="82">
        <f>IF(SP_SUL!AP759="","*",SP_SUL!AP759)</f>
        <v>156.97999999999999</v>
      </c>
      <c r="N758" s="82" t="str">
        <f>IF(SP_SUL!AM759="","*",SP_SUL!AM759)</f>
        <v>ZRB-ZEV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>
        <f>IF(SP_SUL!B761="","*",SP_SUL!B761)</f>
        <v>46081</v>
      </c>
      <c r="B760" s="82" t="str">
        <f>IF(SP_SUL!X761="","*",SP_SUL!X761)</f>
        <v>Contrato</v>
      </c>
      <c r="C760" s="82" t="str">
        <f>IF(SP_SUL!S761="","*",SP_SUL!S761)</f>
        <v>SP SUL</v>
      </c>
      <c r="D760" s="82" t="str">
        <f>IF(SP_SUL!T761="","*",SP_SUL!T761)</f>
        <v>ZEV-ZPT</v>
      </c>
      <c r="E760" s="82" t="str">
        <f>IF(SP_SUL!D761="","*",SP_SUL!D761)</f>
        <v>W61</v>
      </c>
      <c r="F760" s="82" t="str">
        <f>IF(SP_SUL!H761="","*",SP_SUL!H761)</f>
        <v>K67ZEV2</v>
      </c>
      <c r="G760" s="82" t="str">
        <f>IF(SP_SUL!M761="","*",SP_SUL!M761)</f>
        <v>ZXW-ZGP</v>
      </c>
      <c r="H760" s="115">
        <f>IF(SP_SUL!K761="","*",SP_SUL!K761)</f>
        <v>83.7</v>
      </c>
      <c r="I760" s="112">
        <f>IF(SP_SUL!O761="","*",SP_SUL!O761)</f>
        <v>0.33333333333333331</v>
      </c>
      <c r="J760" s="112">
        <f>IF(SP_SUL!P761="","*",SP_SUL!P761)</f>
        <v>4.1666666666666664E-2</v>
      </c>
      <c r="K760" s="82" t="str">
        <f>IF(SP_SUL!AK761="","*",SP_SUL!AK761)</f>
        <v>K67ZEV2</v>
      </c>
      <c r="L760" s="82" t="str">
        <f>IF(SP_SUL!AM761="","*",SP_SUL!AM761)</f>
        <v>ZXW-ZGP</v>
      </c>
      <c r="M760" s="82">
        <f>IF(SP_SUL!AP761="","*",SP_SUL!AP761)</f>
        <v>83.7</v>
      </c>
      <c r="N760" s="82" t="str">
        <f>IF(SP_SUL!AM761="","*",SP_SUL!AM761)</f>
        <v>ZXW-ZGP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>
        <f>IF(SP_SUL!B762="","*",SP_SUL!B762)</f>
        <v>46081</v>
      </c>
      <c r="B761" s="82" t="str">
        <f>IF(SP_SUL!X762="","*",SP_SUL!X762)</f>
        <v>Contrato</v>
      </c>
      <c r="C761" s="82" t="str">
        <f>IF(SP_SUL!S762="","*",SP_SUL!S762)</f>
        <v>SP SUL</v>
      </c>
      <c r="D761" s="82" t="str">
        <f>IF(SP_SUL!T762="","*",SP_SUL!T762)</f>
        <v>ZEV-ZPT</v>
      </c>
      <c r="E761" s="82" t="str">
        <f>IF(SP_SUL!D762="","*",SP_SUL!D762)</f>
        <v>W62</v>
      </c>
      <c r="F761" s="82" t="str">
        <f>IF(SP_SUL!H762="","*",SP_SUL!H762)</f>
        <v>ZPT1051</v>
      </c>
      <c r="G761" s="82" t="str">
        <f>IF(SP_SUL!M762="","*",SP_SUL!M762)</f>
        <v>ZXW-ZGP</v>
      </c>
      <c r="H761" s="115">
        <f>IF(SP_SUL!K762="","*",SP_SUL!K762)</f>
        <v>83.7</v>
      </c>
      <c r="I761" s="112">
        <f>IF(SP_SUL!O762="","*",SP_SUL!O762)</f>
        <v>0.32291666666666669</v>
      </c>
      <c r="J761" s="112">
        <f>IF(SP_SUL!P762="","*",SP_SUL!P762)</f>
        <v>4.1666666666666664E-2</v>
      </c>
      <c r="K761" s="82" t="str">
        <f>IF(SP_SUL!AK762="","*",SP_SUL!AK762)</f>
        <v>ZPT1051</v>
      </c>
      <c r="L761" s="82" t="str">
        <f>IF(SP_SUL!AM762="","*",SP_SUL!AM762)</f>
        <v>ZXW-ZGP</v>
      </c>
      <c r="M761" s="82">
        <f>IF(SP_SUL!AP762="","*",SP_SUL!AP762)</f>
        <v>83.7</v>
      </c>
      <c r="N761" s="82" t="str">
        <f>IF(SP_SUL!AM762="","*",SP_SUL!AM762)</f>
        <v>ZXW-ZGP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>
        <f>IF(SP_SUL!B763="","*",SP_SUL!B763)</f>
        <v>46081</v>
      </c>
      <c r="B762" s="82" t="str">
        <f>IF(SP_SUL!X763="","*",SP_SUL!X763)</f>
        <v>Oportunidade</v>
      </c>
      <c r="C762" s="82" t="str">
        <f>IF(SP_SUL!S763="","*",SP_SUL!S763)</f>
        <v>SP SUL</v>
      </c>
      <c r="D762" s="82" t="str">
        <f>IF(SP_SUL!T763="","*",SP_SUL!T763)</f>
        <v>ZEV-ZPT</v>
      </c>
      <c r="E762" s="82" t="str">
        <f>IF(SP_SUL!D763="","*",SP_SUL!D763)</f>
        <v>ANTONI  (TP-720)</v>
      </c>
      <c r="F762" s="82" t="str">
        <f>IF(SP_SUL!H763="","*",SP_SUL!H763)</f>
        <v>-</v>
      </c>
      <c r="G762" s="82" t="str">
        <f>IF(SP_SUL!M763="","*",SP_SUL!M763)</f>
        <v>ZXW-ZGP</v>
      </c>
      <c r="H762" s="115">
        <f>IF(SP_SUL!K763="","*",SP_SUL!K763)</f>
        <v>87</v>
      </c>
      <c r="I762" s="112">
        <f>IF(SP_SUL!O763="","*",SP_SUL!O763)</f>
        <v>0.41666666666666669</v>
      </c>
      <c r="J762" s="112">
        <f>IF(SP_SUL!P763="","*",SP_SUL!P763)</f>
        <v>0.25</v>
      </c>
      <c r="K762" s="82" t="str">
        <f>IF(SP_SUL!AK763="","*",SP_SUL!AK763)</f>
        <v>-</v>
      </c>
      <c r="L762" s="82" t="str">
        <f>IF(SP_SUL!AM763="","*",SP_SUL!AM763)</f>
        <v>ZXW-ZGP</v>
      </c>
      <c r="M762" s="82">
        <f>IF(SP_SUL!AP763="","*",SP_SUL!AP763)</f>
        <v>87</v>
      </c>
      <c r="N762" s="82" t="str">
        <f>IF(SP_SUL!AM763="","*",SP_SUL!AM763)</f>
        <v>ZXW-ZGP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>
        <f>IF(SP_SUL!B764="","*",SP_SUL!B764)</f>
        <v>46081</v>
      </c>
      <c r="B763" s="82" t="str">
        <f>IF(SP_SUL!X764="","*",SP_SUL!X764)</f>
        <v>Oportunidade</v>
      </c>
      <c r="C763" s="82" t="str">
        <f>IF(SP_SUL!S764="","*",SP_SUL!S764)</f>
        <v>SP SUL</v>
      </c>
      <c r="D763" s="82" t="str">
        <f>IF(SP_SUL!T764="","*",SP_SUL!T764)</f>
        <v>ZEV-ZPT</v>
      </c>
      <c r="E763" s="82" t="str">
        <f>IF(SP_SUL!D764="","*",SP_SUL!D764)</f>
        <v>CARLOS (TP-722)</v>
      </c>
      <c r="F763" s="82" t="str">
        <f>IF(SP_SUL!H764="","*",SP_SUL!H764)</f>
        <v>-</v>
      </c>
      <c r="G763" s="82" t="str">
        <f>IF(SP_SUL!M764="","*",SP_SUL!M764)</f>
        <v>ZXW-ZGP</v>
      </c>
      <c r="H763" s="115">
        <f>IF(SP_SUL!K764="","*",SP_SUL!K764)</f>
        <v>87</v>
      </c>
      <c r="I763" s="112">
        <f>IF(SP_SUL!O764="","*",SP_SUL!O764)</f>
        <v>0.41666666666666669</v>
      </c>
      <c r="J763" s="112">
        <f>IF(SP_SUL!P764="","*",SP_SUL!P764)</f>
        <v>0.25</v>
      </c>
      <c r="K763" s="82" t="str">
        <f>IF(SP_SUL!AK764="","*",SP_SUL!AK764)</f>
        <v>-</v>
      </c>
      <c r="L763" s="82" t="str">
        <f>IF(SP_SUL!AM764="","*",SP_SUL!AM764)</f>
        <v>ZXW-ZGP</v>
      </c>
      <c r="M763" s="82">
        <f>IF(SP_SUL!AP764="","*",SP_SUL!AP764)</f>
        <v>87</v>
      </c>
      <c r="N763" s="82" t="str">
        <f>IF(SP_SUL!AM764="","*",SP_SUL!AM764)</f>
        <v>ZXW-ZGP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>
        <f>IF(SP_SUL!B765="","*",SP_SUL!B765)</f>
        <v>46081</v>
      </c>
      <c r="B764" s="82" t="str">
        <f>IF(SP_SUL!X765="","*",SP_SUL!X765)</f>
        <v>Oportunidade</v>
      </c>
      <c r="C764" s="82" t="str">
        <f>IF(SP_SUL!S765="","*",SP_SUL!S765)</f>
        <v>SP SUL</v>
      </c>
      <c r="D764" s="82" t="str">
        <f>IF(SP_SUL!T765="","*",SP_SUL!T765)</f>
        <v>ZEV-ZPT</v>
      </c>
      <c r="E764" s="82" t="str">
        <f>IF(SP_SUL!D765="","*",SP_SUL!D765)</f>
        <v>LEANDRO (TP-727)</v>
      </c>
      <c r="F764" s="82" t="str">
        <f>IF(SP_SUL!H765="","*",SP_SUL!H765)</f>
        <v>-</v>
      </c>
      <c r="G764" s="82" t="str">
        <f>IF(SP_SUL!M765="","*",SP_SUL!M765)</f>
        <v>ZXW-ZGP</v>
      </c>
      <c r="H764" s="115">
        <f>IF(SP_SUL!K765="","*",SP_SUL!K765)</f>
        <v>87</v>
      </c>
      <c r="I764" s="112">
        <f>IF(SP_SUL!O765="","*",SP_SUL!O765)</f>
        <v>0.41666666666666669</v>
      </c>
      <c r="J764" s="112">
        <f>IF(SP_SUL!P765="","*",SP_SUL!P765)</f>
        <v>0.25</v>
      </c>
      <c r="K764" s="82" t="str">
        <f>IF(SP_SUL!AK765="","*",SP_SUL!AK765)</f>
        <v>-</v>
      </c>
      <c r="L764" s="82" t="str">
        <f>IF(SP_SUL!AM765="","*",SP_SUL!AM765)</f>
        <v>ZXW-ZGP</v>
      </c>
      <c r="M764" s="82">
        <f>IF(SP_SUL!AP765="","*",SP_SUL!AP765)</f>
        <v>87</v>
      </c>
      <c r="N764" s="82" t="str">
        <f>IF(SP_SUL!AM765="","*",SP_SUL!AM765)</f>
        <v>ZXW-ZGP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>
        <f>IF(SP_SUL!B766="","*",SP_SUL!B766)</f>
        <v>46081</v>
      </c>
      <c r="B765" s="82" t="str">
        <f>IF(SP_SUL!X766="","*",SP_SUL!X766)</f>
        <v>Oportunidade</v>
      </c>
      <c r="C765" s="82" t="str">
        <f>IF(SP_SUL!S766="","*",SP_SUL!S766)</f>
        <v>SP SUL</v>
      </c>
      <c r="D765" s="82" t="str">
        <f>IF(SP_SUL!T766="","*",SP_SUL!T766)</f>
        <v>ZEV-ZPT</v>
      </c>
      <c r="E765" s="82" t="str">
        <f>IF(SP_SUL!D766="","*",SP_SUL!D766)</f>
        <v>V85</v>
      </c>
      <c r="F765" s="82" t="str">
        <f>IF(SP_SUL!H766="","*",SP_SUL!H766)</f>
        <v>ZDRZPT</v>
      </c>
      <c r="G765" s="82" t="str">
        <f>IF(SP_SUL!M766="","*",SP_SUL!M766)</f>
        <v>ZGP</v>
      </c>
      <c r="H765" s="115">
        <f>IF(SP_SUL!K766="","*",SP_SUL!K766)</f>
        <v>102.1</v>
      </c>
      <c r="I765" s="112">
        <f>IF(SP_SUL!O766="","*",SP_SUL!O766)</f>
        <v>0.33333333333333331</v>
      </c>
      <c r="J765" s="112">
        <f>IF(SP_SUL!P766="","*",SP_SUL!P766)</f>
        <v>0.125</v>
      </c>
      <c r="K765" s="82" t="str">
        <f>IF(SP_SUL!AK766="","*",SP_SUL!AK766)</f>
        <v>ZDRZPT</v>
      </c>
      <c r="L765" s="82" t="str">
        <f>IF(SP_SUL!AM766="","*",SP_SUL!AM766)</f>
        <v>ZGP</v>
      </c>
      <c r="M765" s="82">
        <f>IF(SP_SUL!AP766="","*",SP_SUL!AP766)</f>
        <v>102.1</v>
      </c>
      <c r="N765" s="82" t="str">
        <f>IF(SP_SUL!AM766="","*",SP_SUL!AM766)</f>
        <v>ZGP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>
        <f>IF(SP_SUL!B767="","*",SP_SUL!B767)</f>
        <v>46081</v>
      </c>
      <c r="B766" s="82" t="str">
        <f>IF(SP_SUL!X767="","*",SP_SUL!X767)</f>
        <v>Oportunidade</v>
      </c>
      <c r="C766" s="82" t="str">
        <f>IF(SP_SUL!S767="","*",SP_SUL!S767)</f>
        <v>SP SUL</v>
      </c>
      <c r="D766" s="82" t="str">
        <f>IF(SP_SUL!T767="","*",SP_SUL!T767)</f>
        <v>ZEV-ZPT</v>
      </c>
      <c r="E766" s="82" t="str">
        <f>IF(SP_SUL!D767="","*",SP_SUL!D767)</f>
        <v>A84</v>
      </c>
      <c r="F766" s="82" t="str">
        <f>IF(SP_SUL!H767="","*",SP_SUL!H767)</f>
        <v>ZPT1051</v>
      </c>
      <c r="G766" s="82" t="str">
        <f>IF(SP_SUL!M767="","*",SP_SUL!M767)</f>
        <v>ZPT-ZEV</v>
      </c>
      <c r="H766" s="115">
        <f>IF(SP_SUL!K767="","*",SP_SUL!K767)</f>
        <v>106.4</v>
      </c>
      <c r="I766" s="112">
        <f>IF(SP_SUL!O767="","*",SP_SUL!O767)</f>
        <v>0.3125</v>
      </c>
      <c r="J766" s="112">
        <f>IF(SP_SUL!P767="","*",SP_SUL!P767)</f>
        <v>4.1666666666666664E-2</v>
      </c>
      <c r="K766" s="82" t="str">
        <f>IF(SP_SUL!AK767="","*",SP_SUL!AK767)</f>
        <v>ZPT1051</v>
      </c>
      <c r="L766" s="82" t="str">
        <f>IF(SP_SUL!AM767="","*",SP_SUL!AM767)</f>
        <v>ZPT-ZEV</v>
      </c>
      <c r="M766" s="82">
        <f>IF(SP_SUL!AP767="","*",SP_SUL!AP767)</f>
        <v>106.4</v>
      </c>
      <c r="N766" s="82" t="str">
        <f>IF(SP_SUL!AM767="","*",SP_SUL!AM767)</f>
        <v>ZPT-ZEV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>
        <f>IF(SP_SUL!B768="","*",SP_SUL!B768)</f>
        <v>46081</v>
      </c>
      <c r="B767" s="82" t="str">
        <f>IF(SP_SUL!X768="","*",SP_SUL!X768)</f>
        <v>Oportunidade</v>
      </c>
      <c r="C767" s="82" t="str">
        <f>IF(SP_SUL!S768="","*",SP_SUL!S768)</f>
        <v>SP SUL</v>
      </c>
      <c r="D767" s="82" t="str">
        <f>IF(SP_SUL!T768="","*",SP_SUL!T768)</f>
        <v>ZEV-ZPT</v>
      </c>
      <c r="E767" s="82" t="str">
        <f>IF(SP_SUL!D768="","*",SP_SUL!D768)</f>
        <v>HUELTON (TP-725)</v>
      </c>
      <c r="F767" s="82" t="str">
        <f>IF(SP_SUL!H768="","*",SP_SUL!H768)</f>
        <v>-</v>
      </c>
      <c r="G767" s="82" t="str">
        <f>IF(SP_SUL!M768="","*",SP_SUL!M768)</f>
        <v>ZPT</v>
      </c>
      <c r="H767" s="115">
        <f>IF(SP_SUL!K768="","*",SP_SUL!K768)</f>
        <v>106.7</v>
      </c>
      <c r="I767" s="112">
        <f>IF(SP_SUL!O768="","*",SP_SUL!O768)</f>
        <v>0.41666666666666669</v>
      </c>
      <c r="J767" s="112">
        <f>IF(SP_SUL!P768="","*",SP_SUL!P768)</f>
        <v>6.25E-2</v>
      </c>
      <c r="K767" s="82" t="str">
        <f>IF(SP_SUL!AK768="","*",SP_SUL!AK768)</f>
        <v>-</v>
      </c>
      <c r="L767" s="82" t="str">
        <f>IF(SP_SUL!AM768="","*",SP_SUL!AM768)</f>
        <v>ZPT</v>
      </c>
      <c r="M767" s="82">
        <f>IF(SP_SUL!AP768="","*",SP_SUL!AP768)</f>
        <v>106.7</v>
      </c>
      <c r="N767" s="82" t="str">
        <f>IF(SP_SUL!AM768="","*",SP_SUL!AM768)</f>
        <v>ZPT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>
        <f>IF(SP_SUL!B769="","*",SP_SUL!B769)</f>
        <v>46081</v>
      </c>
      <c r="B768" s="82" t="str">
        <f>IF(SP_SUL!X769="","*",SP_SUL!X769)</f>
        <v>Oportunidade</v>
      </c>
      <c r="C768" s="82" t="str">
        <f>IF(SP_SUL!S769="","*",SP_SUL!S769)</f>
        <v>SP SUL</v>
      </c>
      <c r="D768" s="82" t="str">
        <f>IF(SP_SUL!T769="","*",SP_SUL!T769)</f>
        <v>ZEV-ZPT</v>
      </c>
      <c r="E768" s="82" t="str">
        <f>IF(SP_SUL!D769="","*",SP_SUL!D769)</f>
        <v>EXPANSÃO TURMA 1</v>
      </c>
      <c r="F768" s="82" t="str">
        <f>IF(SP_SUL!H769="","*",SP_SUL!H769)</f>
        <v>-</v>
      </c>
      <c r="G768" s="82" t="str">
        <f>IF(SP_SUL!M769="","*",SP_SUL!M769)</f>
        <v>109-ZGM</v>
      </c>
      <c r="H768" s="115">
        <f>IF(SP_SUL!K769="","*",SP_SUL!K769)</f>
        <v>108.75</v>
      </c>
      <c r="I768" s="112">
        <f>IF(SP_SUL!O769="","*",SP_SUL!O769)</f>
        <v>0.35416666666666669</v>
      </c>
      <c r="J768" s="112">
        <f>IF(SP_SUL!P769="","*",SP_SUL!P769)</f>
        <v>6.25E-2</v>
      </c>
      <c r="K768" s="82" t="str">
        <f>IF(SP_SUL!AK769="","*",SP_SUL!AK769)</f>
        <v>-</v>
      </c>
      <c r="L768" s="82" t="str">
        <f>IF(SP_SUL!AM769="","*",SP_SUL!AM769)</f>
        <v>109-ZGM</v>
      </c>
      <c r="M768" s="82">
        <f>IF(SP_SUL!AP769="","*",SP_SUL!AP769)</f>
        <v>108.75</v>
      </c>
      <c r="N768" s="82" t="str">
        <f>IF(SP_SUL!AM769="","*",SP_SUL!AM769)</f>
        <v>109-ZGM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-</v>
      </c>
      <c r="D1002" s="82" t="str">
        <f>IF(SP_SUL!T1003="","*",SP_SUL!T1003)</f>
        <v>-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-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>
        <f>IF(SP_SUL!AK1003="","*",SP_SUL!AK1003)</f>
        <v>0</v>
      </c>
      <c r="L1002" s="82" t="str">
        <f>IF(SP_SUL!AM1003="","*",SP_SUL!AM1003)</f>
        <v>-</v>
      </c>
      <c r="M1002" s="82">
        <f>IF(SP_SUL!AP1003="","*",SP_SUL!AP1003)</f>
        <v>0</v>
      </c>
      <c r="N1002" s="82" t="str">
        <f>IF(SP_SUL!AM1003="","*",SP_SUL!AM1003)</f>
        <v>-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B689" sqref="B689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2113</v>
      </c>
      <c r="V1" s="289"/>
      <c r="W1" s="289"/>
    </row>
    <row r="2" spans="1:23" ht="15" customHeight="1">
      <c r="A2" s="86" t="s">
        <v>2114</v>
      </c>
      <c r="B2" s="86" t="s">
        <v>2109</v>
      </c>
      <c r="C2" s="86" t="s">
        <v>411</v>
      </c>
      <c r="D2" s="87" t="s">
        <v>995</v>
      </c>
      <c r="E2" s="87" t="s">
        <v>4</v>
      </c>
      <c r="F2" s="87" t="s">
        <v>2108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2115</v>
      </c>
      <c r="T2" s="90" t="s">
        <v>998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1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0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0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1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1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1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1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1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>
        <f ca="1">_xlfn.XLOOKUP(G163&amp;$W$2,BS_CONTROLE[CHAVE],BS_CONTROLE[Quantidade_11],"-")</f>
        <v>0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60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0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60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0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1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60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60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1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1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60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0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0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1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0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60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60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0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60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0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1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0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1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1</v>
      </c>
      <c r="V565" s="136">
        <f ca="1">_xlfn.XLOOKUP(G565&amp;$V$2,BS_CONTROLE[CHAVE],BS_CONTROLE[Quantidade_11],"-")</f>
        <v>0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1</v>
      </c>
      <c r="V570" s="136">
        <f ca="1">_xlfn.XLOOKUP(G570&amp;$V$2,BS_CONTROLE[CHAVE],BS_CONTROLE[Quantidade_11],"-")</f>
        <v>0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>
        <f ca="1">_xlfn.XLOOKUP(G579&amp;$V$2,BS_CONTROLE[CHAVE],BS_CONTROLE[Quantidade_11],"-")</f>
        <v>0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1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1</v>
      </c>
      <c r="V600" s="136">
        <f ca="1">_xlfn.XLOOKUP(G600&amp;$V$2,BS_CONTROLE[CHAVE],BS_CONTROLE[Quantidade_11],"-")</f>
        <v>0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90</v>
      </c>
      <c r="W605" s="136">
        <f ca="1">_xlfn.XLOOKUP(G605&amp;$W$2,BS_CONTROLE[CHAVE],BS_CONTROLE[Quantidade_11],"-")</f>
        <v>100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60</v>
      </c>
      <c r="V613" s="136">
        <f ca="1">_xlfn.XLOOKUP(G613&amp;$V$2,BS_CONTROLE[CHAVE],BS_CONTROLE[Quantidade_11],"-")</f>
        <v>40</v>
      </c>
      <c r="W613" s="136">
        <f ca="1">_xlfn.XLOOKUP(G613&amp;$W$2,BS_CONTROLE[CHAVE],BS_CONTROLE[Quantidade_11],"-")</f>
        <v>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312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1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0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>
        <f ca="1">_xlfn.XLOOKUP(G621&amp;$V$2,BS_CONTROLE[CHAVE],BS_CONTROLE[Quantidade_11],"-")</f>
        <v>1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>
        <f ca="1">_xlfn.XLOOKUP(G623&amp;$W$2,BS_CONTROLE[CHAVE],BS_CONTROLE[Quantidade_11],"-")</f>
        <v>0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>
        <f ca="1">_xlfn.XLOOKUP(G624&amp;$W$2,BS_CONTROLE[CHAVE],BS_CONTROLE[Quantidade_11],"-")</f>
        <v>0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1</v>
      </c>
      <c r="V631" s="136">
        <f ca="1">_xlfn.XLOOKUP(G631&amp;$V$2,BS_CONTROLE[CHAVE],BS_CONTROLE[Quantidade_11],"-")</f>
        <v>0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>
        <f ca="1">_xlfn.XLOOKUP(G643&amp;$V$2,BS_CONTROLE[CHAVE],BS_CONTROLE[Quantidade_11],"-")</f>
        <v>90</v>
      </c>
      <c r="W643" s="136">
        <f ca="1">_xlfn.XLOOKUP(G643&amp;$W$2,BS_CONTROLE[CHAVE],BS_CONTROLE[Quantidade_11],"-")</f>
        <v>100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312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1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0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>
        <f ca="1">_xlfn.XLOOKUP(G649&amp;$V$2,BS_CONTROLE[CHAVE],BS_CONTROLE[Quantidade_11],"-")</f>
        <v>0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>
        <f ca="1">_xlfn.XLOOKUP(G650&amp;$V$2,BS_CONTROLE[CHAVE],BS_CONTROLE[Quantidade_11],"-")</f>
        <v>1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60</v>
      </c>
      <c r="V651" s="136">
        <f ca="1">_xlfn.XLOOKUP(G651&amp;$V$2,BS_CONTROLE[CHAVE],BS_CONTROLE[Quantidade_11],"-")</f>
        <v>40</v>
      </c>
      <c r="W651" s="136">
        <f ca="1">_xlfn.XLOOKUP(G651&amp;$W$2,BS_CONTROLE[CHAVE],BS_CONTROLE[Quantidade_11],"-")</f>
        <v>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>
        <f ca="1">_xlfn.XLOOKUP(G655&amp;$V$2,BS_CONTROLE[CHAVE],BS_CONTROLE[Quantidade_11],"-")</f>
        <v>1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1</v>
      </c>
      <c r="V657" s="136">
        <f ca="1">_xlfn.XLOOKUP(G657&amp;$V$2,BS_CONTROLE[CHAVE],BS_CONTROLE[Quantidade_11],"-")</f>
        <v>0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>
        <f ca="1">_xlfn.XLOOKUP(G667&amp;$U$2,BS_CONTROLE[CHAVE],BS_CONTROLE[Quantidade_11],"-")</f>
        <v>0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312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>
        <f ca="1">_xlfn.XLOOKUP(G672&amp;$U$2,BS_CONTROLE[CHAVE],BS_CONTROLE[Quantidade_11],"-")</f>
        <v>1</v>
      </c>
      <c r="V672" s="136" t="str">
        <f ca="1">_xlfn.XLOOKUP(G672&amp;$V$2,BS_CONTROLE[CHAVE],BS_CONTROLE[Quantidade_11],"-")</f>
        <v>-</v>
      </c>
      <c r="W672" s="136">
        <f ca="1">_xlfn.XLOOKUP(G672&amp;$W$2,BS_CONTROLE[CHAVE],BS_CONTROLE[Quantidade_11],"-")</f>
        <v>0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>
        <f ca="1">_xlfn.XLOOKUP(G676&amp;$V$2,BS_CONTROLE[CHAVE],BS_CONTROLE[Quantidade_11],"-")</f>
        <v>0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1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>
        <f ca="1">_xlfn.XLOOKUP(G680&amp;$U$2,BS_CONTROLE[CHAVE],BS_CONTROLE[Quantidade_11],"-")</f>
        <v>0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60</v>
      </c>
      <c r="V683" s="136">
        <f ca="1">_xlfn.XLOOKUP(G683&amp;$V$2,BS_CONTROLE[CHAVE],BS_CONTROLE[Quantidade_11],"-")</f>
        <v>40</v>
      </c>
      <c r="W683" s="136">
        <f ca="1">_xlfn.XLOOKUP(G683&amp;$W$2,BS_CONTROLE[CHAVE],BS_CONTROLE[Quantidade_11],"-")</f>
        <v>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0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>
        <f ca="1">_xlfn.XLOOKUP(G689&amp;$V$2,BS_CONTROLE[CHAVE],BS_CONTROLE[Quantidade_11],"-")</f>
        <v>90</v>
      </c>
      <c r="W689" s="136">
        <f ca="1">_xlfn.XLOOKUP(G689&amp;$W$2,BS_CONTROLE[CHAVE],BS_CONTROLE[Quantidade_11],"-")</f>
        <v>100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0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2496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0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>
        <f ca="1">_xlfn.XLOOKUP(G702&amp;$W$2,BS_CONTROLE[CHAVE],BS_CONTROLE[Quantidade_11],"-")</f>
        <v>0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>
        <f ca="1">_xlfn.XLOOKUP(G708&amp;$W$2,BS_CONTROLE[CHAVE],BS_CONTROLE[Quantidade_11],"-")</f>
        <v>0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>
        <f ca="1">_xlfn.XLOOKUP(G711&amp;$V$2,BS_CONTROLE[CHAVE],BS_CONTROLE[Quantidade_11],"-")</f>
        <v>1</v>
      </c>
      <c r="W711" s="136">
        <f ca="1">_xlfn.XLOOKUP(G711&amp;$W$2,BS_CONTROLE[CHAVE],BS_CONTROLE[Quantidade_11],"-")</f>
        <v>0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>
        <f ca="1">_xlfn.XLOOKUP(G714&amp;$W$2,BS_CONTROLE[CHAVE],BS_CONTROLE[Quantidade_11],"-")</f>
        <v>0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>
        <f ca="1">_xlfn.XLOOKUP(G717&amp;$W$2,BS_CONTROLE[CHAVE],BS_CONTROLE[Quantidade_11],"-")</f>
        <v>0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1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60</v>
      </c>
      <c r="V724" s="136">
        <f ca="1">_xlfn.XLOOKUP(G724&amp;$V$2,BS_CONTROLE[CHAVE],BS_CONTROLE[Quantidade_11],"-")</f>
        <v>40</v>
      </c>
      <c r="W724" s="136">
        <f ca="1">_xlfn.XLOOKUP(G724&amp;$W$2,BS_CONTROLE[CHAVE],BS_CONTROLE[Quantidade_11],"-")</f>
        <v>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0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Oportunidade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Contrato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0</v>
      </c>
      <c r="V730" s="136">
        <f ca="1">_xlfn.XLOOKUP(G730&amp;$V$2,BS_CONTROLE[CHAVE],BS_CONTROLE[Quantidade_11],"-")</f>
        <v>0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*</v>
      </c>
      <c r="B731" s="144" t="str">
        <f>IF(SP_SUL!X734="","*",SP_SUL!X734)</f>
        <v>Contrato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1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*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*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0.25</v>
      </c>
      <c r="R734" s="143" t="str">
        <f>IF(SP_SUL!Q737="","*",CONCATENATE(SP_SUL!Q737," ",SP_SUL!R737))</f>
        <v>8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0</v>
      </c>
      <c r="V734" s="136">
        <f ca="1">_xlfn.XLOOKUP(G734&amp;$V$2,BS_CONTROLE[CHAVE],BS_CONTROLE[Quantidade_11],"-")</f>
        <v>0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*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0</v>
      </c>
      <c r="V735" s="136">
        <f ca="1">_xlfn.XLOOKUP(G735&amp;$V$2,BS_CONTROLE[CHAVE],BS_CONTROLE[Quantidade_11],"-")</f>
        <v>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*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*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*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Oportunidade</v>
      </c>
      <c r="C741" s="144" t="str">
        <f>IF(SP_SUL!Z744="","*",SP_SUL!Z744)</f>
        <v>*</v>
      </c>
      <c r="D741" s="138" t="str">
        <f>IF(SP_SUL!S744="","*",SP_SUL!S744)</f>
        <v>SP SUL</v>
      </c>
      <c r="E741" s="138" t="str">
        <f>IF(SP_SUL!T744="","*",SP_SUL!T744)</f>
        <v>ZBV-ZKE</v>
      </c>
      <c r="F741" s="143">
        <f>IF(SP_SUL!B744="","*",SP_SUL!B744)</f>
        <v>46081</v>
      </c>
      <c r="G741" s="143" t="str">
        <f>IF(SP_SUL!D744="","*",SP_SUL!D744)</f>
        <v>ROBSON (TP-729)</v>
      </c>
      <c r="H741" s="143" t="str">
        <f>IF(SP_SUL!F744="","*",SP_SUL!F744)</f>
        <v>NIVELAMENTO</v>
      </c>
      <c r="I741" s="143" t="str">
        <f>IF(SP_SUL!H744="","*",SP_SUL!H744)</f>
        <v>-</v>
      </c>
      <c r="J741" s="143" t="str">
        <f>IF(SP_SUL!I744="","*",SP_SUL!I744)</f>
        <v>-</v>
      </c>
      <c r="K741" s="138" t="str">
        <f>IF(SP_SUL!M744="","*",SP_SUL!M744)</f>
        <v>ZDS-ZQB</v>
      </c>
      <c r="L741" s="138" t="str">
        <f>IF(SP_SUL!N744="","*",SP_SUL!N744)</f>
        <v>248ZQB2</v>
      </c>
      <c r="M741" s="139">
        <f>IF(SP_SUL!J744="","*",SP_SUL!J744)</f>
        <v>56</v>
      </c>
      <c r="N741" s="142">
        <f>IF(SP_SUL!K744="","*",SP_SUL!K744)</f>
        <v>252.45</v>
      </c>
      <c r="O741" s="142" t="str">
        <f>IF(SP_SUL!L744="","*",SP_SUL!L744)</f>
        <v>-</v>
      </c>
      <c r="P741" s="141">
        <f>IF(SP_SUL!O744="","*",SP_SUL!O744)</f>
        <v>0.41666666666666669</v>
      </c>
      <c r="Q741" s="141">
        <f>IF(SP_SUL!P744="","*",SP_SUL!P744)</f>
        <v>8.3333333333333329E-2</v>
      </c>
      <c r="R741" s="143" t="str">
        <f>IF(SP_SUL!Q744="","*",CONCATENATE(SP_SUL!Q744," ",SP_SUL!R744))</f>
        <v>10 BINÁRIO</v>
      </c>
      <c r="S741" s="143" t="str">
        <f>IF(SP_SUL!V744="","*",SP_SUL!V744)</f>
        <v>Henrique</v>
      </c>
      <c r="T741" s="143" t="str">
        <f>IF(SP_SUL!W744="","*",SP_SUL!W744)</f>
        <v>Nivelamento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Oportunidade</v>
      </c>
      <c r="C742" s="144" t="str">
        <f>IF(SP_SUL!Z745="","*",SP_SUL!Z745)</f>
        <v>*</v>
      </c>
      <c r="D742" s="138" t="str">
        <f>IF(SP_SUL!S745="","*",SP_SUL!S745)</f>
        <v>SP SUL</v>
      </c>
      <c r="E742" s="138" t="str">
        <f>IF(SP_SUL!T745="","*",SP_SUL!T745)</f>
        <v>ZBV-ZKE</v>
      </c>
      <c r="F742" s="143">
        <f>IF(SP_SUL!B745="","*",SP_SUL!B745)</f>
        <v>46081</v>
      </c>
      <c r="G742" s="143" t="str">
        <f>IF(SP_SUL!D745="","*",SP_SUL!D745)</f>
        <v>V93</v>
      </c>
      <c r="H742" s="143" t="str">
        <f>IF(SP_SUL!F745="","*",SP_SUL!F745)</f>
        <v>MECANIZAÇÃO - SOCADORA</v>
      </c>
      <c r="I742" s="143" t="str">
        <f>IF(SP_SUL!H745="","*",SP_SUL!H745)</f>
        <v>ZYU1</v>
      </c>
      <c r="J742" s="143" t="str">
        <f>IF(SP_SUL!I745="","*",SP_SUL!I745)</f>
        <v>ZYU1</v>
      </c>
      <c r="K742" s="138" t="str">
        <f>IF(SP_SUL!M745="","*",SP_SUL!M745)</f>
        <v>ZYU-ZST</v>
      </c>
      <c r="L742" s="138" t="str">
        <f>IF(SP_SUL!N745="","*",SP_SUL!N745)</f>
        <v>ZYU206</v>
      </c>
      <c r="M742" s="139">
        <f>IF(SP_SUL!J745="","*",SP_SUL!J745)</f>
        <v>56</v>
      </c>
      <c r="N742" s="142">
        <f>IF(SP_SUL!K745="","*",SP_SUL!K745)</f>
        <v>204.4</v>
      </c>
      <c r="O742" s="142">
        <f>IF(SP_SUL!L745="","*",SP_SUL!L745)</f>
        <v>206.4</v>
      </c>
      <c r="P742" s="141">
        <f>IF(SP_SUL!O745="","*",SP_SUL!O745)</f>
        <v>0.33333333333333331</v>
      </c>
      <c r="Q742" s="141">
        <f>IF(SP_SUL!P745="","*",SP_SUL!P745)</f>
        <v>8.3333333333333329E-2</v>
      </c>
      <c r="R742" s="143" t="str">
        <f>IF(SP_SUL!Q745="","*",CONCATENATE(SP_SUL!Q745," ",SP_SUL!R745))</f>
        <v>500 M</v>
      </c>
      <c r="S742" s="143" t="str">
        <f>IF(SP_SUL!V745="","*",SP_SUL!V745)</f>
        <v>Moises</v>
      </c>
      <c r="T742" s="143" t="str">
        <f>IF(SP_SUL!W745="","*",SP_SUL!W745)</f>
        <v>Socaria mecanizada</v>
      </c>
      <c r="U742" s="136">
        <f ca="1">_xlfn.XLOOKUP(G742&amp;$U$2,BS_CONTROLE[CHAVE],BS_CONTROLE[Quantidade_11],"-")</f>
        <v>0</v>
      </c>
      <c r="V742" s="136">
        <f ca="1">_xlfn.XLOOKUP(G742&amp;$V$2,BS_CONTROLE[CHAVE],BS_CONTROLE[Quantidade_11],"-")</f>
        <v>0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IF(SP_SUL!Y746="","*",SP_SUL!Y746)</f>
        <v>*</v>
      </c>
      <c r="B743" s="144" t="str">
        <f>IF(SP_SUL!X746="","*",SP_SUL!X746)</f>
        <v>Oportunidade</v>
      </c>
      <c r="C743" s="144" t="str">
        <f>IF(SP_SUL!Z746="","*",SP_SUL!Z746)</f>
        <v>*</v>
      </c>
      <c r="D743" s="138" t="str">
        <f>IF(SP_SUL!S746="","*",SP_SUL!S746)</f>
        <v>SP SUL</v>
      </c>
      <c r="E743" s="138" t="str">
        <f>IF(SP_SUL!T746="","*",SP_SUL!T746)</f>
        <v>ZBV-ZKE</v>
      </c>
      <c r="F743" s="143">
        <f>IF(SP_SUL!B746="","*",SP_SUL!B746)</f>
        <v>46081</v>
      </c>
      <c r="G743" s="143" t="str">
        <f>IF(SP_SUL!D746="","*",SP_SUL!D746)</f>
        <v>JOSÉ  (TF-521)</v>
      </c>
      <c r="H743" s="143" t="str">
        <f>IF(SP_SUL!F746="","*",SP_SUL!F746)</f>
        <v>PDM - SUBSTITUIÇÃO - DORMENTE</v>
      </c>
      <c r="I743" s="143" t="str">
        <f>IF(SP_SUL!H746="","*",SP_SUL!H746)</f>
        <v>-</v>
      </c>
      <c r="J743" s="143" t="str">
        <f>IF(SP_SUL!I746="","*",SP_SUL!I746)</f>
        <v>-</v>
      </c>
      <c r="K743" s="138" t="str">
        <f>IF(SP_SUL!M746="","*",SP_SUL!M746)</f>
        <v>ZDY-ZFY</v>
      </c>
      <c r="L743" s="138" t="str">
        <f>IF(SP_SUL!N746="","*",SP_SUL!N746)</f>
        <v>189ZFY</v>
      </c>
      <c r="M743" s="139">
        <f>IF(SP_SUL!J746="","*",SP_SUL!J746)</f>
        <v>56</v>
      </c>
      <c r="N743" s="142">
        <f>IF(SP_SUL!K746="","*",SP_SUL!K746)</f>
        <v>190.3</v>
      </c>
      <c r="O743" s="142">
        <f>IF(SP_SUL!L746="","*",SP_SUL!L746)</f>
        <v>190.5</v>
      </c>
      <c r="P743" s="141">
        <f>IF(SP_SUL!O746="","*",SP_SUL!O746)</f>
        <v>0.375</v>
      </c>
      <c r="Q743" s="141">
        <f>IF(SP_SUL!P746="","*",SP_SUL!P746)</f>
        <v>8.3333333333333329E-2</v>
      </c>
      <c r="R743" s="143" t="str">
        <f>IF(SP_SUL!Q746="","*",CONCATENATE(SP_SUL!Q746," ",SP_SUL!R746))</f>
        <v>50 Nº DE DORMENTES</v>
      </c>
      <c r="S743" s="143" t="str">
        <f>IF(SP_SUL!V746="","*",SP_SUL!V746)</f>
        <v>Robson</v>
      </c>
      <c r="T743" s="143" t="str">
        <f>IF(SP_SUL!W746="","*",SP_SUL!W746)</f>
        <v>Substituição de dormentes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Oportunidade</v>
      </c>
      <c r="C744" s="144" t="str">
        <f>IF(SP_SUL!Z747="","*",SP_SUL!Z747)</f>
        <v>*</v>
      </c>
      <c r="D744" s="138" t="str">
        <f>IF(SP_SUL!S747="","*",SP_SUL!S747)</f>
        <v>SP SUL</v>
      </c>
      <c r="E744" s="138" t="str">
        <f>IF(SP_SUL!T747="","*",SP_SUL!T747)</f>
        <v>ZBV-ZKE</v>
      </c>
      <c r="F744" s="143">
        <f>IF(SP_SUL!B747="","*",SP_SUL!B747)</f>
        <v>46081</v>
      </c>
      <c r="G744" s="143" t="str">
        <f>IF(SP_SUL!D747="","*",SP_SUL!D747)</f>
        <v>ROBSON (TP-729)</v>
      </c>
      <c r="H744" s="143" t="str">
        <f>IF(SP_SUL!F747="","*",SP_SUL!F747)</f>
        <v>LIMPEZA LASTRO</v>
      </c>
      <c r="I744" s="143" t="str">
        <f>IF(SP_SUL!H747="","*",SP_SUL!H747)</f>
        <v>-</v>
      </c>
      <c r="J744" s="143" t="str">
        <f>IF(SP_SUL!I747="","*",SP_SUL!I747)</f>
        <v>-</v>
      </c>
      <c r="K744" s="138" t="str">
        <f>IF(SP_SUL!M747="","*",SP_SUL!M747)</f>
        <v>ZDY-ZFY</v>
      </c>
      <c r="L744" s="138" t="str">
        <f>IF(SP_SUL!N747="","*",SP_SUL!N747)</f>
        <v>ZXP189</v>
      </c>
      <c r="M744" s="139">
        <f>IF(SP_SUL!J747="","*",SP_SUL!J747)</f>
        <v>56</v>
      </c>
      <c r="N744" s="142">
        <f>IF(SP_SUL!K747="","*",SP_SUL!K747)</f>
        <v>187.58</v>
      </c>
      <c r="O744" s="142" t="str">
        <f>IF(SP_SUL!L747="","*",SP_SUL!L747)</f>
        <v>-</v>
      </c>
      <c r="P744" s="141">
        <f>IF(SP_SUL!O747="","*",SP_SUL!O747)</f>
        <v>0.375</v>
      </c>
      <c r="Q744" s="141">
        <f>IF(SP_SUL!P747="","*",SP_SUL!P747)</f>
        <v>8.3333333333333329E-2</v>
      </c>
      <c r="R744" s="143" t="str">
        <f>IF(SP_SUL!Q747="","*",CONCATENATE(SP_SUL!Q747," ",SP_SUL!R747))</f>
        <v>10 M</v>
      </c>
      <c r="S744" s="143" t="str">
        <f>IF(SP_SUL!V747="","*",SP_SUL!V747)</f>
        <v>Robson</v>
      </c>
      <c r="T744" s="143" t="str">
        <f>IF(SP_SUL!W747="","*",SP_SUL!W747)</f>
        <v>Limpeza de lastro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Oportunidade</v>
      </c>
      <c r="C745" s="144" t="str">
        <f>IF(SP_SUL!Z748="","*",SP_SUL!Z748)</f>
        <v>*</v>
      </c>
      <c r="D745" s="138" t="str">
        <f>IF(SP_SUL!S748="","*",SP_SUL!S748)</f>
        <v>SP SUL</v>
      </c>
      <c r="E745" s="138" t="str">
        <f>IF(SP_SUL!T748="","*",SP_SUL!T748)</f>
        <v>ZBV-ZKE</v>
      </c>
      <c r="F745" s="143">
        <f>IF(SP_SUL!B748="","*",SP_SUL!B748)</f>
        <v>46081</v>
      </c>
      <c r="G745" s="143" t="str">
        <f>IF(SP_SUL!D748="","*",SP_SUL!D748)</f>
        <v xml:space="preserve">TURMA FIXA VIA </v>
      </c>
      <c r="H745" s="143" t="str">
        <f>IF(SP_SUL!F748="","*",SP_SUL!F748)</f>
        <v>EXPANSÃO - AMV - MEIA CHAVE</v>
      </c>
      <c r="I745" s="143" t="str">
        <f>IF(SP_SUL!H748="","*",SP_SUL!H748)</f>
        <v>-</v>
      </c>
      <c r="J745" s="143" t="str">
        <f>IF(SP_SUL!I748="","*",SP_SUL!I748)</f>
        <v>*</v>
      </c>
      <c r="K745" s="138" t="str">
        <f>IF(SP_SUL!M748="","*",SP_SUL!M748)</f>
        <v>ZGA-ZCX</v>
      </c>
      <c r="L745" s="138" t="str">
        <f>IF(SP_SUL!N748="","*",SP_SUL!N748)</f>
        <v>154ZPS</v>
      </c>
      <c r="M745" s="139">
        <f>IF(SP_SUL!J748="","*",SP_SUL!J748)</f>
        <v>56</v>
      </c>
      <c r="N745" s="142">
        <f>IF(SP_SUL!K748="","*",SP_SUL!K748)</f>
        <v>157.9</v>
      </c>
      <c r="O745" s="142" t="str">
        <f>IF(SP_SUL!L748="","*",SP_SUL!L748)</f>
        <v>-</v>
      </c>
      <c r="P745" s="141">
        <f>IF(SP_SUL!O748="","*",SP_SUL!O748)</f>
        <v>0.41666666666666669</v>
      </c>
      <c r="Q745" s="141">
        <f>IF(SP_SUL!P748="","*",SP_SUL!P748)</f>
        <v>0.125</v>
      </c>
      <c r="R745" s="143" t="str">
        <f>IF(SP_SUL!Q748="","*",CONCATENATE(SP_SUL!Q748," ",SP_SUL!R748))</f>
        <v>1 Nº DE PEÇAS</v>
      </c>
      <c r="S745" s="143" t="str">
        <f>IF(SP_SUL!V748="","*",SP_SUL!V748)</f>
        <v xml:space="preserve">Moises </v>
      </c>
      <c r="T745" s="143" t="str">
        <f>IF(SP_SUL!W748="","*",SP_SUL!W748)</f>
        <v>PDM - Substituição de meia chave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Oportunidade</v>
      </c>
      <c r="C748" s="144" t="str">
        <f>IF(SP_SUL!Z751="","*",SP_SUL!Z751)</f>
        <v>*</v>
      </c>
      <c r="D748" s="138" t="str">
        <f>IF(SP_SUL!S751="","*",SP_SUL!S751)</f>
        <v>SP SUL</v>
      </c>
      <c r="E748" s="138" t="str">
        <f>IF(SP_SUL!T751="","*",SP_SUL!T751)</f>
        <v>ZKE-ZEV</v>
      </c>
      <c r="F748" s="143">
        <f>IF(SP_SUL!B751="","*",SP_SUL!B751)</f>
        <v>46081</v>
      </c>
      <c r="G748" s="143" t="str">
        <f>IF(SP_SUL!D751="","*",SP_SUL!D751)</f>
        <v>E17</v>
      </c>
      <c r="H748" s="143" t="str">
        <f>IF(SP_SUL!F751="","*",SP_SUL!F751)</f>
        <v>CAMINHÃO DE SOLDA</v>
      </c>
      <c r="I748" s="143" t="str">
        <f>IF(SP_SUL!H751="","*",SP_SUL!H751)</f>
        <v>102ZKW2</v>
      </c>
      <c r="J748" s="143" t="str">
        <f>IF(SP_SUL!I751="","*",SP_SUL!I751)</f>
        <v>102ZKW2</v>
      </c>
      <c r="K748" s="138" t="str">
        <f>IF(SP_SUL!M751="","*",SP_SUL!M751)</f>
        <v>ZKW-ZLU</v>
      </c>
      <c r="L748" s="138" t="str">
        <f>IF(SP_SUL!N751="","*",SP_SUL!N751)</f>
        <v>102ZKW2</v>
      </c>
      <c r="M748" s="139">
        <f>IF(SP_SUL!J751="","*",SP_SUL!J751)</f>
        <v>55</v>
      </c>
      <c r="N748" s="142">
        <f>IF(SP_SUL!K751="","*",SP_SUL!K751)</f>
        <v>100.3</v>
      </c>
      <c r="O748" s="142" t="str">
        <f>IF(SP_SUL!L751="","*",SP_SUL!L751)</f>
        <v>-</v>
      </c>
      <c r="P748" s="141">
        <f>IF(SP_SUL!O751="","*",SP_SUL!O751)</f>
        <v>0.38194444444444442</v>
      </c>
      <c r="Q748" s="141">
        <f>IF(SP_SUL!P751="","*",SP_SUL!P751)</f>
        <v>0.125</v>
      </c>
      <c r="R748" s="143" t="str">
        <f>IF(SP_SUL!Q751="","*",CONCATENATE(SP_SUL!Q751," ",SP_SUL!R751))</f>
        <v>2 Nº DE SOLDA</v>
      </c>
      <c r="S748" s="143" t="str">
        <f>IF(SP_SUL!V751="","*",SP_SUL!V751)</f>
        <v>Antonioni</v>
      </c>
      <c r="T748" s="143" t="str">
        <f>IF(SP_SUL!W751="","*",SP_SUL!W751)</f>
        <v>Deslocamento para ZEM, em oportundiade trabalhar no km134+500 ao km 135+200 via 2</v>
      </c>
      <c r="U748" s="136">
        <f ca="1">_xlfn.XLOOKUP(G748&amp;$U$2,BS_CONTROLE[CHAVE],BS_CONTROLE[Quantidade_11],"-")</f>
        <v>0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Oportunidade</v>
      </c>
      <c r="C749" s="144" t="str">
        <f>IF(SP_SUL!Z752="","*",SP_SUL!Z752)</f>
        <v>*</v>
      </c>
      <c r="D749" s="138" t="str">
        <f>IF(SP_SUL!S752="","*",SP_SUL!S752)</f>
        <v>SP SUL</v>
      </c>
      <c r="E749" s="138" t="str">
        <f>IF(SP_SUL!T752="","*",SP_SUL!T752)</f>
        <v>ZKE-ZEV</v>
      </c>
      <c r="F749" s="143">
        <f>IF(SP_SUL!B752="","*",SP_SUL!B752)</f>
        <v>46081</v>
      </c>
      <c r="G749" s="143" t="str">
        <f>IF(SP_SUL!D752="","*",SP_SUL!D752)</f>
        <v>CLEBISON (TP-728)</v>
      </c>
      <c r="H749" s="143" t="str">
        <f>IF(SP_SUL!F752="","*",SP_SUL!F752)</f>
        <v>PDM - SOLDA</v>
      </c>
      <c r="I749" s="143" t="str">
        <f>IF(SP_SUL!H752="","*",SP_SUL!H752)</f>
        <v>-</v>
      </c>
      <c r="J749" s="143" t="str">
        <f>IF(SP_SUL!I752="","*",SP_SUL!I752)</f>
        <v>-</v>
      </c>
      <c r="K749" s="138" t="str">
        <f>IF(SP_SUL!M752="","*",SP_SUL!M752)</f>
        <v>ZWI-ZEM</v>
      </c>
      <c r="L749" s="138" t="str">
        <f>IF(SP_SUL!N752="","*",SP_SUL!N752)</f>
        <v>130ZYQ2</v>
      </c>
      <c r="M749" s="139">
        <f>IF(SP_SUL!J752="","*",SP_SUL!J752)</f>
        <v>55</v>
      </c>
      <c r="N749" s="142">
        <f>IF(SP_SUL!K752="","*",SP_SUL!K752)</f>
        <v>127.5</v>
      </c>
      <c r="O749" s="142" t="str">
        <f>IF(SP_SUL!L752="","*",SP_SUL!L752)</f>
        <v>-</v>
      </c>
      <c r="P749" s="141">
        <f>IF(SP_SUL!O752="","*",SP_SUL!O752)</f>
        <v>0.375</v>
      </c>
      <c r="Q749" s="141">
        <f>IF(SP_SUL!P752="","*",SP_SUL!P752)</f>
        <v>8.3333333333333329E-2</v>
      </c>
      <c r="R749" s="143" t="str">
        <f>IF(SP_SUL!Q752="","*",CONCATENATE(SP_SUL!Q752," ",SP_SUL!R752))</f>
        <v>1 Nº DE SOLDA</v>
      </c>
      <c r="S749" s="143" t="str">
        <f>IF(SP_SUL!V752="","*",SP_SUL!V752)</f>
        <v xml:space="preserve">Felipe </v>
      </c>
      <c r="T749" s="143" t="str">
        <f>IF(SP_SUL!W752="","*",SP_SUL!W752)</f>
        <v xml:space="preserve">Execução de solda - Condicionado a temperatura </v>
      </c>
      <c r="U749" s="136">
        <f ca="1">_xlfn.XLOOKUP(G749&amp;$U$2,BS_CONTROLE[CHAVE],BS_CONTROLE[Quantidade_11],"-")</f>
        <v>0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Oportunidade</v>
      </c>
      <c r="C750" s="144" t="str">
        <f>IF(SP_SUL!Z753="","*",SP_SUL!Z753)</f>
        <v>*</v>
      </c>
      <c r="D750" s="138" t="str">
        <f>IF(SP_SUL!S753="","*",SP_SUL!S753)</f>
        <v>SP SUL</v>
      </c>
      <c r="E750" s="138" t="str">
        <f>IF(SP_SUL!T753="","*",SP_SUL!T753)</f>
        <v>ZKE-ZEV</v>
      </c>
      <c r="F750" s="143">
        <f>IF(SP_SUL!B753="","*",SP_SUL!B753)</f>
        <v>46081</v>
      </c>
      <c r="G750" s="143" t="str">
        <f>IF(SP_SUL!D753="","*",SP_SUL!D753)</f>
        <v>ISMAEL(TP-726)</v>
      </c>
      <c r="H750" s="143" t="str">
        <f>IF(SP_SUL!F753="","*",SP_SUL!F753)</f>
        <v>PDM - SOLDA</v>
      </c>
      <c r="I750" s="143" t="str">
        <f>IF(SP_SUL!H753="","*",SP_SUL!H753)</f>
        <v>-</v>
      </c>
      <c r="J750" s="143" t="str">
        <f>IF(SP_SUL!I753="","*",SP_SUL!I753)</f>
        <v>*</v>
      </c>
      <c r="K750" s="138" t="str">
        <f>IF(SP_SUL!M753="","*",SP_SUL!M753)</f>
        <v>ZWI-ZEM</v>
      </c>
      <c r="L750" s="138" t="str">
        <f>IF(SP_SUL!N753="","*",SP_SUL!N753)</f>
        <v>130ZYQ2</v>
      </c>
      <c r="M750" s="139">
        <f>IF(SP_SUL!J753="","*",SP_SUL!J753)</f>
        <v>55</v>
      </c>
      <c r="N750" s="142">
        <f>IF(SP_SUL!K753="","*",SP_SUL!K753)</f>
        <v>127.5</v>
      </c>
      <c r="O750" s="142" t="str">
        <f>IF(SP_SUL!L753="","*",SP_SUL!L753)</f>
        <v>-</v>
      </c>
      <c r="P750" s="141">
        <f>IF(SP_SUL!O753="","*",SP_SUL!O753)</f>
        <v>0.375</v>
      </c>
      <c r="Q750" s="141">
        <f>IF(SP_SUL!P753="","*",SP_SUL!P753)</f>
        <v>8.3333333333333329E-2</v>
      </c>
      <c r="R750" s="143" t="str">
        <f>IF(SP_SUL!Q753="","*",CONCATENATE(SP_SUL!Q753," ",SP_SUL!R753))</f>
        <v>1 Nº DE SOLDA</v>
      </c>
      <c r="S750" s="143" t="str">
        <f>IF(SP_SUL!V753="","*",SP_SUL!V753)</f>
        <v xml:space="preserve">Felipe </v>
      </c>
      <c r="T750" s="143" t="str">
        <f>IF(SP_SUL!W753="","*",SP_SUL!W753)</f>
        <v xml:space="preserve">Execução de solda - Condicionado a temperatura </v>
      </c>
      <c r="U750" s="136">
        <f ca="1">_xlfn.XLOOKUP(G750&amp;$U$2,BS_CONTROLE[CHAVE],BS_CONTROLE[Quantidade_11],"-")</f>
        <v>0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Oportunidade</v>
      </c>
      <c r="C751" s="144" t="str">
        <f>IF(SP_SUL!Z754="","*",SP_SUL!Z754)</f>
        <v>*</v>
      </c>
      <c r="D751" s="138" t="str">
        <f>IF(SP_SUL!S754="","*",SP_SUL!S754)</f>
        <v>SP SUL</v>
      </c>
      <c r="E751" s="138" t="str">
        <f>IF(SP_SUL!T754="","*",SP_SUL!T754)</f>
        <v>ZKE-ZEV</v>
      </c>
      <c r="F751" s="143">
        <f>IF(SP_SUL!B754="","*",SP_SUL!B754)</f>
        <v>46081</v>
      </c>
      <c r="G751" s="143" t="str">
        <f>IF(SP_SUL!D754="","*",SP_SUL!D754)</f>
        <v>W60</v>
      </c>
      <c r="H751" s="143" t="str">
        <f>IF(SP_SUL!F754="","*",SP_SUL!F754)</f>
        <v>PDM - DESCARGA - DORMENTE</v>
      </c>
      <c r="I751" s="143" t="str">
        <f>IF(SP_SUL!H754="","*",SP_SUL!H754)</f>
        <v>ZEM130-2</v>
      </c>
      <c r="J751" s="143" t="str">
        <f>IF(SP_SUL!I754="","*",SP_SUL!I754)</f>
        <v>ZEM130-2</v>
      </c>
      <c r="K751" s="138" t="str">
        <f>IF(SP_SUL!M754="","*",SP_SUL!M754)</f>
        <v>ZWI-ZEM</v>
      </c>
      <c r="L751" s="138" t="str">
        <f>IF(SP_SUL!N754="","*",SP_SUL!N754)</f>
        <v>130ZYQW/ZEM1302</v>
      </c>
      <c r="M751" s="139">
        <f>IF(SP_SUL!J754="","*",SP_SUL!J754)</f>
        <v>55</v>
      </c>
      <c r="N751" s="142">
        <f>IF(SP_SUL!K754="","*",SP_SUL!K754)</f>
        <v>127.8</v>
      </c>
      <c r="O751" s="142">
        <f>IF(SP_SUL!L754="","*",SP_SUL!L754)</f>
        <v>133</v>
      </c>
      <c r="P751" s="141">
        <f>IF(SP_SUL!O754="","*",SP_SUL!O754)</f>
        <v>0.33333333333333331</v>
      </c>
      <c r="Q751" s="141">
        <f>IF(SP_SUL!P754="","*",SP_SUL!P754)</f>
        <v>8.3333333333333329E-2</v>
      </c>
      <c r="R751" s="143" t="str">
        <f>IF(SP_SUL!Q754="","*",CONCATENATE(SP_SUL!Q754," ",SP_SUL!R754))</f>
        <v>1000 Nº DE DORMENTES</v>
      </c>
      <c r="S751" s="143" t="str">
        <f>IF(SP_SUL!V754="","*",SP_SUL!V754)</f>
        <v xml:space="preserve">Felipe </v>
      </c>
      <c r="T751" s="143" t="str">
        <f>IF(SP_SUL!W754="","*",SP_SUL!W754)</f>
        <v>Descarga de dormentes</v>
      </c>
      <c r="U751" s="136" t="str">
        <f ca="1">_xlfn.XLOOKUP(G751&amp;$U$2,BS_CONTROLE[CHAVE],BS_CONTROLE[Quantidade_11],"-")</f>
        <v>-</v>
      </c>
      <c r="V751" s="136">
        <f ca="1">_xlfn.XLOOKUP(G751&amp;$V$2,BS_CONTROLE[CHAVE],BS_CONTROLE[Quantidade_11],"-")</f>
        <v>0</v>
      </c>
      <c r="W751" s="136">
        <f ca="1">_xlfn.XLOOKUP(G751&amp;$W$2,BS_CONTROLE[CHAVE],BS_CONTROLE[Quantidade_11],"-")</f>
        <v>0</v>
      </c>
    </row>
    <row r="752" spans="1:23" hidden="1">
      <c r="A752" s="144" t="str">
        <f>IF(SP_SUL!Y755="","*",SP_SUL!Y755)</f>
        <v>*</v>
      </c>
      <c r="B752" s="144" t="str">
        <f>IF(SP_SUL!X755="","*",SP_SUL!X755)</f>
        <v>Oportunidade</v>
      </c>
      <c r="C752" s="144" t="str">
        <f>IF(SP_SUL!Z755="","*",SP_SUL!Z755)</f>
        <v>*</v>
      </c>
      <c r="D752" s="138" t="str">
        <f>IF(SP_SUL!S755="","*",SP_SUL!S755)</f>
        <v>SP SUL</v>
      </c>
      <c r="E752" s="138" t="str">
        <f>IF(SP_SUL!T755="","*",SP_SUL!T755)</f>
        <v>ZKE-ZEV</v>
      </c>
      <c r="F752" s="143">
        <f>IF(SP_SUL!B755="","*",SP_SUL!B755)</f>
        <v>46081</v>
      </c>
      <c r="G752" s="143" t="str">
        <f>IF(SP_SUL!D755="","*",SP_SUL!D755)</f>
        <v>V89</v>
      </c>
      <c r="H752" s="143" t="str">
        <f>IF(SP_SUL!F755="","*",SP_SUL!F755)</f>
        <v>MECANIZAÇÃO - SOCADORA</v>
      </c>
      <c r="I752" s="143" t="str">
        <f>IF(SP_SUL!H755="","*",SP_SUL!H755)</f>
        <v>102ZKW2</v>
      </c>
      <c r="J752" s="143" t="str">
        <f>IF(SP_SUL!I755="","*",SP_SUL!I755)</f>
        <v>ZEM1302</v>
      </c>
      <c r="K752" s="138" t="str">
        <f>IF(SP_SUL!M755="","*",SP_SUL!M755)</f>
        <v>ZEM</v>
      </c>
      <c r="L752" s="138" t="str">
        <f>IF(SP_SUL!N755="","*",SP_SUL!N755)</f>
        <v>ZEM2</v>
      </c>
      <c r="M752" s="139">
        <f>IF(SP_SUL!J755="","*",SP_SUL!J755)</f>
        <v>55</v>
      </c>
      <c r="N752" s="142">
        <f>IF(SP_SUL!K755="","*",SP_SUL!K755)</f>
        <v>134.5</v>
      </c>
      <c r="O752" s="142">
        <f>IF(SP_SUL!L755="","*",SP_SUL!L755)</f>
        <v>135.19999999999999</v>
      </c>
      <c r="P752" s="141">
        <f>IF(SP_SUL!O755="","*",SP_SUL!O755)</f>
        <v>0.375</v>
      </c>
      <c r="Q752" s="141">
        <f>IF(SP_SUL!P755="","*",SP_SUL!P755)</f>
        <v>8.3333333333333329E-2</v>
      </c>
      <c r="R752" s="143" t="str">
        <f>IF(SP_SUL!Q755="","*",CONCATENATE(SP_SUL!Q755," ",SP_SUL!R755))</f>
        <v>480 M</v>
      </c>
      <c r="S752" s="143" t="str">
        <f>IF(SP_SUL!V755="","*",SP_SUL!V755)</f>
        <v>Antonioni</v>
      </c>
      <c r="T752" s="143" t="str">
        <f>IF(SP_SUL!W755="","*",SP_SUL!W755)</f>
        <v>Deslocamento para ZEM, em oportundiade trabalhar no km134+500 ao km 135+200 via 2</v>
      </c>
      <c r="U752" s="136">
        <f ca="1">_xlfn.XLOOKUP(G752&amp;$U$2,BS_CONTROLE[CHAVE],BS_CONTROLE[Quantidade_11],"-")</f>
        <v>0</v>
      </c>
      <c r="V752" s="136">
        <f ca="1">_xlfn.XLOOKUP(G752&amp;$V$2,BS_CONTROLE[CHAVE],BS_CONTROLE[Quantidade_11],"-")</f>
        <v>0</v>
      </c>
      <c r="W752" s="136">
        <f ca="1">_xlfn.XLOOKUP(G752&amp;$W$2,BS_CONTROLE[CHAVE],BS_CONTROLE[Quantidade_11],"-")</f>
        <v>0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Oportunidade</v>
      </c>
      <c r="C754" s="144" t="str">
        <f>IF(SP_SUL!Z757="","*",SP_SUL!Z757)</f>
        <v>*</v>
      </c>
      <c r="D754" s="138" t="str">
        <f>IF(SP_SUL!S757="","*",SP_SUL!S757)</f>
        <v>SP SUL</v>
      </c>
      <c r="E754" s="138" t="str">
        <f>IF(SP_SUL!T757="","*",SP_SUL!T757)</f>
        <v>ZKE-ZEV</v>
      </c>
      <c r="F754" s="143" t="str">
        <f>IF(SP_SUL!B757="","*",SP_SUL!B757)</f>
        <v>*</v>
      </c>
      <c r="G754" s="143" t="str">
        <f>IF(SP_SUL!D757="","*",SP_SUL!D757)</f>
        <v>MATEUS (TP-809)</v>
      </c>
      <c r="H754" s="143" t="str">
        <f>IF(SP_SUL!F757="","*",SP_SUL!F757)</f>
        <v>MODERNIZAÇÃO - SOLDA</v>
      </c>
      <c r="I754" s="143" t="str">
        <f>IF(SP_SUL!H757="","*",SP_SUL!H757)</f>
        <v>-</v>
      </c>
      <c r="J754" s="143" t="str">
        <f>IF(SP_SUL!I757="","*",SP_SUL!I757)</f>
        <v>-</v>
      </c>
      <c r="K754" s="138" t="str">
        <f>IF(SP_SUL!M757="","*",SP_SUL!M757)</f>
        <v>ZRB-ZEV</v>
      </c>
      <c r="L754" s="138">
        <f>IF(SP_SUL!N757="","*",SP_SUL!N757)</f>
        <v>1571561</v>
      </c>
      <c r="M754" s="139">
        <f>IF(SP_SUL!J757="","*",SP_SUL!J757)</f>
        <v>48</v>
      </c>
      <c r="N754" s="142">
        <f>IF(SP_SUL!K757="","*",SP_SUL!K757)</f>
        <v>156.93</v>
      </c>
      <c r="O754" s="142" t="str">
        <f>IF(SP_SUL!L757="","*",SP_SUL!L757)</f>
        <v>-</v>
      </c>
      <c r="P754" s="141">
        <f>IF(SP_SUL!O757="","*",SP_SUL!O757)</f>
        <v>0.35416666666666669</v>
      </c>
      <c r="Q754" s="141">
        <f>IF(SP_SUL!P757="","*",SP_SUL!P757)</f>
        <v>6.9444444444444448E-2</v>
      </c>
      <c r="R754" s="143" t="str">
        <f>IF(SP_SUL!Q757="","*",CONCATENATE(SP_SUL!Q757," ",SP_SUL!R757))</f>
        <v>1 Nº DE SOLDA</v>
      </c>
      <c r="S754" s="143" t="str">
        <f>IF(SP_SUL!V757="","*",SP_SUL!V757)</f>
        <v>Alisson</v>
      </c>
      <c r="T754" s="143" t="str">
        <f>IF(SP_SUL!W757="","*",SP_SUL!W757)</f>
        <v xml:space="preserve">Execução de solda - Condicionado a temperatura 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Oportunidade</v>
      </c>
      <c r="C755" s="144" t="str">
        <f>IF(SP_SUL!Z758="","*",SP_SUL!Z758)</f>
        <v>*</v>
      </c>
      <c r="D755" s="138" t="str">
        <f>IF(SP_SUL!S758="","*",SP_SUL!S758)</f>
        <v>SP SUL</v>
      </c>
      <c r="E755" s="138" t="str">
        <f>IF(SP_SUL!T758="","*",SP_SUL!T758)</f>
        <v>ZKE-ZEV</v>
      </c>
      <c r="F755" s="143" t="str">
        <f>IF(SP_SUL!B758="","*",SP_SUL!B758)</f>
        <v>*</v>
      </c>
      <c r="G755" s="143" t="str">
        <f>IF(SP_SUL!D758="","*",SP_SUL!D758)</f>
        <v>WALTER (TP-810)</v>
      </c>
      <c r="H755" s="143" t="str">
        <f>IF(SP_SUL!F758="","*",SP_SUL!F758)</f>
        <v>MODERNIZAÇÃO - SOLDA</v>
      </c>
      <c r="I755" s="143" t="str">
        <f>IF(SP_SUL!H758="","*",SP_SUL!H758)</f>
        <v>-</v>
      </c>
      <c r="J755" s="143" t="str">
        <f>IF(SP_SUL!I758="","*",SP_SUL!I758)</f>
        <v>-</v>
      </c>
      <c r="K755" s="138" t="str">
        <f>IF(SP_SUL!M758="","*",SP_SUL!M758)</f>
        <v>ZRB-ZEV</v>
      </c>
      <c r="L755" s="138">
        <f>IF(SP_SUL!N758="","*",SP_SUL!N758)</f>
        <v>1571561</v>
      </c>
      <c r="M755" s="139">
        <f>IF(SP_SUL!J758="","*",SP_SUL!J758)</f>
        <v>48</v>
      </c>
      <c r="N755" s="142">
        <f>IF(SP_SUL!K758="","*",SP_SUL!K758)</f>
        <v>156.93799999999999</v>
      </c>
      <c r="O755" s="142" t="str">
        <f>IF(SP_SUL!L758="","*",SP_SUL!L758)</f>
        <v>-</v>
      </c>
      <c r="P755" s="141">
        <f>IF(SP_SUL!O758="","*",SP_SUL!O758)</f>
        <v>0.35416666666666669</v>
      </c>
      <c r="Q755" s="141">
        <f>IF(SP_SUL!P758="","*",SP_SUL!P758)</f>
        <v>6.9444444444444448E-2</v>
      </c>
      <c r="R755" s="143" t="str">
        <f>IF(SP_SUL!Q758="","*",CONCATENATE(SP_SUL!Q758," ",SP_SUL!R758))</f>
        <v>1 Nº DE SOLDA</v>
      </c>
      <c r="S755" s="143" t="str">
        <f>IF(SP_SUL!V758="","*",SP_SUL!V758)</f>
        <v>Alisson</v>
      </c>
      <c r="T755" s="143" t="str">
        <f>IF(SP_SUL!W758="","*",SP_SUL!W758)</f>
        <v xml:space="preserve">Execução de solda - Condicionado a temperatura 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Oportunidade</v>
      </c>
      <c r="C756" s="144" t="str">
        <f>IF(SP_SUL!Z759="","*",SP_SUL!Z759)</f>
        <v>*</v>
      </c>
      <c r="D756" s="138" t="str">
        <f>IF(SP_SUL!S759="","*",SP_SUL!S759)</f>
        <v>SP SUL</v>
      </c>
      <c r="E756" s="138" t="str">
        <f>IF(SP_SUL!T759="","*",SP_SUL!T759)</f>
        <v>ZKE-ZEV</v>
      </c>
      <c r="F756" s="143" t="str">
        <f>IF(SP_SUL!B759="","*",SP_SUL!B759)</f>
        <v>*</v>
      </c>
      <c r="G756" s="143" t="str">
        <f>IF(SP_SUL!D759="","*",SP_SUL!D759)</f>
        <v>ADENISON (TP-810)</v>
      </c>
      <c r="H756" s="143" t="str">
        <f>IF(SP_SUL!F759="","*",SP_SUL!F759)</f>
        <v>MODERNIZAÇÃO - SOLDA</v>
      </c>
      <c r="I756" s="143" t="str">
        <f>IF(SP_SUL!H759="","*",SP_SUL!H759)</f>
        <v>-</v>
      </c>
      <c r="J756" s="143" t="str">
        <f>IF(SP_SUL!I759="","*",SP_SUL!I759)</f>
        <v>-</v>
      </c>
      <c r="K756" s="138" t="str">
        <f>IF(SP_SUL!M759="","*",SP_SUL!M759)</f>
        <v>ZRB-ZEV</v>
      </c>
      <c r="L756" s="138">
        <f>IF(SP_SUL!N759="","*",SP_SUL!N759)</f>
        <v>1571561</v>
      </c>
      <c r="M756" s="139">
        <f>IF(SP_SUL!J759="","*",SP_SUL!J759)</f>
        <v>48</v>
      </c>
      <c r="N756" s="142">
        <f>IF(SP_SUL!K759="","*",SP_SUL!K759)</f>
        <v>156.97999999999999</v>
      </c>
      <c r="O756" s="142" t="str">
        <f>IF(SP_SUL!L759="","*",SP_SUL!L759)</f>
        <v>-</v>
      </c>
      <c r="P756" s="141">
        <f>IF(SP_SUL!O759="","*",SP_SUL!O759)</f>
        <v>0.35416666666666669</v>
      </c>
      <c r="Q756" s="141">
        <f>IF(SP_SUL!P759="","*",SP_SUL!P759)</f>
        <v>6.9444444444444448E-2</v>
      </c>
      <c r="R756" s="143" t="str">
        <f>IF(SP_SUL!Q759="","*",CONCATENATE(SP_SUL!Q759," ",SP_SUL!R759))</f>
        <v>1 Nº DE SOLDA</v>
      </c>
      <c r="S756" s="143" t="str">
        <f>IF(SP_SUL!V759="","*",SP_SUL!V759)</f>
        <v>Alisson</v>
      </c>
      <c r="T756" s="143" t="str">
        <f>IF(SP_SUL!W759="","*",SP_SUL!W759)</f>
        <v xml:space="preserve">Execução de solda - Condicionado a temperatura 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Contrato</v>
      </c>
      <c r="C758" s="144" t="str">
        <f>IF(SP_SUL!Z761="","*",SP_SUL!Z761)</f>
        <v>*</v>
      </c>
      <c r="D758" s="138" t="str">
        <f>IF(SP_SUL!S761="","*",SP_SUL!S761)</f>
        <v>SP SUL</v>
      </c>
      <c r="E758" s="138" t="str">
        <f>IF(SP_SUL!T761="","*",SP_SUL!T761)</f>
        <v>ZEV-ZPT</v>
      </c>
      <c r="F758" s="143">
        <f>IF(SP_SUL!B761="","*",SP_SUL!B761)</f>
        <v>46081</v>
      </c>
      <c r="G758" s="143" t="str">
        <f>IF(SP_SUL!D761="","*",SP_SUL!D761)</f>
        <v>W61</v>
      </c>
      <c r="H758" s="143" t="str">
        <f>IF(SP_SUL!F761="","*",SP_SUL!F761)</f>
        <v>DESLOCAMENTO</v>
      </c>
      <c r="I758" s="143" t="str">
        <f>IF(SP_SUL!H761="","*",SP_SUL!H761)</f>
        <v>K67ZEV2</v>
      </c>
      <c r="J758" s="143" t="str">
        <f>IF(SP_SUL!I761="","*",SP_SUL!I761)</f>
        <v>K67ZEV2</v>
      </c>
      <c r="K758" s="138" t="str">
        <f>IF(SP_SUL!M761="","*",SP_SUL!M761)</f>
        <v>ZXW-ZGP</v>
      </c>
      <c r="L758" s="138" t="str">
        <f>IF(SP_SUL!N761="","*",SP_SUL!N761)</f>
        <v>K84ZXW2</v>
      </c>
      <c r="M758" s="139">
        <f>IF(SP_SUL!J761="","*",SP_SUL!J761)</f>
        <v>92</v>
      </c>
      <c r="N758" s="142">
        <f>IF(SP_SUL!K761="","*",SP_SUL!K761)</f>
        <v>83.7</v>
      </c>
      <c r="O758" s="142" t="str">
        <f>IF(SP_SUL!L761="","*",SP_SUL!L761)</f>
        <v>-</v>
      </c>
      <c r="P758" s="141">
        <f>IF(SP_SUL!O761="","*",SP_SUL!O761)</f>
        <v>0.33333333333333331</v>
      </c>
      <c r="Q758" s="141">
        <f>IF(SP_SUL!P761="","*",SP_SUL!P761)</f>
        <v>4.1666666666666664E-2</v>
      </c>
      <c r="R758" s="143" t="str">
        <f>IF(SP_SUL!Q761="","*",CONCATENATE(SP_SUL!Q761," ",SP_SUL!R761))</f>
        <v>1 BINÁRIO</v>
      </c>
      <c r="S758" s="143" t="str">
        <f>IF(SP_SUL!V761="","*",SP_SUL!V761)</f>
        <v>Moises</v>
      </c>
      <c r="T758" s="143" t="str">
        <f>IF(SP_SUL!W761="","*",SP_SUL!W761)</f>
        <v>Deslocamento das turmas (Gira no travessão do km86)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Contrato</v>
      </c>
      <c r="C759" s="144" t="str">
        <f>IF(SP_SUL!Z762="","*",SP_SUL!Z762)</f>
        <v>*</v>
      </c>
      <c r="D759" s="138" t="str">
        <f>IF(SP_SUL!S762="","*",SP_SUL!S762)</f>
        <v>SP SUL</v>
      </c>
      <c r="E759" s="138" t="str">
        <f>IF(SP_SUL!T762="","*",SP_SUL!T762)</f>
        <v>ZEV-ZPT</v>
      </c>
      <c r="F759" s="143">
        <f>IF(SP_SUL!B762="","*",SP_SUL!B762)</f>
        <v>46081</v>
      </c>
      <c r="G759" s="143" t="str">
        <f>IF(SP_SUL!D762="","*",SP_SUL!D762)</f>
        <v>W62</v>
      </c>
      <c r="H759" s="143" t="str">
        <f>IF(SP_SUL!F762="","*",SP_SUL!F762)</f>
        <v>DESLOCAMENTO</v>
      </c>
      <c r="I759" s="143" t="str">
        <f>IF(SP_SUL!H762="","*",SP_SUL!H762)</f>
        <v>ZPT1051</v>
      </c>
      <c r="J759" s="143" t="str">
        <f>IF(SP_SUL!I762="","*",SP_SUL!I762)</f>
        <v>ZPTZDR</v>
      </c>
      <c r="K759" s="138" t="str">
        <f>IF(SP_SUL!M762="","*",SP_SUL!M762)</f>
        <v>ZXW-ZGP</v>
      </c>
      <c r="L759" s="138" t="str">
        <f>IF(SP_SUL!N762="","*",SP_SUL!N762)</f>
        <v>K84ZXW2</v>
      </c>
      <c r="M759" s="139">
        <f>IF(SP_SUL!J762="","*",SP_SUL!J762)</f>
        <v>92</v>
      </c>
      <c r="N759" s="142">
        <f>IF(SP_SUL!K762="","*",SP_SUL!K762)</f>
        <v>83.7</v>
      </c>
      <c r="O759" s="142" t="str">
        <f>IF(SP_SUL!L762="","*",SP_SUL!L762)</f>
        <v>-</v>
      </c>
      <c r="P759" s="141">
        <f>IF(SP_SUL!O762="","*",SP_SUL!O762)</f>
        <v>0.32291666666666669</v>
      </c>
      <c r="Q759" s="141">
        <f>IF(SP_SUL!P762="","*",SP_SUL!P762)</f>
        <v>4.1666666666666664E-2</v>
      </c>
      <c r="R759" s="143" t="str">
        <f>IF(SP_SUL!Q762="","*",CONCATENATE(SP_SUL!Q762," ",SP_SUL!R762))</f>
        <v>1 BINÁRIO</v>
      </c>
      <c r="S759" s="143" t="str">
        <f>IF(SP_SUL!V762="","*",SP_SUL!V762)</f>
        <v xml:space="preserve">Moises </v>
      </c>
      <c r="T759" s="143" t="str">
        <f>IF(SP_SUL!W762="","*",SP_SUL!W762)</f>
        <v xml:space="preserve">Deslocamento de turmas na serra </v>
      </c>
      <c r="U759" s="136">
        <f ca="1">_xlfn.XLOOKUP(G759&amp;$U$2,BS_CONTROLE[CHAVE],BS_CONTROLE[Quantidade_11],"-")</f>
        <v>1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Oportunidade</v>
      </c>
      <c r="C760" s="144" t="str">
        <f>IF(SP_SUL!Z763="","*",SP_SUL!Z763)</f>
        <v>*</v>
      </c>
      <c r="D760" s="138" t="str">
        <f>IF(SP_SUL!S763="","*",SP_SUL!S763)</f>
        <v>SP SUL</v>
      </c>
      <c r="E760" s="138" t="str">
        <f>IF(SP_SUL!T763="","*",SP_SUL!T763)</f>
        <v>ZEV-ZPT</v>
      </c>
      <c r="F760" s="143">
        <f>IF(SP_SUL!B763="","*",SP_SUL!B763)</f>
        <v>46081</v>
      </c>
      <c r="G760" s="143" t="str">
        <f>IF(SP_SUL!D763="","*",SP_SUL!D763)</f>
        <v>ANTONI  (TP-720)</v>
      </c>
      <c r="H760" s="143" t="str">
        <f>IF(SP_SUL!F763="","*",SP_SUL!F763)</f>
        <v>PDM - SUBSTITUIÇÃO - TRILHO</v>
      </c>
      <c r="I760" s="143" t="str">
        <f>IF(SP_SUL!H763="","*",SP_SUL!H763)</f>
        <v>-</v>
      </c>
      <c r="J760" s="143" t="str">
        <f>IF(SP_SUL!I763="","*",SP_SUL!I763)</f>
        <v>-</v>
      </c>
      <c r="K760" s="138" t="str">
        <f>IF(SP_SUL!M763="","*",SP_SUL!M763)</f>
        <v>ZXW-ZGP</v>
      </c>
      <c r="L760" s="138" t="str">
        <f>IF(SP_SUL!N763="","*",SP_SUL!N763)</f>
        <v>K89ZES2</v>
      </c>
      <c r="M760" s="139">
        <f>IF(SP_SUL!J763="","*",SP_SUL!J763)</f>
        <v>92</v>
      </c>
      <c r="N760" s="142">
        <f>IF(SP_SUL!K763="","*",SP_SUL!K763)</f>
        <v>87</v>
      </c>
      <c r="O760" s="142" t="str">
        <f>IF(SP_SUL!L763="","*",SP_SUL!L763)</f>
        <v>-</v>
      </c>
      <c r="P760" s="141">
        <f>IF(SP_SUL!O763="","*",SP_SUL!O763)</f>
        <v>0.41666666666666669</v>
      </c>
      <c r="Q760" s="141">
        <f>IF(SP_SUL!P763="","*",SP_SUL!P763)</f>
        <v>0.25</v>
      </c>
      <c r="R760" s="143" t="str">
        <f>IF(SP_SUL!Q763="","*",CONCATENATE(SP_SUL!Q763," ",SP_SUL!R763))</f>
        <v>520 M</v>
      </c>
      <c r="S760" s="143" t="str">
        <f>IF(SP_SUL!V763="","*",SP_SUL!V763)</f>
        <v xml:space="preserve">Moises </v>
      </c>
      <c r="T760" s="143" t="str">
        <f>IF(SP_SUL!W763="","*",SP_SUL!W763)</f>
        <v>PDM - Substituição de trilho  (Obs: Equipe embarcado no W62)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Oportunidade</v>
      </c>
      <c r="C761" s="144" t="str">
        <f>IF(SP_SUL!Z764="","*",SP_SUL!Z764)</f>
        <v>*</v>
      </c>
      <c r="D761" s="138" t="str">
        <f>IF(SP_SUL!S764="","*",SP_SUL!S764)</f>
        <v>SP SUL</v>
      </c>
      <c r="E761" s="138" t="str">
        <f>IF(SP_SUL!T764="","*",SP_SUL!T764)</f>
        <v>ZEV-ZPT</v>
      </c>
      <c r="F761" s="143">
        <f>IF(SP_SUL!B764="","*",SP_SUL!B764)</f>
        <v>46081</v>
      </c>
      <c r="G761" s="143" t="str">
        <f>IF(SP_SUL!D764="","*",SP_SUL!D764)</f>
        <v>CARLOS (TP-722)</v>
      </c>
      <c r="H761" s="143" t="str">
        <f>IF(SP_SUL!F764="","*",SP_SUL!F764)</f>
        <v>PDM - SUBSTITUIÇÃO - TRILHO</v>
      </c>
      <c r="I761" s="143" t="str">
        <f>IF(SP_SUL!H764="","*",SP_SUL!H764)</f>
        <v>-</v>
      </c>
      <c r="J761" s="143" t="str">
        <f>IF(SP_SUL!I764="","*",SP_SUL!I764)</f>
        <v>-</v>
      </c>
      <c r="K761" s="138" t="str">
        <f>IF(SP_SUL!M764="","*",SP_SUL!M764)</f>
        <v>ZXW-ZGP</v>
      </c>
      <c r="L761" s="138" t="str">
        <f>IF(SP_SUL!N764="","*",SP_SUL!N764)</f>
        <v>K89ZES2</v>
      </c>
      <c r="M761" s="139">
        <f>IF(SP_SUL!J764="","*",SP_SUL!J764)</f>
        <v>92</v>
      </c>
      <c r="N761" s="142">
        <f>IF(SP_SUL!K764="","*",SP_SUL!K764)</f>
        <v>87</v>
      </c>
      <c r="O761" s="142" t="str">
        <f>IF(SP_SUL!L764="","*",SP_SUL!L764)</f>
        <v>-</v>
      </c>
      <c r="P761" s="141">
        <f>IF(SP_SUL!O764="","*",SP_SUL!O764)</f>
        <v>0.41666666666666669</v>
      </c>
      <c r="Q761" s="141">
        <f>IF(SP_SUL!P764="","*",SP_SUL!P764)</f>
        <v>0.25</v>
      </c>
      <c r="R761" s="143" t="str">
        <f>IF(SP_SUL!Q764="","*",CONCATENATE(SP_SUL!Q764," ",SP_SUL!R764))</f>
        <v>520 M</v>
      </c>
      <c r="S761" s="143" t="str">
        <f>IF(SP_SUL!V764="","*",SP_SUL!V764)</f>
        <v xml:space="preserve">Moises </v>
      </c>
      <c r="T761" s="143" t="str">
        <f>IF(SP_SUL!W764="","*",SP_SUL!W764)</f>
        <v>PDM - Substituição de trilho  (Obs: Equipe embarcado no W62)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Oportunidade</v>
      </c>
      <c r="C762" s="144" t="str">
        <f>IF(SP_SUL!Z765="","*",SP_SUL!Z765)</f>
        <v>*</v>
      </c>
      <c r="D762" s="138" t="str">
        <f>IF(SP_SUL!S765="","*",SP_SUL!S765)</f>
        <v>SP SUL</v>
      </c>
      <c r="E762" s="138" t="str">
        <f>IF(SP_SUL!T765="","*",SP_SUL!T765)</f>
        <v>ZEV-ZPT</v>
      </c>
      <c r="F762" s="143">
        <f>IF(SP_SUL!B765="","*",SP_SUL!B765)</f>
        <v>46081</v>
      </c>
      <c r="G762" s="143" t="str">
        <f>IF(SP_SUL!D765="","*",SP_SUL!D765)</f>
        <v>LEANDRO (TP-727)</v>
      </c>
      <c r="H762" s="143" t="str">
        <f>IF(SP_SUL!F765="","*",SP_SUL!F765)</f>
        <v>PDM - SUBSTITUIÇÃO - TRILHO</v>
      </c>
      <c r="I762" s="143" t="str">
        <f>IF(SP_SUL!H765="","*",SP_SUL!H765)</f>
        <v>-</v>
      </c>
      <c r="J762" s="143" t="str">
        <f>IF(SP_SUL!I765="","*",SP_SUL!I765)</f>
        <v>-</v>
      </c>
      <c r="K762" s="138" t="str">
        <f>IF(SP_SUL!M765="","*",SP_SUL!M765)</f>
        <v>ZXW-ZGP</v>
      </c>
      <c r="L762" s="138" t="str">
        <f>IF(SP_SUL!N765="","*",SP_SUL!N765)</f>
        <v>K89ZES2</v>
      </c>
      <c r="M762" s="139">
        <f>IF(SP_SUL!J765="","*",SP_SUL!J765)</f>
        <v>92</v>
      </c>
      <c r="N762" s="142">
        <f>IF(SP_SUL!K765="","*",SP_SUL!K765)</f>
        <v>87</v>
      </c>
      <c r="O762" s="142" t="str">
        <f>IF(SP_SUL!L765="","*",SP_SUL!L765)</f>
        <v>-</v>
      </c>
      <c r="P762" s="141">
        <f>IF(SP_SUL!O765="","*",SP_SUL!O765)</f>
        <v>0.41666666666666669</v>
      </c>
      <c r="Q762" s="141">
        <f>IF(SP_SUL!P765="","*",SP_SUL!P765)</f>
        <v>0.25</v>
      </c>
      <c r="R762" s="143" t="str">
        <f>IF(SP_SUL!Q765="","*",CONCATENATE(SP_SUL!Q765," ",SP_SUL!R765))</f>
        <v>520 M</v>
      </c>
      <c r="S762" s="143" t="str">
        <f>IF(SP_SUL!V765="","*",SP_SUL!V765)</f>
        <v xml:space="preserve">Moises </v>
      </c>
      <c r="T762" s="143" t="str">
        <f>IF(SP_SUL!W765="","*",SP_SUL!W765)</f>
        <v>PDM - Substituição de trilho  (Obs: Equipe embarcado no W62)</v>
      </c>
      <c r="U762" s="136">
        <f ca="1">_xlfn.XLOOKUP(G762&amp;$U$2,BS_CONTROLE[CHAVE],BS_CONTROLE[Quantidade_11],"-")</f>
        <v>0</v>
      </c>
      <c r="V762" s="136">
        <f ca="1">_xlfn.XLOOKUP(G762&amp;$V$2,BS_CONTROLE[CHAVE],BS_CONTROLE[Quantidade_11],"-")</f>
        <v>0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Oportunidade</v>
      </c>
      <c r="C763" s="144" t="str">
        <f>IF(SP_SUL!Z766="","*",SP_SUL!Z766)</f>
        <v>*</v>
      </c>
      <c r="D763" s="138" t="str">
        <f>IF(SP_SUL!S766="","*",SP_SUL!S766)</f>
        <v>SP SUL</v>
      </c>
      <c r="E763" s="138" t="str">
        <f>IF(SP_SUL!T766="","*",SP_SUL!T766)</f>
        <v>ZEV-ZPT</v>
      </c>
      <c r="F763" s="143">
        <f>IF(SP_SUL!B766="","*",SP_SUL!B766)</f>
        <v>46081</v>
      </c>
      <c r="G763" s="143" t="str">
        <f>IF(SP_SUL!D766="","*",SP_SUL!D766)</f>
        <v>V85</v>
      </c>
      <c r="H763" s="143" t="str">
        <f>IF(SP_SUL!F766="","*",SP_SUL!F766)</f>
        <v>MECANIZAÇÃO - SOCADORA</v>
      </c>
      <c r="I763" s="143" t="str">
        <f>IF(SP_SUL!H766="","*",SP_SUL!H766)</f>
        <v>ZDRZPT</v>
      </c>
      <c r="J763" s="143" t="str">
        <f>IF(SP_SUL!I766="","*",SP_SUL!I766)</f>
        <v>ZDRZPT</v>
      </c>
      <c r="K763" s="138" t="str">
        <f>IF(SP_SUL!M766="","*",SP_SUL!M766)</f>
        <v>ZGP</v>
      </c>
      <c r="L763" s="138" t="str">
        <f>IF(SP_SUL!N766="","*",SP_SUL!N766)</f>
        <v>ZGP2</v>
      </c>
      <c r="M763" s="139">
        <f>IF(SP_SUL!J766="","*",SP_SUL!J766)</f>
        <v>92</v>
      </c>
      <c r="N763" s="142">
        <f>IF(SP_SUL!K766="","*",SP_SUL!K766)</f>
        <v>102.1</v>
      </c>
      <c r="O763" s="142">
        <f>IF(SP_SUL!L766="","*",SP_SUL!L766)</f>
        <v>102.6</v>
      </c>
      <c r="P763" s="141">
        <f>IF(SP_SUL!O766="","*",SP_SUL!O766)</f>
        <v>0.33333333333333331</v>
      </c>
      <c r="Q763" s="141">
        <f>IF(SP_SUL!P766="","*",SP_SUL!P766)</f>
        <v>0.125</v>
      </c>
      <c r="R763" s="143" t="str">
        <f>IF(SP_SUL!Q766="","*",CONCATENATE(SP_SUL!Q766," ",SP_SUL!R766))</f>
        <v>1 M</v>
      </c>
      <c r="S763" s="143" t="str">
        <f>IF(SP_SUL!V766="","*",SP_SUL!V766)</f>
        <v>Augusto</v>
      </c>
      <c r="T763" s="143" t="str">
        <f>IF(SP_SUL!W766="","*",SP_SUL!W766)</f>
        <v>Socaria mecanizada</v>
      </c>
      <c r="U763" s="136">
        <f ca="1">_xlfn.XLOOKUP(G763&amp;$U$2,BS_CONTROLE[CHAVE],BS_CONTROLE[Quantidade_11],"-")</f>
        <v>1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Oportunidade</v>
      </c>
      <c r="C764" s="144" t="str">
        <f>IF(SP_SUL!Z767="","*",SP_SUL!Z767)</f>
        <v>*</v>
      </c>
      <c r="D764" s="138" t="str">
        <f>IF(SP_SUL!S767="","*",SP_SUL!S767)</f>
        <v>SP SUL</v>
      </c>
      <c r="E764" s="138" t="str">
        <f>IF(SP_SUL!T767="","*",SP_SUL!T767)</f>
        <v>ZEV-ZPT</v>
      </c>
      <c r="F764" s="143">
        <f>IF(SP_SUL!B767="","*",SP_SUL!B767)</f>
        <v>46081</v>
      </c>
      <c r="G764" s="143" t="str">
        <f>IF(SP_SUL!D767="","*",SP_SUL!D767)</f>
        <v>A84</v>
      </c>
      <c r="H764" s="143" t="str">
        <f>IF(SP_SUL!F767="","*",SP_SUL!F767)</f>
        <v>DETECÇÃO - RONDA 7 DIAS</v>
      </c>
      <c r="I764" s="143" t="str">
        <f>IF(SP_SUL!H767="","*",SP_SUL!H767)</f>
        <v>ZPT1051</v>
      </c>
      <c r="J764" s="143" t="str">
        <f>IF(SP_SUL!I767="","*",SP_SUL!I767)</f>
        <v>ZEV1</v>
      </c>
      <c r="K764" s="138" t="str">
        <f>IF(SP_SUL!M767="","*",SP_SUL!M767)</f>
        <v>ZPT-ZEV</v>
      </c>
      <c r="L764" s="138" t="str">
        <f>IF(SP_SUL!N767="","*",SP_SUL!N767)</f>
        <v>ZPTZEV</v>
      </c>
      <c r="M764" s="139">
        <f>IF(SP_SUL!J767="","*",SP_SUL!J767)</f>
        <v>54</v>
      </c>
      <c r="N764" s="142">
        <f>IF(SP_SUL!K767="","*",SP_SUL!K767)</f>
        <v>106.4</v>
      </c>
      <c r="O764" s="142" t="str">
        <f>IF(SP_SUL!L767="","*",SP_SUL!L767)</f>
        <v>-</v>
      </c>
      <c r="P764" s="141">
        <f>IF(SP_SUL!O767="","*",SP_SUL!O767)</f>
        <v>0.3125</v>
      </c>
      <c r="Q764" s="141">
        <f>IF(SP_SUL!P767="","*",SP_SUL!P767)</f>
        <v>4.1666666666666664E-2</v>
      </c>
      <c r="R764" s="143" t="str">
        <f>IF(SP_SUL!Q767="","*",CONCATENATE(SP_SUL!Q767," ",SP_SUL!R767))</f>
        <v>1 KM</v>
      </c>
      <c r="S764" s="143" t="str">
        <f>IF(SP_SUL!V767="","*",SP_SUL!V767)</f>
        <v>Jhon</v>
      </c>
      <c r="T764" s="143" t="str">
        <f>IF(SP_SUL!W767="","*",SP_SUL!W767)</f>
        <v>Inspeção R7D ( Ronda de chuva)</v>
      </c>
      <c r="U764" s="136">
        <f ca="1">_xlfn.XLOOKUP(G764&amp;$U$2,BS_CONTROLE[CHAVE],BS_CONTROLE[Quantidade_11],"-")</f>
        <v>60</v>
      </c>
      <c r="V764" s="136">
        <f ca="1">_xlfn.XLOOKUP(G764&amp;$V$2,BS_CONTROLE[CHAVE],BS_CONTROLE[Quantidade_11],"-")</f>
        <v>40</v>
      </c>
      <c r="W764" s="136">
        <f ca="1">_xlfn.XLOOKUP(G764&amp;$W$2,BS_CONTROLE[CHAVE],BS_CONTROLE[Quantidade_11],"-")</f>
        <v>0</v>
      </c>
    </row>
    <row r="765" spans="1:23" hidden="1">
      <c r="A765" s="144" t="str">
        <f>IF(SP_SUL!Y768="","*",SP_SUL!Y768)</f>
        <v>*</v>
      </c>
      <c r="B765" s="144" t="str">
        <f>IF(SP_SUL!X768="","*",SP_SUL!X768)</f>
        <v>Oportunidade</v>
      </c>
      <c r="C765" s="144" t="str">
        <f>IF(SP_SUL!Z768="","*",SP_SUL!Z768)</f>
        <v>*</v>
      </c>
      <c r="D765" s="138" t="str">
        <f>IF(SP_SUL!S768="","*",SP_SUL!S768)</f>
        <v>SP SUL</v>
      </c>
      <c r="E765" s="138" t="str">
        <f>IF(SP_SUL!T768="","*",SP_SUL!T768)</f>
        <v>ZEV-ZPT</v>
      </c>
      <c r="F765" s="143">
        <f>IF(SP_SUL!B768="","*",SP_SUL!B768)</f>
        <v>46081</v>
      </c>
      <c r="G765" s="143" t="str">
        <f>IF(SP_SUL!D768="","*",SP_SUL!D768)</f>
        <v>HUELTON (TP-725)</v>
      </c>
      <c r="H765" s="143" t="str">
        <f>IF(SP_SUL!F768="","*",SP_SUL!F768)</f>
        <v>PDM - SOLDA</v>
      </c>
      <c r="I765" s="143" t="str">
        <f>IF(SP_SUL!H768="","*",SP_SUL!H768)</f>
        <v>-</v>
      </c>
      <c r="J765" s="143" t="str">
        <f>IF(SP_SUL!I768="","*",SP_SUL!I768)</f>
        <v>-</v>
      </c>
      <c r="K765" s="138" t="str">
        <f>IF(SP_SUL!M768="","*",SP_SUL!M768)</f>
        <v>ZPT</v>
      </c>
      <c r="L765" s="138" t="str">
        <f>IF(SP_SUL!N768="","*",SP_SUL!N768)</f>
        <v>ZPT2</v>
      </c>
      <c r="M765" s="139">
        <f>IF(SP_SUL!J768="","*",SP_SUL!J768)</f>
        <v>92</v>
      </c>
      <c r="N765" s="142">
        <f>IF(SP_SUL!K768="","*",SP_SUL!K768)</f>
        <v>106.7</v>
      </c>
      <c r="O765" s="142" t="str">
        <f>IF(SP_SUL!L768="","*",SP_SUL!L768)</f>
        <v>-</v>
      </c>
      <c r="P765" s="141">
        <f>IF(SP_SUL!O768="","*",SP_SUL!O768)</f>
        <v>0.41666666666666669</v>
      </c>
      <c r="Q765" s="141">
        <f>IF(SP_SUL!P768="","*",SP_SUL!P768)</f>
        <v>6.25E-2</v>
      </c>
      <c r="R765" s="143" t="str">
        <f>IF(SP_SUL!Q768="","*",CONCATENATE(SP_SUL!Q768," ",SP_SUL!R768))</f>
        <v>1 Nº DE SOLDA</v>
      </c>
      <c r="S765" s="143" t="str">
        <f>IF(SP_SUL!V768="","*",SP_SUL!V768)</f>
        <v>Huelton</v>
      </c>
      <c r="T765" s="143" t="str">
        <f>IF(SP_SUL!W768="","*",SP_SUL!W768)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IF(SP_SUL!Y769="","*",SP_SUL!Y769)</f>
        <v>*</v>
      </c>
      <c r="B766" s="144" t="str">
        <f>IF(SP_SUL!X769="","*",SP_SUL!X769)</f>
        <v>Oportunidade</v>
      </c>
      <c r="C766" s="144" t="str">
        <f>IF(SP_SUL!Z769="","*",SP_SUL!Z769)</f>
        <v>*</v>
      </c>
      <c r="D766" s="138" t="str">
        <f>IF(SP_SUL!S769="","*",SP_SUL!S769)</f>
        <v>SP SUL</v>
      </c>
      <c r="E766" s="138" t="str">
        <f>IF(SP_SUL!T769="","*",SP_SUL!T769)</f>
        <v>ZEV-ZPT</v>
      </c>
      <c r="F766" s="143">
        <f>IF(SP_SUL!B769="","*",SP_SUL!B769)</f>
        <v>46081</v>
      </c>
      <c r="G766" s="143" t="str">
        <f>IF(SP_SUL!D769="","*",SP_SUL!D769)</f>
        <v>EXPANSÃO TURMA 1</v>
      </c>
      <c r="H766" s="143" t="str">
        <f>IF(SP_SUL!F769="","*",SP_SUL!F769)</f>
        <v>EXPANSÃO - SOLDA</v>
      </c>
      <c r="I766" s="143" t="str">
        <f>IF(SP_SUL!H769="","*",SP_SUL!H769)</f>
        <v>-</v>
      </c>
      <c r="J766" s="143" t="str">
        <f>IF(SP_SUL!I769="","*",SP_SUL!I769)</f>
        <v>-</v>
      </c>
      <c r="K766" s="138" t="str">
        <f>IF(SP_SUL!M769="","*",SP_SUL!M769)</f>
        <v>109-ZGM</v>
      </c>
      <c r="L766" s="138" t="str">
        <f>IF(SP_SUL!N769="","*",SP_SUL!N769)</f>
        <v>1101093/1101091</v>
      </c>
      <c r="M766" s="139">
        <f>IF(SP_SUL!J769="","*",SP_SUL!J769)</f>
        <v>30</v>
      </c>
      <c r="N766" s="142">
        <f>IF(SP_SUL!K769="","*",SP_SUL!K769)</f>
        <v>108.75</v>
      </c>
      <c r="O766" s="142">
        <f>IF(SP_SUL!L769="","*",SP_SUL!L769)</f>
        <v>109</v>
      </c>
      <c r="P766" s="141">
        <f>IF(SP_SUL!O769="","*",SP_SUL!O769)</f>
        <v>0.35416666666666669</v>
      </c>
      <c r="Q766" s="141">
        <f>IF(SP_SUL!P769="","*",SP_SUL!P769)</f>
        <v>6.25E-2</v>
      </c>
      <c r="R766" s="143" t="str">
        <f>IF(SP_SUL!Q769="","*",CONCATENATE(SP_SUL!Q769," ",SP_SUL!R769))</f>
        <v>1 Nº DE SOLDA</v>
      </c>
      <c r="S766" s="143" t="str">
        <f>IF(SP_SUL!V769="","*",SP_SUL!V769)</f>
        <v>Pedro</v>
      </c>
      <c r="T766" s="143" t="str">
        <f>IF(SP_SUL!W769="","*",SP_SUL!W769)</f>
        <v xml:space="preserve">Execução de solda - Condicionado a temperatura </v>
      </c>
      <c r="U766" s="136">
        <f ca="1">_xlfn.XLOOKUP(G766&amp;$U$2,BS_CONTROLE[CHAVE],BS_CONTROLE[Quantidade_11],"-")</f>
        <v>0</v>
      </c>
      <c r="V766" s="136">
        <f ca="1">_xlfn.XLOOKUP(G766&amp;$V$2,BS_CONTROLE[CHAVE],BS_CONTROLE[Quantidade_11],"-")</f>
        <v>0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-</v>
      </c>
      <c r="E999" s="138" t="str">
        <f>IF(SP_SUL!T1003="","*",SP_SUL!T1003)</f>
        <v>-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-</v>
      </c>
      <c r="L999" s="138" t="str">
        <f>IF(SP_SUL!N1003="","*",SP_SUL!N1003)</f>
        <v>-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2116</v>
      </c>
      <c r="C2" s="120" t="s">
        <v>980</v>
      </c>
      <c r="D2" s="75" t="s">
        <v>982</v>
      </c>
      <c r="E2" s="75" t="s">
        <v>2117</v>
      </c>
      <c r="F2" s="98" t="s">
        <v>2118</v>
      </c>
      <c r="G2" s="75" t="s">
        <v>2119</v>
      </c>
      <c r="H2" s="75" t="s">
        <v>2120</v>
      </c>
      <c r="I2" s="75" t="s">
        <v>2121</v>
      </c>
      <c r="J2" s="75" t="s">
        <v>2122</v>
      </c>
      <c r="K2" s="77" t="s">
        <v>2123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ESCALA</v>
      </c>
      <c r="I729" s="94" t="str">
        <f>IF(SP_SUL!AC734="","*",SP_SUL!AC734)</f>
        <v>*</v>
      </c>
      <c r="J729" s="95">
        <f>IF(SP_SUL!AA734="","*",SP_SUL!AA734)</f>
        <v>1</v>
      </c>
      <c r="K729" s="96">
        <f>IF(SP_SUL!AD734="","*",SP_SUL!AD734)</f>
        <v>0.25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*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>
        <f>IF(SP_SUL!B744="","*",SP_SUL!B744)</f>
        <v>46081</v>
      </c>
      <c r="D739" s="93" t="str">
        <f>IF(SP_SUL!D744="","*",SP_SUL!D744)</f>
        <v>ROBSON (TP-729)</v>
      </c>
      <c r="E739" s="93" t="str">
        <f>IF(SP_SUL!H744="","*",SP_SUL!H744)</f>
        <v>-</v>
      </c>
      <c r="F739" s="99" t="str">
        <f>IF(SP_SUL!M744="","*",SP_SUL!M744)</f>
        <v>ZDS-ZQB</v>
      </c>
      <c r="G739" s="94" t="str">
        <f>IF(SP_SUL!I744="","*",SP_SUL!I744)</f>
        <v>-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-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>
        <f>IF(SP_SUL!B745="","*",SP_SUL!B745)</f>
        <v>46081</v>
      </c>
      <c r="D740" s="93" t="str">
        <f>IF(SP_SUL!D745="","*",SP_SUL!D745)</f>
        <v>V93</v>
      </c>
      <c r="E740" s="93" t="str">
        <f>IF(SP_SUL!H745="","*",SP_SUL!H745)</f>
        <v>ZYU1</v>
      </c>
      <c r="F740" s="99" t="str">
        <f>IF(SP_SUL!M745="","*",SP_SUL!M745)</f>
        <v>ZYU-ZST</v>
      </c>
      <c r="G740" s="94" t="str">
        <f>IF(SP_SUL!I745="","*",SP_SUL!I745)</f>
        <v>ZYU1</v>
      </c>
      <c r="H740" s="94" t="str">
        <f>IF(SP_SUL!AB745="","*",SP_SUL!AB745)</f>
        <v>FIXO</v>
      </c>
      <c r="I740" s="94" t="str">
        <f>IF(SP_SUL!AC745="","*",SP_SUL!AC745)</f>
        <v>ACIONAMENTO</v>
      </c>
      <c r="J740" s="95" t="str">
        <f>IF(SP_SUL!AA745="","*",SP_SUL!AA745)</f>
        <v>1 (Palazzi)</v>
      </c>
      <c r="K740" s="96">
        <f>IF(SP_SUL!AD745="","*",SP_SUL!AD745)</f>
        <v>0.29166666666666669</v>
      </c>
    </row>
    <row r="741" spans="2:11" hidden="1">
      <c r="B741" s="93" t="str">
        <f>IF(SP_SUL!Y746="","*",SP_SUL!Y746)</f>
        <v>*</v>
      </c>
      <c r="C741" s="94">
        <f>IF(SP_SUL!B746="","*",SP_SUL!B746)</f>
        <v>46081</v>
      </c>
      <c r="D741" s="93" t="str">
        <f>IF(SP_SUL!D746="","*",SP_SUL!D746)</f>
        <v>JOSÉ  (TF-521)</v>
      </c>
      <c r="E741" s="93" t="str">
        <f>IF(SP_SUL!H746="","*",SP_SUL!H746)</f>
        <v>-</v>
      </c>
      <c r="F741" s="99" t="str">
        <f>IF(SP_SUL!M746="","*",SP_SUL!M746)</f>
        <v>ZDY-ZFY</v>
      </c>
      <c r="G741" s="94" t="str">
        <f>IF(SP_SUL!I746="","*",SP_SUL!I746)</f>
        <v>-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-</v>
      </c>
      <c r="K741" s="96">
        <f>IF(SP_SUL!AD746="","*",SP_SUL!AD746)</f>
        <v>0.33333333333333331</v>
      </c>
    </row>
    <row r="742" spans="2:11" hidden="1">
      <c r="B742" s="93" t="str">
        <f>IF(SP_SUL!Y747="","*",SP_SUL!Y747)</f>
        <v>*</v>
      </c>
      <c r="C742" s="94">
        <f>IF(SP_SUL!B747="","*",SP_SUL!B747)</f>
        <v>46081</v>
      </c>
      <c r="D742" s="93" t="str">
        <f>IF(SP_SUL!D747="","*",SP_SUL!D747)</f>
        <v>ROBSON (TP-729)</v>
      </c>
      <c r="E742" s="93" t="str">
        <f>IF(SP_SUL!H747="","*",SP_SUL!H747)</f>
        <v>-</v>
      </c>
      <c r="F742" s="99" t="str">
        <f>IF(SP_SUL!M747="","*",SP_SUL!M747)</f>
        <v>ZDY-ZFY</v>
      </c>
      <c r="G742" s="94" t="str">
        <f>IF(SP_SUL!I747="","*",SP_SUL!I747)</f>
        <v>-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-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>
        <f>IF(SP_SUL!B748="","*",SP_SUL!B748)</f>
        <v>46081</v>
      </c>
      <c r="D743" s="93" t="str">
        <f>IF(SP_SUL!D748="","*",SP_SUL!D748)</f>
        <v xml:space="preserve">TURMA FIXA VIA </v>
      </c>
      <c r="E743" s="93" t="str">
        <f>IF(SP_SUL!H748="","*",SP_SUL!H748)</f>
        <v>-</v>
      </c>
      <c r="F743" s="99" t="str">
        <f>IF(SP_SUL!M748="","*",SP_SUL!M748)</f>
        <v>ZGA-ZCX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-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>
        <f>IF(SP_SUL!B751="","*",SP_SUL!B751)</f>
        <v>46081</v>
      </c>
      <c r="D746" s="93" t="str">
        <f>IF(SP_SUL!D751="","*",SP_SUL!D751)</f>
        <v>E17</v>
      </c>
      <c r="E746" s="93" t="str">
        <f>IF(SP_SUL!H751="","*",SP_SUL!H751)</f>
        <v>102ZKW2</v>
      </c>
      <c r="F746" s="99" t="str">
        <f>IF(SP_SUL!M751="","*",SP_SUL!M751)</f>
        <v>ZKW-ZLU</v>
      </c>
      <c r="G746" s="94" t="str">
        <f>IF(SP_SUL!I751="","*",SP_SUL!I751)</f>
        <v>102ZKW2</v>
      </c>
      <c r="H746" s="94" t="str">
        <f>IF(SP_SUL!AB751="","*",SP_SUL!AB751)</f>
        <v>FIXO</v>
      </c>
      <c r="I746" s="94" t="str">
        <f>IF(SP_SUL!AC751="","*",SP_SUL!AC751)</f>
        <v>ACIONAMENTO</v>
      </c>
      <c r="J746" s="95">
        <f>IF(SP_SUL!AA751="","*",SP_SUL!AA751)</f>
        <v>1</v>
      </c>
      <c r="K746" s="96">
        <f>IF(SP_SUL!AD751="","*",SP_SUL!AD751)</f>
        <v>0.33333333333333331</v>
      </c>
    </row>
    <row r="747" spans="2:11" hidden="1">
      <c r="B747" s="93" t="str">
        <f>IF(SP_SUL!Y752="","*",SP_SUL!Y752)</f>
        <v>*</v>
      </c>
      <c r="C747" s="94">
        <f>IF(SP_SUL!B752="","*",SP_SUL!B752)</f>
        <v>46081</v>
      </c>
      <c r="D747" s="93" t="str">
        <f>IF(SP_SUL!D752="","*",SP_SUL!D752)</f>
        <v>CLEBISON (TP-728)</v>
      </c>
      <c r="E747" s="93" t="str">
        <f>IF(SP_SUL!H752="","*",SP_SUL!H752)</f>
        <v>-</v>
      </c>
      <c r="F747" s="99" t="str">
        <f>IF(SP_SUL!M752="","*",SP_SUL!M752)</f>
        <v>ZWI-ZEM</v>
      </c>
      <c r="G747" s="94" t="str">
        <f>IF(SP_SUL!I752="","*",SP_SUL!I752)</f>
        <v>-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>
        <f>IF(SP_SUL!B753="","*",SP_SUL!B753)</f>
        <v>46081</v>
      </c>
      <c r="D748" s="93" t="str">
        <f>IF(SP_SUL!D753="","*",SP_SUL!D753)</f>
        <v>ISMAEL(TP-726)</v>
      </c>
      <c r="E748" s="93" t="str">
        <f>IF(SP_SUL!H753="","*",SP_SUL!H753)</f>
        <v>-</v>
      </c>
      <c r="F748" s="99" t="str">
        <f>IF(SP_SUL!M753="","*",SP_SUL!M753)</f>
        <v>ZWI-ZEM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-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>
        <f>IF(SP_SUL!B754="","*",SP_SUL!B754)</f>
        <v>46081</v>
      </c>
      <c r="D749" s="93" t="str">
        <f>IF(SP_SUL!D754="","*",SP_SUL!D754)</f>
        <v>W60</v>
      </c>
      <c r="E749" s="93" t="str">
        <f>IF(SP_SUL!H754="","*",SP_SUL!H754)</f>
        <v>ZEM130-2</v>
      </c>
      <c r="F749" s="99" t="str">
        <f>IF(SP_SUL!M754="","*",SP_SUL!M754)</f>
        <v>ZWI-ZEM</v>
      </c>
      <c r="G749" s="94" t="str">
        <f>IF(SP_SUL!I754="","*",SP_SUL!I754)</f>
        <v>ZEM130-2</v>
      </c>
      <c r="H749" s="94" t="str">
        <f>IF(SP_SUL!AB754="","*",SP_SUL!AB754)</f>
        <v>FIXO</v>
      </c>
      <c r="I749" s="94" t="str">
        <f>IF(SP_SUL!AC754="","*",SP_SUL!AC754)</f>
        <v>ACIONAMENTO</v>
      </c>
      <c r="J749" s="95">
        <f>IF(SP_SUL!AA754="","*",SP_SUL!AA754)</f>
        <v>1</v>
      </c>
      <c r="K749" s="96">
        <f>IF(SP_SUL!AD754="","*",SP_SUL!AD754)</f>
        <v>0.29166666666666669</v>
      </c>
    </row>
    <row r="750" spans="2:11" hidden="1">
      <c r="B750" s="93" t="str">
        <f>IF(SP_SUL!Y755="","*",SP_SUL!Y755)</f>
        <v>*</v>
      </c>
      <c r="C750" s="94">
        <f>IF(SP_SUL!B755="","*",SP_SUL!B755)</f>
        <v>46081</v>
      </c>
      <c r="D750" s="93" t="str">
        <f>IF(SP_SUL!D755="","*",SP_SUL!D755)</f>
        <v>V89</v>
      </c>
      <c r="E750" s="93" t="str">
        <f>IF(SP_SUL!H755="","*",SP_SUL!H755)</f>
        <v>102ZKW2</v>
      </c>
      <c r="F750" s="99" t="str">
        <f>IF(SP_SUL!M755="","*",SP_SUL!M755)</f>
        <v>ZEM</v>
      </c>
      <c r="G750" s="94" t="str">
        <f>IF(SP_SUL!I755="","*",SP_SUL!I755)</f>
        <v>ZEM1302</v>
      </c>
      <c r="H750" s="94" t="str">
        <f>IF(SP_SUL!AB755="","*",SP_SUL!AB755)</f>
        <v>FIXO</v>
      </c>
      <c r="I750" s="94" t="str">
        <f>IF(SP_SUL!AC755="","*",SP_SUL!AC755)</f>
        <v>ACIONAMENTO</v>
      </c>
      <c r="J750" s="95">
        <f>IF(SP_SUL!AA755="","*",SP_SUL!AA755)</f>
        <v>1</v>
      </c>
      <c r="K750" s="96">
        <f>IF(SP_SUL!AD755="","*",SP_SUL!AD755)</f>
        <v>0.33333333333333331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MATEUS (TP-809)</v>
      </c>
      <c r="E752" s="93" t="str">
        <f>IF(SP_SUL!H757="","*",SP_SUL!H757)</f>
        <v>-</v>
      </c>
      <c r="F752" s="99" t="str">
        <f>IF(SP_SUL!M757="","*",SP_SUL!M757)</f>
        <v>ZRB-ZEV</v>
      </c>
      <c r="G752" s="94" t="str">
        <f>IF(SP_SUL!I757="","*",SP_SUL!I757)</f>
        <v>-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-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WALTER (TP-810)</v>
      </c>
      <c r="E753" s="93" t="str">
        <f>IF(SP_SUL!H758="","*",SP_SUL!H758)</f>
        <v>-</v>
      </c>
      <c r="F753" s="99" t="str">
        <f>IF(SP_SUL!M758="","*",SP_SUL!M758)</f>
        <v>ZRB-ZEV</v>
      </c>
      <c r="G753" s="94" t="str">
        <f>IF(SP_SUL!I758="","*",SP_SUL!I758)</f>
        <v>-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-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ADENISON (TP-810)</v>
      </c>
      <c r="E754" s="93" t="str">
        <f>IF(SP_SUL!H759="","*",SP_SUL!H759)</f>
        <v>-</v>
      </c>
      <c r="F754" s="99" t="str">
        <f>IF(SP_SUL!M759="","*",SP_SUL!M759)</f>
        <v>ZRB-ZEV</v>
      </c>
      <c r="G754" s="94" t="str">
        <f>IF(SP_SUL!I759="","*",SP_SUL!I759)</f>
        <v>-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-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>
        <f>IF(SP_SUL!B761="","*",SP_SUL!B761)</f>
        <v>46081</v>
      </c>
      <c r="D756" s="93" t="str">
        <f>IF(SP_SUL!D761="","*",SP_SUL!D761)</f>
        <v>W61</v>
      </c>
      <c r="E756" s="93" t="str">
        <f>IF(SP_SUL!H761="","*",SP_SUL!H761)</f>
        <v>K67ZEV2</v>
      </c>
      <c r="F756" s="99" t="str">
        <f>IF(SP_SUL!M761="","*",SP_SUL!M761)</f>
        <v>ZXW-ZGP</v>
      </c>
      <c r="G756" s="94" t="str">
        <f>IF(SP_SUL!I761="","*",SP_SUL!I761)</f>
        <v>K67ZEV2</v>
      </c>
      <c r="H756" s="94" t="str">
        <f>IF(SP_SUL!AB761="","*",SP_SUL!AB761)</f>
        <v>FIXO</v>
      </c>
      <c r="I756" s="94" t="str">
        <f>IF(SP_SUL!AC761="","*",SP_SUL!AC761)</f>
        <v>-</v>
      </c>
      <c r="J756" s="95">
        <f>IF(SP_SUL!AA761="","*",SP_SUL!AA761)</f>
        <v>1</v>
      </c>
      <c r="K756" s="96">
        <f>IF(SP_SUL!AD761="","*",SP_SUL!AD761)</f>
        <v>0.3125</v>
      </c>
    </row>
    <row r="757" spans="2:11" hidden="1">
      <c r="B757" s="93" t="str">
        <f>IF(SP_SUL!Y762="","*",SP_SUL!Y762)</f>
        <v>*</v>
      </c>
      <c r="C757" s="94">
        <f>IF(SP_SUL!B762="","*",SP_SUL!B762)</f>
        <v>46081</v>
      </c>
      <c r="D757" s="93" t="str">
        <f>IF(SP_SUL!D762="","*",SP_SUL!D762)</f>
        <v>W62</v>
      </c>
      <c r="E757" s="93" t="str">
        <f>IF(SP_SUL!H762="","*",SP_SUL!H762)</f>
        <v>ZPT1051</v>
      </c>
      <c r="F757" s="99" t="str">
        <f>IF(SP_SUL!M762="","*",SP_SUL!M762)</f>
        <v>ZXW-ZGP</v>
      </c>
      <c r="G757" s="94" t="str">
        <f>IF(SP_SUL!I762="","*",SP_SUL!I762)</f>
        <v>ZPTZDR</v>
      </c>
      <c r="H757" s="94" t="str">
        <f>IF(SP_SUL!AB762="","*",SP_SUL!AB762)</f>
        <v>FIXO</v>
      </c>
      <c r="I757" s="94" t="str">
        <f>IF(SP_SUL!AC762="","*",SP_SUL!AC762)</f>
        <v>*</v>
      </c>
      <c r="J757" s="95">
        <f>IF(SP_SUL!AA762="","*",SP_SUL!AA762)</f>
        <v>1</v>
      </c>
      <c r="K757" s="96">
        <f>IF(SP_SUL!AD762="","*",SP_SUL!AD762)</f>
        <v>0.29166666666666669</v>
      </c>
    </row>
    <row r="758" spans="2:11" hidden="1">
      <c r="B758" s="93" t="str">
        <f>IF(SP_SUL!Y763="","*",SP_SUL!Y763)</f>
        <v>*</v>
      </c>
      <c r="C758" s="94">
        <f>IF(SP_SUL!B763="","*",SP_SUL!B763)</f>
        <v>46081</v>
      </c>
      <c r="D758" s="93" t="str">
        <f>IF(SP_SUL!D763="","*",SP_SUL!D763)</f>
        <v>ANTONI  (TP-720)</v>
      </c>
      <c r="E758" s="93" t="str">
        <f>IF(SP_SUL!H763="","*",SP_SUL!H763)</f>
        <v>-</v>
      </c>
      <c r="F758" s="99" t="str">
        <f>IF(SP_SUL!M763="","*",SP_SUL!M763)</f>
        <v>ZXW-ZGP</v>
      </c>
      <c r="G758" s="94" t="str">
        <f>IF(SP_SUL!I763="","*",SP_SUL!I763)</f>
        <v>-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-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>
        <f>IF(SP_SUL!B764="","*",SP_SUL!B764)</f>
        <v>46081</v>
      </c>
      <c r="D759" s="93" t="str">
        <f>IF(SP_SUL!D764="","*",SP_SUL!D764)</f>
        <v>CARLOS (TP-722)</v>
      </c>
      <c r="E759" s="93" t="str">
        <f>IF(SP_SUL!H764="","*",SP_SUL!H764)</f>
        <v>-</v>
      </c>
      <c r="F759" s="99" t="str">
        <f>IF(SP_SUL!M764="","*",SP_SUL!M764)</f>
        <v>ZXW-ZGP</v>
      </c>
      <c r="G759" s="94" t="str">
        <f>IF(SP_SUL!I764="","*",SP_SUL!I764)</f>
        <v>-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-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>
        <f>IF(SP_SUL!B765="","*",SP_SUL!B765)</f>
        <v>46081</v>
      </c>
      <c r="D760" s="93" t="str">
        <f>IF(SP_SUL!D765="","*",SP_SUL!D765)</f>
        <v>LEANDRO (TP-727)</v>
      </c>
      <c r="E760" s="93" t="str">
        <f>IF(SP_SUL!H765="","*",SP_SUL!H765)</f>
        <v>-</v>
      </c>
      <c r="F760" s="99" t="str">
        <f>IF(SP_SUL!M765="","*",SP_SUL!M765)</f>
        <v>ZXW-ZGP</v>
      </c>
      <c r="G760" s="94" t="str">
        <f>IF(SP_SUL!I765="","*",SP_SUL!I765)</f>
        <v>-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-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>
        <f>IF(SP_SUL!B766="","*",SP_SUL!B766)</f>
        <v>46081</v>
      </c>
      <c r="D761" s="93" t="str">
        <f>IF(SP_SUL!D766="","*",SP_SUL!D766)</f>
        <v>V85</v>
      </c>
      <c r="E761" s="93" t="str">
        <f>IF(SP_SUL!H766="","*",SP_SUL!H766)</f>
        <v>ZDRZPT</v>
      </c>
      <c r="F761" s="99" t="str">
        <f>IF(SP_SUL!M766="","*",SP_SUL!M766)</f>
        <v>ZGP</v>
      </c>
      <c r="G761" s="94" t="str">
        <f>IF(SP_SUL!I766="","*",SP_SUL!I766)</f>
        <v>ZDRZPT</v>
      </c>
      <c r="H761" s="94" t="str">
        <f>IF(SP_SUL!AB766="","*",SP_SUL!AB766)</f>
        <v>FIXO</v>
      </c>
      <c r="I761" s="94" t="str">
        <f>IF(SP_SUL!AC766="","*",SP_SUL!AC766)</f>
        <v>ACIONAMENTO</v>
      </c>
      <c r="J761" s="95">
        <f>IF(SP_SUL!AA766="","*",SP_SUL!AA766)</f>
        <v>1</v>
      </c>
      <c r="K761" s="96">
        <f>IF(SP_SUL!AD766="","*",SP_SUL!AD766)</f>
        <v>0.29166666666666669</v>
      </c>
    </row>
    <row r="762" spans="2:11" hidden="1">
      <c r="B762" s="93" t="str">
        <f>IF(SP_SUL!Y767="","*",SP_SUL!Y767)</f>
        <v>*</v>
      </c>
      <c r="C762" s="94">
        <f>IF(SP_SUL!B767="","*",SP_SUL!B767)</f>
        <v>46081</v>
      </c>
      <c r="D762" s="93" t="str">
        <f>IF(SP_SUL!D767="","*",SP_SUL!D767)</f>
        <v>A84</v>
      </c>
      <c r="E762" s="93" t="str">
        <f>IF(SP_SUL!H767="","*",SP_SUL!H767)</f>
        <v>ZPT1051</v>
      </c>
      <c r="F762" s="99" t="str">
        <f>IF(SP_SUL!M767="","*",SP_SUL!M767)</f>
        <v>ZPT-ZEV</v>
      </c>
      <c r="G762" s="94" t="str">
        <f>IF(SP_SUL!I767="","*",SP_SUL!I767)</f>
        <v>ZEV1</v>
      </c>
      <c r="H762" s="94" t="str">
        <f>IF(SP_SUL!AB767="","*",SP_SUL!AB767)</f>
        <v>FIXO</v>
      </c>
      <c r="I762" s="94" t="str">
        <f>IF(SP_SUL!AC767="","*",SP_SUL!AC767)</f>
        <v>*</v>
      </c>
      <c r="J762" s="95">
        <f>IF(SP_SUL!AA767="","*",SP_SUL!AA767)</f>
        <v>1</v>
      </c>
      <c r="K762" s="96">
        <f>IF(SP_SUL!AD767="","*",SP_SUL!AD767)</f>
        <v>0.29166666666666669</v>
      </c>
    </row>
    <row r="763" spans="2:11" hidden="1">
      <c r="B763" s="93" t="str">
        <f>IF(SP_SUL!Y768="","*",SP_SUL!Y768)</f>
        <v>*</v>
      </c>
      <c r="C763" s="94">
        <f>IF(SP_SUL!B768="","*",SP_SUL!B768)</f>
        <v>46081</v>
      </c>
      <c r="D763" s="93" t="str">
        <f>IF(SP_SUL!D768="","*",SP_SUL!D768)</f>
        <v>HUELTON (TP-725)</v>
      </c>
      <c r="E763" s="93" t="str">
        <f>IF(SP_SUL!H768="","*",SP_SUL!H768)</f>
        <v>-</v>
      </c>
      <c r="F763" s="99" t="str">
        <f>IF(SP_SUL!M768="","*",SP_SUL!M768)</f>
        <v>ZPT</v>
      </c>
      <c r="G763" s="94" t="str">
        <f>IF(SP_SUL!I768="","*",SP_SUL!I768)</f>
        <v>-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-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>
        <f>IF(SP_SUL!B769="","*",SP_SUL!B769)</f>
        <v>46081</v>
      </c>
      <c r="D764" s="93" t="str">
        <f>IF(SP_SUL!D769="","*",SP_SUL!D769)</f>
        <v>EXPANSÃO TURMA 1</v>
      </c>
      <c r="E764" s="93" t="str">
        <f>IF(SP_SUL!H769="","*",SP_SUL!H769)</f>
        <v>-</v>
      </c>
      <c r="F764" s="99" t="str">
        <f>IF(SP_SUL!M769="","*",SP_SUL!M769)</f>
        <v>109-ZGM</v>
      </c>
      <c r="G764" s="94" t="str">
        <f>IF(SP_SUL!I769="","*",SP_SUL!I769)</f>
        <v>-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-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-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2124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2026-02-27T17:58:33Z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