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68" documentId="8_{B6337239-1A00-434D-AAD0-422EA1FEB5AE}" xr6:coauthVersionLast="47" xr6:coauthVersionMax="47" xr10:uidLastSave="{3A3A6029-C0C3-4D9A-81F2-FAF62B7353C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5" i="1" l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8" i="1" a="1"/>
  <c r="M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M270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<sst xmlns="http://schemas.openxmlformats.org/spreadsheetml/2006/main" count="7004" uniqueCount="1794">
  <si>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</si>
  <si>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</si>
  <si>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</si>
  <si>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</si>
  <si>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</si>
  <si>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</si>
  <si>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</si>
  <si>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</si>
  <si>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</si>
  <si>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</si>
  <si>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</si>
  <si>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</si>
  <si>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</si>
  <si>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</si>
  <si>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</si>
  <si>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</si>
  <si>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</si>
  <si>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</si>
  <si>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</si>
  <si>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</si>
  <si>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</si>
  <si>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</si>
  <si>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</si>
  <si>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</si>
  <si>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</si>
  <si>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</si>
  <si>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</si>
  <si>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</si>
  <si>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</si>
  <si>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</si>
  <si>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</si>
  <si>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</si>
  <si>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</si>
  <si>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</si>
  <si>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</si>
  <si>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</si>
  <si>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</si>
  <si>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</si>
  <si>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</si>
  <si>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</si>
  <si>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</si>
  <si>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</si>
  <si>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</si>
  <si>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</si>
  <si>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</si>
  <si>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</si>
  <si>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</si>
  <si>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</si>
  <si>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</si>
  <si>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</si>
  <si>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</si>
  <si>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</si>
  <si>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</si>
  <si>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</si>
  <si>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</si>
  <si>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</si>
  <si>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</si>
  <si>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</si>
  <si>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</si>
  <si>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</si>
  <si>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</si>
  <si>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</si>
  <si>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</si>
  <si>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</si>
  <si>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</si>
  <si>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</si>
  <si>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</si>
  <si>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</si>
  <si>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</si>
  <si>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</si>
  <si>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</si>
  <si>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</si>
  <si>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</si>
  <si>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</si>
  <si>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</si>
  <si>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</si>
  <si>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</si>
  <si>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</si>
  <si>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</si>
  <si>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</si>
  <si>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</si>
  <si>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</si>
  <si>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</si>
  <si>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</si>
  <si>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</si>
  <si>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</si>
  <si>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</si>
  <si>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</si>
  <si>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</si>
  <si>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</si>
  <si>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</si>
  <si>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</si>
  <si>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</si>
  <si>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</si>
  <si>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</si>
  <si>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</si>
  <si>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</si>
  <si>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</si>
  <si>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</si>
  <si>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</si>
  <si>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</si>
  <si>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</si>
  <si>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</si>
  <si>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</si>
  <si>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</si>
  <si>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</si>
  <si>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</si>
  <si>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</si>
  <si>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</si>
  <si>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</si>
  <si>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</si>
  <si>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</si>
  <si>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</si>
  <si>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</si>
  <si>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</si>
  <si>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</si>
  <si>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</si>
  <si>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</si>
  <si>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</si>
  <si>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</si>
  <si>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</si>
  <si>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</si>
  <si>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</si>
  <si>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</si>
  <si>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</si>
  <si>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</si>
  <si>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</si>
  <si>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</si>
  <si>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</si>
  <si>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</si>
  <si>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</si>
  <si>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</si>
  <si>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</si>
  <si>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</si>
  <si>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</si>
  <si>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</si>
  <si>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</si>
  <si>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</si>
  <si>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</si>
  <si>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</si>
  <si>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</si>
  <si>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</si>
  <si>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</si>
  <si>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</si>
  <si>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</si>
  <si>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</si>
  <si>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</si>
  <si>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</si>
  <si>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</si>
  <si>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</si>
  <si>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</si>
  <si>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</si>
  <si>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</si>
  <si>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</si>
  <si>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</si>
  <si>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</si>
  <si>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</si>
  <si>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</si>
  <si>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</si>
  <si>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</si>
  <si>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</si>
  <si>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</si>
  <si>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</si>
  <si>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</si>
  <si>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</si>
  <si>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</si>
  <si>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</si>
  <si>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</si>
  <si>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</si>
  <si>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</si>
  <si>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</si>
  <si>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</si>
  <si>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</si>
  <si>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</si>
  <si>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</si>
  <si>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</si>
  <si>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</si>
  <si>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</si>
  <si>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</si>
  <si>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</si>
  <si>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</si>
  <si>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</si>
  <si>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</si>
  <si>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</si>
  <si>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</si>
  <si>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</si>
  <si>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</si>
  <si>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</si>
  <si>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</si>
  <si>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</si>
  <si>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</si>
  <si>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</si>
  <si>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</si>
  <si>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</si>
  <si>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</si>
  <si>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</si>
  <si>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</si>
  <si>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</si>
  <si>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</si>
  <si>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</si>
  <si>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</si>
  <si>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</si>
  <si>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</si>
  <si>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</si>
  <si>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</si>
  <si>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</si>
  <si>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</si>
  <si>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</si>
  <si>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</si>
  <si>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</si>
  <si>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</si>
  <si>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</si>
  <si>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</si>
  <si>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</si>
  <si>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</si>
  <si>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</si>
  <si>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</si>
  <si>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</si>
  <si>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</si>
  <si>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</si>
  <si>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</si>
  <si>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</si>
  <si>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</si>
  <si>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</si>
  <si>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</si>
  <si>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</si>
  <si>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</si>
  <si>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</si>
  <si>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</si>
  <si>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</si>
  <si>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</si>
  <si>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</si>
  <si>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</si>
  <si>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</si>
  <si>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</si>
  <si>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</si>
  <si>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</si>
  <si>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</si>
  <si>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</si>
  <si>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</si>
  <si>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</si>
  <si>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</si>
  <si>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</si>
  <si>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</si>
  <si>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</si>
  <si>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</si>
  <si>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</si>
  <si>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</si>
  <si>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</si>
  <si>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</si>
  <si>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</si>
  <si>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</si>
  <si>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</si>
  <si>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</si>
  <si>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</si>
  <si>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</si>
  <si>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</si>
  <si>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</si>
  <si>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</si>
  <si>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</si>
  <si>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</si>
  <si>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</si>
  <si>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</si>
  <si>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</si>
  <si>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</si>
  <si>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</si>
  <si>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</si>
  <si>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</si>
  <si>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</si>
  <si>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</si>
  <si>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</si>
  <si>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</si>
  <si>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</si>
  <si>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</si>
  <si>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</si>
  <si>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</si>
  <si>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</si>
  <si>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</si>
  <si>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</si>
  <si>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</si>
  <si>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</si>
  <si>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</si>
  <si>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</si>
  <si>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</si>
  <si>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</si>
  <si>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</si>
  <si>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</si>
  <si>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</si>
  <si>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</si>
  <si>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</si>
  <si>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</si>
  <si>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</si>
  <si>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</si>
  <si>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</si>
  <si>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</si>
  <si>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</si>
  <si>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</si>
  <si>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</si>
  <si>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</si>
  <si>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</si>
  <si>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</si>
  <si>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</si>
  <si>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</si>
  <si>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</si>
  <si>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</si>
  <si>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</si>
  <si>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</si>
  <si>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</si>
  <si>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</si>
  <si>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</si>
  <si>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</si>
  <si>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</si>
  <si>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</si>
  <si>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</si>
  <si>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</si>
  <si>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</si>
  <si>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</si>
  <si>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</si>
  <si>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</si>
  <si>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</si>
  <si>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</si>
  <si>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</si>
  <si>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</si>
  <si>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</si>
  <si>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</si>
  <si>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</si>
  <si>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</si>
  <si>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</si>
  <si>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</si>
  <si>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</si>
  <si>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</si>
  <si>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</si>
  <si>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</si>
  <si>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</si>
  <si>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</si>
  <si>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</si>
  <si>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</si>
  <si>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</si>
  <si>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</si>
  <si>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</si>
  <si>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</si>
  <si>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</si>
  <si>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</si>
  <si>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</si>
  <si>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</si>
  <si>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</si>
  <si>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</si>
  <si>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</si>
  <si>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</si>
  <si>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</si>
  <si>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</si>
  <si>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</si>
  <si>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</si>
  <si>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</si>
  <si>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</si>
  <si>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</si>
  <si>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</si>
  <si>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</si>
  <si>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</si>
  <si>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</si>
  <si>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</si>
  <si>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</si>
  <si>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</si>
  <si>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</si>
  <si>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</si>
  <si>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</si>
  <si>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</si>
  <si>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</si>
  <si>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</si>
  <si>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</si>
  <si>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</si>
  <si>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</si>
  <si>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</si>
  <si>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</si>
  <si>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</si>
  <si>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</si>
  <si>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</si>
  <si>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</si>
  <si>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</si>
  <si>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</si>
  <si>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</si>
  <si>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</si>
  <si>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</si>
  <si>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</si>
  <si>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</si>
  <si>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</si>
  <si>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</si>
  <si>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</si>
  <si>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</si>
  <si>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</si>
  <si>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</si>
  <si>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</si>
  <si>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</si>
  <si>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</si>
  <si>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</si>
  <si>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</si>
  <si>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</si>
  <si>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</si>
  <si>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</si>
  <si>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</si>
  <si>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</si>
  <si>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</si>
  <si>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</si>
  <si>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</si>
  <si>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</si>
  <si>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</si>
  <si>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</si>
  <si>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</si>
  <si>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</si>
  <si>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</si>
  <si>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</si>
  <si>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</si>
  <si>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</si>
  <si>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</si>
  <si>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</si>
  <si>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</si>
  <si>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</si>
  <si>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</si>
  <si>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</si>
  <si>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</si>
  <si>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</si>
  <si>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</si>
  <si>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</si>
  <si>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</si>
  <si>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</si>
  <si>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</si>
  <si>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</si>
  <si>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</si>
  <si>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</si>
  <si>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</si>
  <si>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</si>
  <si>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</si>
  <si>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</si>
  <si>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</si>
  <si>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</si>
  <si>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</si>
  <si>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</si>
  <si>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</si>
  <si>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</si>
  <si>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</si>
  <si>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</si>
  <si>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</si>
  <si>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</si>
  <si>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</si>
  <si>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</si>
  <si>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</si>
  <si>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</si>
  <si>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</si>
  <si>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</si>
  <si>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</si>
  <si>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</si>
  <si>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</si>
  <si>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</si>
  <si>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</si>
  <si>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</si>
  <si>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</si>
  <si>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</si>
  <si>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</si>
  <si>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</si>
  <si>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</si>
  <si>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</si>
  <si>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</si>
  <si>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</si>
  <si>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</si>
  <si>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</si>
  <si>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</si>
  <si>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</si>
  <si>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</si>
  <si>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</si>
  <si>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</si>
  <si>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</si>
  <si>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</si>
  <si>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</si>
  <si>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</si>
  <si>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</si>
  <si>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</si>
  <si>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</si>
  <si>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</si>
  <si>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</si>
  <si>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</si>
  <si>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</si>
  <si>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</si>
  <si>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</si>
  <si>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</si>
  <si>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</si>
  <si>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</si>
  <si>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</si>
  <si>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</si>
  <si>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</si>
  <si>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</si>
  <si>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</si>
  <si>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</si>
  <si>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</si>
  <si>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</si>
  <si>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</si>
  <si>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</si>
  <si>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</si>
  <si>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</si>
  <si>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</si>
  <si>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</si>
  <si>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</si>
  <si>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</si>
  <si>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</si>
  <si>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</si>
  <si>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</si>
  <si>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</si>
  <si>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</si>
  <si>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</si>
  <si>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</si>
  <si>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</si>
  <si>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</si>
  <si>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</si>
  <si>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</si>
  <si>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</si>
  <si>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</si>
  <si>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</si>
  <si>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</si>
  <si>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</si>
  <si>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</si>
  <si>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</si>
  <si>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</si>
  <si>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</si>
  <si>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</si>
  <si>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</si>
  <si>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</si>
  <si>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</si>
  <si>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</si>
  <si>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</si>
  <si>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</si>
  <si>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</si>
  <si>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</si>
  <si>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</si>
  <si>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</si>
  <si>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</si>
  <si>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</si>
  <si>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</si>
  <si>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</si>
  <si>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</si>
  <si>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</si>
  <si>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</si>
  <si>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</si>
  <si>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</si>
  <si>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</si>
  <si>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</si>
  <si>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</si>
  <si>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</si>
  <si>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</si>
  <si>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</si>
  <si>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</si>
  <si>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</si>
  <si>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</si>
  <si>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</si>
  <si>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</si>
  <si>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</si>
  <si>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</si>
  <si>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</si>
  <si>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</si>
  <si>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</si>
  <si>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</si>
  <si>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</si>
  <si>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</si>
  <si>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</si>
  <si>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</si>
  <si>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</si>
  <si>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</si>
  <si>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</si>
  <si>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</si>
  <si>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</si>
  <si>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</si>
  <si>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</si>
  <si>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</si>
  <si>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</si>
  <si>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</si>
  <si>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</si>
  <si>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</si>
  <si>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</si>
  <si>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</si>
  <si>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</si>
  <si>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</si>
  <si>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</si>
  <si>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</si>
  <si>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</si>
  <si>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</si>
  <si>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</si>
  <si>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</si>
  <si>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</si>
  <si>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</si>
  <si>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</si>
  <si>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</si>
  <si>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</si>
  <si>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</si>
  <si>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</si>
  <si>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</si>
  <si>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</si>
  <si>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</si>
  <si>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</si>
  <si>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</si>
  <si>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</si>
  <si>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</si>
  <si>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</si>
  <si>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</si>
  <si>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</si>
  <si>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</si>
  <si>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</si>
  <si>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</si>
  <si>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</si>
  <si>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</si>
  <si>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</si>
  <si>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</si>
  <si>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</si>
  <si>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</si>
  <si>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</si>
  <si>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</si>
  <si>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</si>
  <si>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</si>
  <si>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</si>
  <si>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</si>
  <si>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</si>
  <si>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</si>
  <si>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</si>
  <si>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</si>
  <si>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</si>
  <si>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</si>
  <si>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</si>
  <si>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</si>
  <si>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</si>
  <si>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</si>
  <si>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</si>
  <si>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</si>
  <si>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</si>
  <si>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</si>
  <si>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</si>
  <si>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</si>
  <si>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</si>
  <si>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</si>
  <si>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</si>
  <si>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</si>
  <si>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</si>
  <si>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</si>
  <si>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</si>
  <si>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</si>
  <si>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</si>
  <si>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</si>
  <si>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</si>
  <si>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</si>
  <si>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</si>
  <si>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</si>
  <si>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</si>
  <si>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</si>
  <si>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</si>
  <si>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</si>
  <si>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</si>
  <si>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</si>
  <si>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</si>
  <si>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</si>
  <si>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</si>
  <si>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</si>
  <si>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</si>
  <si>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</si>
  <si>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</si>
  <si>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</si>
  <si>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</si>
  <si>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</si>
  <si>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</si>
  <si>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</si>
  <si>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</si>
  <si>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</si>
  <si>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</si>
  <si>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</si>
  <si>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</si>
  <si>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</si>
  <si>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</si>
  <si>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</si>
  <si>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</si>
  <si>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</si>
  <si>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</si>
  <si>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</si>
  <si>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</si>
  <si>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</si>
  <si>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</si>
  <si>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</si>
  <si>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</si>
  <si>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</si>
  <si>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</si>
  <si>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</si>
  <si>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</si>
  <si>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</si>
  <si>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</si>
  <si>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</si>
  <si>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</si>
  <si>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</si>
  <si>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</si>
  <si>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</si>
  <si>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</si>
  <si>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</si>
  <si>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</si>
  <si>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</si>
  <si>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</si>
  <si>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</si>
  <si>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</si>
  <si>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</si>
  <si>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</si>
  <si>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</si>
  <si>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</si>
  <si>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</si>
  <si>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</si>
  <si>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</si>
  <si>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</si>
  <si>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</si>
  <si>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</si>
  <si>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</si>
  <si>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</si>
  <si>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</si>
  <si>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</si>
  <si>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</si>
  <si>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</si>
  <si>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</si>
  <si>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</si>
  <si>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</si>
  <si>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</si>
  <si>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</si>
  <si>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</si>
  <si>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</si>
  <si>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</si>
  <si>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</si>
  <si>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</si>
  <si>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</si>
  <si>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</si>
  <si>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</si>
  <si>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</si>
  <si>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</si>
  <si>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</si>
  <si>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</si>
  <si>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</si>
  <si>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</si>
  <si>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</si>
  <si>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</si>
  <si>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</si>
  <si>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</si>
  <si>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</si>
  <si>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</si>
  <si>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</si>
  <si>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</si>
  <si>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</si>
  <si>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</si>
  <si>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</si>
  <si>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</si>
  <si>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</si>
  <si>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</si>
  <si>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</si>
  <si>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</si>
  <si>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</si>
  <si>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</si>
  <si>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</si>
  <si>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</si>
  <si>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</si>
  <si>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</si>
  <si>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</si>
  <si>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</si>
  <si>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</si>
  <si>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</si>
  <si>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</si>
  <si>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</si>
  <si>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</si>
  <si>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</si>
  <si>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</si>
  <si>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</si>
  <si>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</si>
  <si>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</si>
  <si>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</si>
  <si>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</si>
  <si>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</si>
  <si>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</si>
  <si>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</si>
  <si>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</si>
  <si>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</si>
  <si>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</si>
  <si>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</si>
  <si>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</si>
  <si>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</si>
  <si>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</si>
  <si>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</si>
  <si>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</si>
  <si>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</si>
  <si>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</si>
  <si>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</si>
  <si>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</si>
  <si>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</si>
  <si>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</si>
  <si>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</si>
  <si>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</si>
  <si>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</si>
  <si>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</si>
  <si>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</si>
  <si>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</si>
  <si>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</si>
  <si>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</si>
  <si>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</si>
  <si>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</si>
  <si>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</si>
  <si>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</si>
  <si>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</si>
  <si>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</si>
  <si>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</si>
  <si>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</si>
  <si>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</si>
  <si>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</si>
  <si>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</si>
  <si>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</si>
  <si>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</si>
  <si>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</si>
  <si>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</si>
  <si>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</si>
  <si>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</si>
  <si>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</si>
  <si>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</si>
  <si>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</si>
  <si>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</si>
  <si>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</si>
  <si>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</si>
  <si>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</si>
  <si>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</si>
  <si>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</si>
  <si>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</si>
  <si>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</si>
  <si>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</si>
  <si>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</si>
  <si>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</si>
  <si>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</si>
  <si>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</si>
  <si>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</si>
  <si>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</si>
  <si>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</si>
  <si>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</si>
  <si>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</si>
  <si>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</si>
  <si>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</si>
  <si>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</si>
  <si>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</si>
  <si>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</si>
  <si>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</si>
  <si>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</si>
  <si>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</si>
  <si>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</si>
  <si>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</si>
  <si>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</si>
  <si>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</si>
  <si>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</si>
  <si>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</si>
  <si>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</si>
  <si>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</si>
  <si>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</si>
  <si>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</si>
  <si>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</si>
  <si>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</si>
  <si>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</si>
  <si>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</si>
  <si>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</si>
  <si>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</si>
  <si>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</si>
  <si>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</si>
  <si>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</si>
  <si>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</si>
  <si>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</si>
  <si>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</si>
  <si>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</si>
  <si>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</si>
  <si>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</si>
  <si>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</si>
  <si>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</si>
  <si>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</si>
  <si>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</si>
  <si>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</si>
  <si>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</si>
  <si>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</si>
  <si>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</si>
  <si>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</si>
  <si>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</si>
  <si>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</si>
  <si>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</si>
  <si>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</si>
  <si>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</si>
  <si>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</si>
  <si>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</si>
  <si>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</si>
  <si>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</si>
  <si>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</si>
  <si>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</si>
  <si>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</si>
  <si>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</si>
  <si>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</si>
  <si>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</si>
  <si>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</si>
  <si>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</si>
  <si>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</si>
  <si>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</si>
  <si>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</si>
  <si>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</si>
  <si>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</si>
  <si>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</si>
  <si>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</si>
  <si>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</si>
  <si>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</si>
  <si>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</si>
  <si>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</si>
  <si>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</si>
  <si>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</si>
  <si>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</si>
  <si>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</si>
  <si>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</si>
  <si>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</si>
  <si>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</si>
  <si>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</si>
  <si>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</si>
  <si>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</si>
  <si>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</si>
  <si>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</si>
  <si>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</si>
  <si>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</si>
  <si>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</si>
  <si>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</si>
  <si>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</si>
  <si>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</si>
  <si>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</si>
  <si>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</si>
  <si>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</si>
  <si>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</si>
  <si>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</si>
  <si>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</si>
  <si>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</si>
  <si>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</si>
  <si>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</si>
  <si>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</si>
  <si>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</si>
  <si>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</si>
  <si>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</si>
  <si>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</si>
  <si>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</si>
  <si>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</si>
  <si>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</si>
  <si>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</si>
  <si>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</si>
  <si>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</si>
  <si>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</si>
  <si>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</si>
  <si>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</si>
  <si>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</si>
  <si>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</si>
  <si>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</si>
  <si>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</si>
  <si>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</si>
  <si>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</si>
  <si>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</si>
  <si>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</si>
  <si>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</si>
  <si>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</si>
  <si>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</si>
  <si>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</si>
  <si>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</si>
  <si>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</si>
  <si>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</si>
  <si>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</si>
  <si>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</si>
  <si>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</si>
  <si>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</si>
  <si>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</si>
  <si>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</si>
  <si>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</si>
  <si>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</si>
  <si>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</si>
  <si>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</si>
  <si>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</si>
  <si>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</si>
  <si>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</si>
  <si>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</si>
  <si>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</si>
  <si>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</si>
  <si>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</si>
  <si>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</si>
  <si>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</si>
  <si>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</si>
  <si>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</si>
  <si>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</si>
  <si>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</si>
  <si>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</si>
  <si>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</si>
  <si>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</si>
  <si>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</si>
  <si>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</si>
  <si>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</si>
  <si>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</si>
  <si>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</si>
  <si>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</si>
  <si>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</si>
  <si>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</si>
  <si>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</si>
  <si>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</si>
  <si>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</si>
  <si>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</si>
  <si>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</si>
  <si>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</si>
  <si>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</si>
  <si>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</si>
  <si>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</si>
  <si>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</si>
  <si>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</si>
  <si>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</si>
  <si>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</si>
  <si>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</si>
  <si>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</si>
  <si>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</si>
  <si>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</si>
  <si>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</si>
  <si>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</si>
  <si>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</si>
  <si>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</si>
  <si>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</si>
  <si>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</si>
  <si>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</si>
  <si>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</si>
  <si>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</si>
  <si>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</si>
  <si>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</si>
  <si>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</si>
  <si>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</si>
  <si>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</si>
  <si>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</si>
  <si>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</si>
  <si>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</si>
  <si>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</si>
  <si>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</si>
  <si>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</si>
  <si>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</si>
  <si>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</si>
  <si>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</si>
  <si>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</si>
  <si>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</si>
  <si>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</si>
  <si>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</si>
  <si>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</si>
  <si>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</si>
  <si>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</si>
  <si>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</si>
  <si>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</si>
  <si>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</si>
  <si>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</si>
  <si>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</si>
  <si>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</si>
  <si>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</si>
  <si>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</si>
  <si>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</si>
  <si>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</si>
  <si>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</si>
  <si>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</si>
  <si>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</si>
  <si>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</si>
  <si>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</si>
  <si>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</si>
  <si>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</si>
  <si>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</si>
  <si>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</si>
  <si>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</si>
  <si>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</si>
  <si>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</si>
  <si>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</si>
  <si>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</si>
  <si>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</si>
  <si>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</si>
  <si>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</si>
  <si>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</si>
  <si>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</si>
  <si>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</si>
  <si>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</si>
  <si>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</si>
  <si>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</si>
  <si>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</si>
  <si>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</si>
  <si>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</si>
  <si>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</si>
  <si>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</si>
  <si>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</si>
  <si>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</si>
  <si>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</si>
  <si>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</si>
  <si>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</si>
  <si>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</si>
  <si>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</si>
  <si>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</si>
  <si>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</si>
  <si>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</si>
  <si>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</si>
  <si>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</si>
  <si>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</si>
  <si>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</si>
  <si>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</si>
  <si>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</si>
  <si>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</si>
  <si>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</si>
  <si>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</si>
  <si>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</si>
  <si>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</si>
  <si>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</si>
  <si>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</si>
  <si>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</si>
  <si>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</si>
  <si>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</si>
  <si>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</si>
  <si>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</si>
  <si>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</si>
  <si>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</si>
  <si>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</si>
  <si>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</si>
  <si>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</si>
  <si>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</si>
  <si>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</si>
  <si>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</si>
  <si>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</si>
  <si>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</si>
  <si>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</si>
  <si>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</si>
  <si>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</si>
  <si>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</si>
  <si>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</si>
  <si>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</si>
  <si>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</si>
  <si>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</si>
  <si>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</si>
  <si>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</si>
  <si>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</si>
  <si>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</si>
  <si>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</si>
  <si>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</si>
  <si>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</si>
  <si>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</si>
  <si>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</si>
  <si>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</si>
  <si>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</si>
  <si>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</si>
  <si>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</si>
  <si>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</si>
  <si>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</si>
  <si>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</si>
  <si>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</si>
  <si>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</si>
  <si>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</si>
  <si>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</si>
  <si>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</si>
  <si>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</si>
  <si>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</si>
  <si>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</si>
  <si>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</si>
  <si>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</si>
  <si>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</si>
  <si>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</si>
  <si>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</si>
  <si>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</si>
  <si>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</si>
  <si>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</si>
  <si>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</si>
  <si>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</si>
  <si>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</si>
  <si>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</si>
  <si>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</si>
  <si>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</si>
  <si>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</si>
  <si>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</si>
  <si>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</si>
  <si>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</si>
  <si>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</si>
  <si>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</si>
  <si>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</si>
  <si>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</si>
  <si>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</si>
  <si>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</si>
  <si>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</si>
  <si>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</si>
  <si>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</si>
  <si>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</si>
  <si>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</si>
  <si>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</si>
  <si>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</si>
  <si>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</si>
  <si>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</si>
  <si>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</si>
  <si>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</si>
  <si>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</si>
  <si>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</si>
  <si>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</si>
  <si>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</si>
  <si>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</si>
  <si>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</si>
  <si>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</si>
  <si>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</si>
  <si>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</si>
  <si>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</si>
  <si>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</si>
  <si>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</si>
  <si>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</si>
  <si>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</si>
  <si>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</si>
  <si>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</si>
  <si>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</si>
  <si>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</si>
  <si>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</si>
  <si>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</si>
  <si>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</si>
  <si>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</si>
  <si>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</si>
  <si>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</si>
  <si>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</si>
  <si>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</si>
  <si>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</si>
  <si>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</si>
  <si>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</si>
  <si>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</si>
  <si>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</si>
  <si>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</si>
  <si>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</si>
  <si>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</si>
  <si>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</si>
  <si>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</si>
  <si>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</si>
  <si>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</si>
  <si>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</si>
  <si>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</si>
  <si>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</si>
  <si>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</si>
  <si>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</si>
  <si>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</si>
  <si>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</si>
  <si>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</si>
  <si>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</si>
  <si>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</si>
  <si>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</si>
  <si>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</si>
  <si>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</si>
  <si>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</si>
  <si>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</si>
  <si>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</si>
  <si>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</si>
  <si>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</si>
  <si>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</si>
  <si>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</si>
  <si>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</si>
  <si>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</si>
  <si>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</si>
  <si>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</si>
  <si>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</si>
  <si>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</si>
  <si>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</si>
  <si>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</si>
  <si>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</si>
  <si>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</si>
  <si>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</si>
  <si>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</si>
  <si>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</si>
  <si>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</si>
  <si>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</si>
  <si>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</si>
  <si>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</si>
  <si>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</si>
  <si>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</si>
  <si>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</si>
  <si>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</si>
  <si>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</si>
  <si>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</si>
  <si>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</si>
  <si>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</si>
  <si>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</si>
  <si>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</si>
  <si>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</si>
  <si>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</si>
  <si>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</si>
  <si>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</si>
  <si>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</si>
  <si>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</si>
  <si>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</si>
  <si>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</si>
  <si>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</si>
  <si>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</si>
  <si>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</si>
  <si>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</si>
  <si>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</si>
  <si>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</si>
  <si>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</si>
  <si>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</si>
  <si>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</si>
  <si>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</si>
  <si>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</si>
  <si>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</si>
  <si>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</si>
  <si>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</si>
  <si>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</si>
  <si>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</si>
  <si>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</si>
  <si>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</si>
  <si>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</si>
  <si>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</si>
  <si>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</si>
  <si>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</si>
  <si>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</si>
  <si>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</si>
  <si>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</si>
  <si>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</si>
  <si>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</si>
  <si>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</si>
  <si>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</si>
  <si>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</si>
  <si>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</si>
  <si>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</si>
  <si>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</si>
  <si>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</si>
  <si>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</si>
  <si>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</si>
  <si>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</si>
  <si>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</si>
  <si>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</si>
  <si>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</si>
  <si>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</si>
  <si>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</si>
  <si>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</si>
  <si>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</si>
  <si>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</si>
  <si>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</si>
  <si>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</si>
  <si>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</si>
  <si>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</si>
  <si>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</si>
  <si>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</si>
  <si>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</si>
  <si>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</si>
  <si>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</si>
  <si>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</si>
  <si>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</si>
  <si>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</si>
  <si>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</si>
  <si>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</si>
  <si>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</si>
  <si>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</si>
  <si>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</si>
  <si>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</si>
  <si>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</si>
  <si>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</si>
  <si>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</si>
  <si>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</si>
  <si>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</si>
  <si>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</si>
  <si>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</si>
  <si>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</si>
  <si>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</si>
  <si>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</si>
  <si>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</si>
  <si>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</si>
  <si>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</si>
  <si>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</si>
  <si>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</si>
  <si>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</si>
  <si>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</si>
  <si>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</si>
  <si>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</si>
  <si>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</si>
  <si>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</si>
  <si>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</si>
  <si>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</si>
  <si>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</si>
  <si>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</si>
  <si>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</si>
  <si>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</si>
  <si>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</si>
  <si>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</si>
  <si>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</si>
  <si>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</si>
  <si>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</si>
  <si>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</si>
  <si>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</si>
  <si>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</si>
  <si>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</si>
  <si>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</si>
  <si>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</si>
  <si>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</si>
  <si>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</si>
  <si>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</si>
  <si>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</si>
  <si>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</si>
  <si>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</si>
  <si>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</si>
  <si>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</si>
  <si>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</si>
  <si>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</si>
  <si>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</si>
  <si>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</si>
  <si>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</si>
  <si>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</si>
  <si>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</si>
  <si>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</si>
  <si>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</si>
  <si>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</si>
  <si>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</si>
  <si>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</si>
  <si>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</si>
  <si>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</si>
  <si>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</si>
  <si>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</si>
  <si>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</si>
  <si>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</si>
  <si>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</si>
  <si>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</si>
  <si>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</si>
  <si>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</si>
  <si>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</si>
  <si>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</si>
  <si>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</si>
  <si>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</si>
  <si>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</si>
  <si>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</si>
  <si>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</si>
  <si>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</si>
  <si>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</si>
  <si>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</si>
  <si>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</si>
  <si>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</si>
  <si>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</si>
  <si>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</si>
  <si>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</si>
  <si>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</si>
  <si>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</si>
  <si>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</si>
  <si>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</si>
  <si>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</si>
  <si>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</si>
  <si>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</si>
  <si>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</si>
  <si>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</si>
  <si>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</si>
  <si>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</si>
  <si>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</si>
  <si>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</si>
  <si>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</si>
  <si>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</si>
  <si>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</si>
  <si>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</si>
  <si>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</si>
  <si>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</si>
  <si>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</si>
  <si>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</si>
  <si>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</si>
  <si>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</si>
  <si>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</si>
  <si>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</si>
  <si>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</si>
  <si>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</si>
  <si>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</si>
  <si>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</si>
  <si>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</si>
  <si>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</si>
  <si>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</si>
  <si>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</si>
  <si>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</si>
  <si>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</si>
  <si>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</si>
  <si>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</si>
  <si>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</si>
  <si>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</si>
  <si>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</si>
  <si>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</si>
  <si>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</si>
  <si>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</si>
  <si>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</si>
  <si>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</si>
  <si>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</si>
  <si>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</si>
  <si>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</si>
  <si>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</si>
  <si>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</si>
  <si>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</si>
  <si>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</si>
  <si>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</si>
  <si>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</si>
  <si>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</si>
  <si>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</si>
  <si>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</si>
  <si>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</si>
  <si>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</si>
  <si>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</si>
  <si>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</si>
  <si>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</si>
  <si>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</si>
  <si>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</si>
  <si>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</si>
  <si>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</si>
  <si>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</si>
  <si>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</si>
  <si>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</si>
  <si>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</si>
  <si>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</si>
  <si>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</si>
  <si>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</si>
  <si>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</si>
  <si>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</si>
  <si>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</si>
  <si>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</si>
  <si>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</si>
  <si>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</si>
  <si>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</si>
  <si>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</si>
  <si>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</si>
  <si>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</si>
  <si>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</si>
  <si>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</si>
  <si>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</si>
  <si>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</si>
  <si>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</si>
  <si>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</si>
  <si>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</si>
  <si>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</si>
  <si>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</si>
  <si>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</si>
  <si>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</si>
  <si>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</si>
  <si>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</si>
  <si>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</si>
  <si>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</si>
  <si>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</si>
  <si>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</si>
  <si>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</si>
  <si>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</si>
  <si>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</si>
  <si>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</si>
  <si>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</si>
  <si>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</si>
  <si>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</si>
  <si>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</si>
  <si>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</si>
  <si>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</si>
  <si>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</si>
  <si>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</si>
  <si>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</si>
  <si>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</si>
  <si>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</si>
  <si>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</si>
  <si>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</si>
  <si>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</si>
  <si>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</si>
  <si>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</si>
  <si>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</si>
  <si>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</si>
  <si>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</si>
  <si>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</si>
  <si>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</si>
  <si>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</si>
  <si>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</si>
  <si>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</si>
  <si>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</si>
  <si>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</si>
  <si>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</si>
  <si>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</si>
  <si>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</si>
  <si>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</si>
  <si>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</si>
  <si>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</si>
  <si>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</si>
  <si>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</si>
  <si>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</si>
  <si>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</si>
  <si>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</si>
  <si>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</si>
  <si>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</si>
  <si>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</si>
  <si>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</si>
  <si>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</si>
  <si>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</si>
  <si>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</si>
  <si>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</si>
  <si>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</si>
  <si>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</si>
  <si>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</si>
  <si>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</si>
  <si>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</si>
  <si>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</si>
  <si>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</si>
  <si>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</si>
  <si>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</si>
  <si>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</si>
  <si>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</si>
  <si>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</si>
  <si>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</si>
  <si>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</si>
  <si>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</si>
  <si>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</si>
  <si>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</si>
  <si>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</si>
  <si>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</si>
  <si>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</si>
  <si>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</si>
  <si>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</si>
  <si>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</si>
  <si>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</si>
  <si>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</si>
  <si>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</si>
  <si>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</si>
  <si>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</si>
  <si>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</si>
  <si>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</si>
  <si>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</si>
  <si>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</si>
  <si>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</si>
  <si>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</si>
  <si>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</si>
  <si>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</si>
  <si>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</si>
  <si>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</si>
  <si>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</si>
  <si>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</si>
  <si>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</si>
  <si>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</si>
  <si>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</si>
  <si>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</si>
  <si>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</si>
  <si>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</si>
  <si>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</si>
  <si>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</si>
  <si>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</si>
  <si>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</si>
  <si>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</si>
  <si>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</si>
  <si>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</si>
  <si>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</si>
  <si>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</si>
  <si>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</si>
  <si>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</si>
  <si>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</si>
  <si>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</si>
  <si>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</si>
  <si>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</si>
  <si>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</si>
  <si>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</si>
  <si>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</si>
  <si>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</si>
  <si>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</si>
  <si>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</si>
  <si>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</si>
  <si>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</si>
  <si>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</si>
  <si>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</si>
  <si>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</si>
  <si>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</si>
  <si>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</si>
  <si>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</si>
  <si>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</si>
  <si>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</si>
  <si>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</si>
  <si>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</si>
  <si>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</si>
  <si>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</si>
  <si>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</si>
  <si>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</si>
  <si>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</si>
  <si>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</si>
  <si>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</si>
  <si>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</si>
  <si>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</si>
  <si>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</si>
  <si>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</si>
  <si>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</si>
  <si>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</si>
  <si>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</si>
  <si>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</si>
  <si>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</si>
  <si>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</si>
  <si>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</si>
  <si>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</si>
  <si>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</si>
  <si>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</si>
  <si>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</si>
  <si>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</si>
  <si>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</si>
  <si>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</si>
  <si>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</si>
  <si>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</si>
  <si>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</si>
  <si>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</si>
  <si>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</si>
  <si>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</si>
  <si>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</si>
  <si>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</si>
  <si>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</si>
  <si>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</si>
  <si>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</si>
  <si>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</si>
  <si>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</si>
  <si>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</si>
  <si>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</si>
  <si>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</si>
  <si>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</si>
  <si>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</si>
  <si>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</si>
  <si>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</si>
  <si>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</si>
  <si>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</si>
  <si>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</si>
  <si>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</si>
  <si>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</si>
  <si>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</si>
  <si>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</si>
  <si>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</si>
  <si>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</si>
  <si>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</si>
  <si>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</si>
  <si>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</si>
  <si>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</si>
  <si>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</si>
  <si>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</si>
  <si>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</si>
  <si>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</si>
  <si>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</si>
  <si>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</si>
  <si>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</si>
  <si>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</si>
  <si>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</si>
  <si>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</si>
  <si>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</si>
  <si>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</si>
  <si>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</si>
  <si>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</si>
  <si>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</si>
  <si>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</si>
  <si>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</si>
  <si>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</si>
  <si>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</si>
  <si>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</si>
  <si>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</si>
  <si>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</si>
  <si>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</si>
  <si>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</si>
  <si>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</si>
  <si>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</si>
  <si>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</si>
  <si>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</si>
  <si>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</si>
  <si>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</si>
  <si>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</si>
  <si>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</si>
  <si>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TIQTRO</t>
  </si>
  <si>
    <t>294THE/THE1</t>
  </si>
  <si>
    <t>Execução de solda do km 300,9 ao 301,3</t>
  </si>
  <si>
    <t>Inspeção com Rodo Elton/Bruno</t>
  </si>
  <si>
    <t>Carga de pedra e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</si>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</sst>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P336" activePane="bottomRight" state="frozen"/>
      <selection pane="bottomRight" activeCell="B346" sqref="B3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1723</v>
      </c>
      <c r="BK325" s="16" t="s">
        <v>1724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W7046044</v>
      </c>
      <c r="B341" s="166">
        <v>46044</v>
      </c>
      <c r="C341" s="8">
        <f>IF(BS_CONTROLE[[#This Row],[DATA]]="","",WEEKNUM(BS_CONTROLE[[#This Row],[DATA]]))</f>
        <v>4</v>
      </c>
      <c r="D341" s="51" t="s">
        <v>847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49</v>
      </c>
      <c r="I341" s="168" t="s">
        <v>597</v>
      </c>
      <c r="J341" s="212">
        <v>98</v>
      </c>
      <c r="K341" s="212">
        <v>716</v>
      </c>
      <c r="L341" s="83">
        <v>714</v>
      </c>
      <c r="M341" s="199" t="s">
        <v>69</v>
      </c>
      <c r="N341" s="199" t="s">
        <v>71</v>
      </c>
      <c r="O341" s="168">
        <v>0.375</v>
      </c>
      <c r="P341" s="168">
        <v>0.125</v>
      </c>
      <c r="Q341" s="83">
        <v>28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TIQ</v>
      </c>
      <c r="AL341" s="279" t="str">
        <f>IF(BS_CONTROLE[[#This Row],[Local - Encerramento]]=0, "-", BS_CONTROLE[[#This Row],[Local - Encerramento]])</f>
        <v>TGR2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>A6046045</v>
      </c>
      <c r="B346" s="163">
        <v>46045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1742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1743</v>
      </c>
      <c r="I348" s="142" t="s">
        <v>609</v>
      </c>
      <c r="J348" s="37">
        <v>74</v>
      </c>
      <c r="K348" s="37">
        <v>300.89999999999998</v>
      </c>
      <c r="L348" s="83">
        <v>301.3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">
        <v>1743</v>
      </c>
      <c r="O348" s="142">
        <v>0.375</v>
      </c>
      <c r="P348" s="142">
        <v>8.3333333333333329E-2</v>
      </c>
      <c r="Q348" s="83">
        <v>2</v>
      </c>
      <c r="R348" s="10" t="str">
        <f>IFERROR(_xlfn.XLOOKUP(F348, BS_ATIVIDADE[ATIVIDADE],BS_ATIVIDADE[UNIDADE] ), "*")</f>
        <v>Nº DE SOLDA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332" t="s">
        <v>1744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294THE/THE1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294THE/THE1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>
        <f>IF(BS_CONTROLE[[#This Row],[KM - Fim]]=0, "-", BS_CONTROLE[[#This Row],[KM - Fim]])</f>
        <v>301.3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1745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250</v>
      </c>
      <c r="L357" s="83">
        <v>249.5</v>
      </c>
      <c r="M357" s="199" t="s">
        <v>255</v>
      </c>
      <c r="N357" s="199"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250</v>
      </c>
      <c r="AQ357" s="281">
        <f>IF(BS_CONTROLE[[#This Row],[KM - Fim]]=0, "-", BS_CONTROLE[[#This Row],[KM - Fim]])</f>
        <v>249.5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/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1746</v>
      </c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/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/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1748</v>
      </c>
      <c r="E3" s="316" t="s">
        <v>1749</v>
      </c>
      <c r="F3" s="316" t="s">
        <v>1750</v>
      </c>
      <c r="G3" s="316" t="s">
        <v>1751</v>
      </c>
      <c r="H3" s="316" t="s">
        <v>1752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1753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1754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1755</v>
      </c>
      <c r="W1" s="397"/>
      <c r="X1" s="397"/>
      <c r="Y1" s="103"/>
    </row>
    <row r="2" spans="1:25" s="100" customFormat="1" ht="11.25" customHeight="1">
      <c r="A2" s="104" t="s">
        <v>1756</v>
      </c>
      <c r="B2" s="104" t="s">
        <v>1757</v>
      </c>
      <c r="C2" s="104" t="s">
        <v>605</v>
      </c>
      <c r="D2" s="105" t="s">
        <v>1177</v>
      </c>
      <c r="E2" s="105" t="s">
        <v>1178</v>
      </c>
      <c r="F2" s="105" t="s">
        <v>1758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W70</v>
      </c>
      <c r="H338" s="109" t="str">
        <f>IF(FN_MC!F341="","*",FN_MC!F341)</f>
        <v>PDM - PEDRA - DESCARGA</v>
      </c>
      <c r="I338" s="109" t="str">
        <f>IF(FN_MC!H341="","*",FN_MC!H341)</f>
        <v>TIQ</v>
      </c>
      <c r="J338" s="109" t="str">
        <f>IF(FN_MC!I341="","*",FN_MC!I341)</f>
        <v>TGR2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28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1</v>
      </c>
      <c r="W338" s="111">
        <f ca="1">_xlfn.XLOOKUP(G338&amp;$W$2,BS_CONTROLE[CHAVE],BS_CONTROLE[Quantidade_11],"-")</f>
        <v>1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46045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294THE/THE1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294THE/THE1</v>
      </c>
      <c r="M345" s="110">
        <f>IF(FN_MC!J348="","*",FN_MC!J348)</f>
        <v>74</v>
      </c>
      <c r="N345" s="291">
        <f>IF(FN_MC!K348="","*",FN_MC!K348)</f>
        <v>300.89999999999998</v>
      </c>
      <c r="O345" s="291">
        <f>IF(FN_MC!L348="","*",FN_MC!L348)</f>
        <v>301.3</v>
      </c>
      <c r="P345" s="110"/>
      <c r="Q345" s="127">
        <f>IF(FN_MC!O348="","*",FN_MC!O348)</f>
        <v>0.375</v>
      </c>
      <c r="R345" s="127">
        <f>IF(FN_MC!P348="","*",FN_MC!P348)</f>
        <v>8.3333333333333329E-2</v>
      </c>
      <c r="S345" s="109" t="str">
        <f>IF(FN_MC!Q348="","*",CONCATENATE(FN_MC!Q348," ",FN_MC!R348))</f>
        <v>2 Nº DE SOLDA</v>
      </c>
      <c r="T345" s="109" t="str">
        <f>IF(FN_MC!V348="","*",FN_MC!V348)</f>
        <v>Elton</v>
      </c>
      <c r="U345" s="109" t="str">
        <f>IF(FN_MC!W348="","*",FN_MC!W348)</f>
        <v>Execução de solda do km 300,9 ao 301,3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250</v>
      </c>
      <c r="O354" s="291">
        <f>IF(FN_MC!L357="","*",FN_MC!L357)</f>
        <v>249.5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1760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1761</v>
      </c>
      <c r="C2" s="95" t="s">
        <v>1162</v>
      </c>
      <c r="D2" s="95" t="s">
        <v>1164</v>
      </c>
      <c r="E2" s="95" t="s">
        <v>1762</v>
      </c>
      <c r="F2" s="95" t="s">
        <v>1763</v>
      </c>
      <c r="G2" s="95" t="s">
        <v>1764</v>
      </c>
      <c r="H2" s="95" t="s">
        <v>1765</v>
      </c>
      <c r="I2" s="95" t="s">
        <v>1766</v>
      </c>
      <c r="J2" s="95" t="s">
        <v>1767</v>
      </c>
      <c r="K2" s="130" t="s">
        <v>1768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W70</v>
      </c>
      <c r="E338" s="120" t="str">
        <f>IF(FN_MC!H341="","*",FN_MC!H341)</f>
        <v>TIQ</v>
      </c>
      <c r="F338" s="136" t="str">
        <f>IF(FN_MC!M341="","*",FN_MC!M341)</f>
        <v>TAL-TSF</v>
      </c>
      <c r="G338" s="120" t="str">
        <f>IF(FN_MC!I341="","*",FN_MC!I341)</f>
        <v>TGR2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46045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294THE/THE1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46045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294THE/THE1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1770</v>
      </c>
      <c r="C4" s="321" t="s">
        <v>1771</v>
      </c>
      <c r="D4" s="321" t="s">
        <v>1772</v>
      </c>
      <c r="E4" s="321" t="s">
        <v>1773</v>
      </c>
      <c r="F4" s="321" t="s">
        <v>7</v>
      </c>
      <c r="G4" s="321" t="s">
        <v>1774</v>
      </c>
      <c r="H4" s="187"/>
    </row>
    <row r="5" spans="1:8" ht="43.5">
      <c r="A5" s="187"/>
      <c r="B5" s="322" t="s">
        <v>1775</v>
      </c>
      <c r="C5" s="322">
        <v>309525</v>
      </c>
      <c r="D5" s="322" t="s">
        <v>1776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1777</v>
      </c>
      <c r="C6" s="322">
        <v>256875</v>
      </c>
      <c r="D6" s="322" t="s">
        <v>1778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1779</v>
      </c>
      <c r="C7" s="322">
        <v>257278</v>
      </c>
      <c r="D7" s="322" t="s">
        <v>1780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1781</v>
      </c>
      <c r="C8" s="322">
        <v>261794</v>
      </c>
      <c r="D8" s="322" t="s">
        <v>1782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1783</v>
      </c>
      <c r="C9" s="322">
        <v>257033</v>
      </c>
      <c r="D9" s="322" t="s">
        <v>1784</v>
      </c>
      <c r="E9" s="322" t="s">
        <v>838</v>
      </c>
      <c r="F9" s="322" t="s">
        <v>194</v>
      </c>
      <c r="G9" s="322" t="s">
        <v>1785</v>
      </c>
      <c r="H9" s="187"/>
    </row>
    <row r="10" spans="1:8" ht="43.5">
      <c r="A10" s="187"/>
      <c r="B10" s="322" t="s">
        <v>1786</v>
      </c>
      <c r="C10" s="322">
        <v>396578</v>
      </c>
      <c r="D10" s="322" t="s">
        <v>1787</v>
      </c>
      <c r="E10" s="322" t="s">
        <v>838</v>
      </c>
      <c r="F10" s="322" t="s">
        <v>194</v>
      </c>
      <c r="G10" s="322" t="s">
        <v>1785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1788</v>
      </c>
      <c r="D5" s="401"/>
      <c r="E5" s="401"/>
      <c r="F5" s="401"/>
      <c r="G5" s="401"/>
      <c r="H5" s="401"/>
      <c r="I5" s="401"/>
      <c r="J5" s="402"/>
      <c r="K5" s="403" t="s">
        <v>1789</v>
      </c>
      <c r="L5" s="404"/>
      <c r="M5" s="404"/>
      <c r="N5" s="404"/>
      <c r="O5" s="405" t="s">
        <v>1790</v>
      </c>
      <c r="P5" s="406"/>
      <c r="Q5" s="407"/>
    </row>
    <row r="6" spans="1:17" s="93" customFormat="1" ht="15.75" customHeight="1">
      <c r="A6" s="87" t="s">
        <v>1758</v>
      </c>
      <c r="B6" s="94" t="s">
        <v>1757</v>
      </c>
      <c r="C6" s="95" t="s">
        <v>1177</v>
      </c>
      <c r="D6" s="96" t="s">
        <v>1178</v>
      </c>
      <c r="E6" s="95" t="s">
        <v>1791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1792</v>
      </c>
      <c r="M6" s="138" t="s">
        <v>628</v>
      </c>
      <c r="N6" s="139" t="s">
        <v>1172</v>
      </c>
      <c r="O6" s="241" t="s">
        <v>1215</v>
      </c>
      <c r="P6" s="152"/>
      <c r="Q6" s="188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W70</v>
      </c>
      <c r="F427" s="99" t="str">
        <f>IF(FN_MC!H341="","*",FN_MC!H341)</f>
        <v>TIQ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TIQ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46045</v>
      </c>
      <c r="B432" s="98" t="str">
        <f>IF(FN_MC!X346="","*",FN_MC!X346)</f>
        <v>*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294THE/THE1</v>
      </c>
      <c r="G434" s="99" t="str">
        <f>IF(FN_MC!M348="","*",FN_MC!M348)</f>
        <v>TRC-THE</v>
      </c>
      <c r="H434" s="149">
        <f>IF(FN_MC!K348="","*",FN_MC!K348)</f>
        <v>300.89999999999998</v>
      </c>
      <c r="I434" s="131">
        <f>IF(FN_MC!O348="","*",FN_MC!O348)</f>
        <v>0.375</v>
      </c>
      <c r="J434" s="131">
        <f>IF(FN_MC!P348="","*",FN_MC!P348)</f>
        <v>8.3333333333333329E-2</v>
      </c>
      <c r="K434" s="140" t="str">
        <f>IF(FN_MC!AK348="","*",FN_MC!AK348)</f>
        <v>294THE/THE1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*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250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250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*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*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*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2026-01-21T17:14:26Z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