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772" documentId="8_{B6337239-1A00-434D-AAD0-422EA1FEB5AE}" xr6:coauthVersionLast="47" xr6:coauthVersionMax="47" xr10:uidLastSave="{9EBC1E00-C903-4BCD-8269-754F108D7C6A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13" i="1" l="1"/>
  <c r="N327" i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 s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BR310" i="1" s="1"/>
  <c r="C136" i="1"/>
  <c r="G136" i="1"/>
  <c r="R136" i="1"/>
  <c r="S133" i="12" s="1"/>
  <c r="AY136" i="1"/>
  <c r="G311" i="1"/>
  <c r="R311" i="1"/>
  <c r="S303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S312" i="12" s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<sst xmlns="http://schemas.openxmlformats.org/spreadsheetml/2006/main" count="9926" uniqueCount="1912">
  <si>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</si>
  <si>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</si>
  <si>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</si>
  <si>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</si>
  <si>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</si>
  <si>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</si>
  <si>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</si>
  <si>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</si>
  <si>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</si>
  <si>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</si>
  <si>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</si>
  <si>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</si>
  <si>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</si>
  <si>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</si>
  <si>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</si>
  <si>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</si>
  <si>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</si>
  <si>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</si>
  <si>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</si>
  <si>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</si>
  <si>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</si>
  <si>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</si>
  <si>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</si>
  <si>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</si>
  <si>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</si>
  <si>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</si>
  <si>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</si>
  <si>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</si>
  <si>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</si>
  <si>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</si>
  <si>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</si>
  <si>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</si>
  <si>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</si>
  <si>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</si>
  <si>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</si>
  <si>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</si>
  <si>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</si>
  <si>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</si>
  <si>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</si>
  <si>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</si>
  <si>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</si>
  <si>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</si>
  <si>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</si>
  <si>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</si>
  <si>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</si>
  <si>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</si>
  <si>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</si>
  <si>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</si>
  <si>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</si>
  <si>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</si>
  <si>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</si>
  <si>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</si>
  <si>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</si>
  <si>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</si>
  <si>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</si>
  <si>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</si>
  <si>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</si>
  <si>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</si>
  <si>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</si>
  <si>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</si>
  <si>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</si>
  <si>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</si>
  <si>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</si>
  <si>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</si>
  <si>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</si>
  <si>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</si>
  <si>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</si>
  <si>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</si>
  <si>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</si>
  <si>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</si>
  <si>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</si>
  <si>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</si>
  <si>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</si>
  <si>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</si>
  <si>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</si>
  <si>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</si>
  <si>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</si>
  <si>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</si>
  <si>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</si>
  <si>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</si>
  <si>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</si>
  <si>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</si>
  <si>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</si>
  <si>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</si>
  <si>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</si>
  <si>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</si>
  <si>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</si>
  <si>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</si>
  <si>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</si>
  <si>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</si>
  <si>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</si>
  <si>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</si>
  <si>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</si>
  <si>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</si>
  <si>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</si>
  <si>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</si>
  <si>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</si>
  <si>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</si>
  <si>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</si>
  <si>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</si>
  <si>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</si>
  <si>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</si>
  <si>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</si>
  <si>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</si>
  <si>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</si>
  <si>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</si>
  <si>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</si>
  <si>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</si>
  <si>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</si>
  <si>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</si>
  <si>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</si>
  <si>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</si>
  <si>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</si>
  <si>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</si>
  <si>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</si>
  <si>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</si>
  <si>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</si>
  <si>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</si>
  <si>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</si>
  <si>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</si>
  <si>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</si>
  <si>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</si>
  <si>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</si>
  <si>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</si>
  <si>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</si>
  <si>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</si>
  <si>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</si>
  <si>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</si>
  <si>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</si>
  <si>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</si>
  <si>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</si>
  <si>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</si>
  <si>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</si>
  <si>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</si>
  <si>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</si>
  <si>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</si>
  <si>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</si>
  <si>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</si>
  <si>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</si>
  <si>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</si>
  <si>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</si>
  <si>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</si>
  <si>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</si>
  <si>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</si>
  <si>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</si>
  <si>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</si>
  <si>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</si>
  <si>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</si>
  <si>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</si>
  <si>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</si>
  <si>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</si>
  <si>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</si>
  <si>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</si>
  <si>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</si>
  <si>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</si>
  <si>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</si>
  <si>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</si>
  <si>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</si>
  <si>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</si>
  <si>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</si>
  <si>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</si>
  <si>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</si>
  <si>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</si>
  <si>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</si>
  <si>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</si>
  <si>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</si>
  <si>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</si>
  <si>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</si>
  <si>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</si>
  <si>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</si>
  <si>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</si>
  <si>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</si>
  <si>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</si>
  <si>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</si>
  <si>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</si>
  <si>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</si>
  <si>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</si>
  <si>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</si>
  <si>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</si>
  <si>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</si>
  <si>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</si>
  <si>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</si>
  <si>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</si>
  <si>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</si>
  <si>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</si>
  <si>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</si>
  <si>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</si>
  <si>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</si>
  <si>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</si>
  <si>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</si>
  <si>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</si>
  <si>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</si>
  <si>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</si>
  <si>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</si>
  <si>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</si>
  <si>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</si>
  <si>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</si>
  <si>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</si>
  <si>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</si>
  <si>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</si>
  <si>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</si>
  <si>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</si>
  <si>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</si>
  <si>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</si>
  <si>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</si>
  <si>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</si>
  <si>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</si>
  <si>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</si>
  <si>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</si>
  <si>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</si>
  <si>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</si>
  <si>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</si>
  <si>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</si>
  <si>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</si>
  <si>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</si>
  <si>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</si>
  <si>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</si>
  <si>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</si>
  <si>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</si>
  <si>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</si>
  <si>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</si>
  <si>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</si>
  <si>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</si>
  <si>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</si>
  <si>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</si>
  <si>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</si>
  <si>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</si>
  <si>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</si>
  <si>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</si>
  <si>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</si>
  <si>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</si>
  <si>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</si>
  <si>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</si>
  <si>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</si>
  <si>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</si>
  <si>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</si>
  <si>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</si>
  <si>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</si>
  <si>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</si>
  <si>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</si>
  <si>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</si>
  <si>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</si>
  <si>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</si>
  <si>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</si>
  <si>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</si>
  <si>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</si>
  <si>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</si>
  <si>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</si>
  <si>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</si>
  <si>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</si>
  <si>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</si>
  <si>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</si>
  <si>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</si>
  <si>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</si>
  <si>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</si>
  <si>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</si>
  <si>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</si>
  <si>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</si>
  <si>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</si>
  <si>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</si>
  <si>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</si>
  <si>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</si>
  <si>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</si>
  <si>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</si>
  <si>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</si>
  <si>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</si>
  <si>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</si>
  <si>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</si>
  <si>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</si>
  <si>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</si>
  <si>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</si>
  <si>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</si>
  <si>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</si>
  <si>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</si>
  <si>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</si>
  <si>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</si>
  <si>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</si>
  <si>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</si>
  <si>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</si>
  <si>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</si>
  <si>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</si>
  <si>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</si>
  <si>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</si>
  <si>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</si>
  <si>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</si>
  <si>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</si>
  <si>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</si>
  <si>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</si>
  <si>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</si>
  <si>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</si>
  <si>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</si>
  <si>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</si>
  <si>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</si>
  <si>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</si>
  <si>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</si>
  <si>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</si>
  <si>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</si>
  <si>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</si>
  <si>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</si>
  <si>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</si>
  <si>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</si>
  <si>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</si>
  <si>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</si>
  <si>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</si>
  <si>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</si>
  <si>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</si>
  <si>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</si>
  <si>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</si>
  <si>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</si>
  <si>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</si>
  <si>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</si>
  <si>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</si>
  <si>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</si>
  <si>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</si>
  <si>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</si>
  <si>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</si>
  <si>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</si>
  <si>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</si>
  <si>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</si>
  <si>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</si>
  <si>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</si>
  <si>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</si>
  <si>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</si>
  <si>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</si>
  <si>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</si>
  <si>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</si>
  <si>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</si>
  <si>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</si>
  <si>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</si>
  <si>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</si>
  <si>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</si>
  <si>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</si>
  <si>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</si>
  <si>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</si>
  <si>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</si>
  <si>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</si>
  <si>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</si>
  <si>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</si>
  <si>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</si>
  <si>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</si>
  <si>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</si>
  <si>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</si>
  <si>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</si>
  <si>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</si>
  <si>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</si>
  <si>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</si>
  <si>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</si>
  <si>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</si>
  <si>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</si>
  <si>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</si>
  <si>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</si>
  <si>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</si>
  <si>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</si>
  <si>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</si>
  <si>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</si>
  <si>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</si>
  <si>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</si>
  <si>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</si>
  <si>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</si>
  <si>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</si>
  <si>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</si>
  <si>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</si>
  <si>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</si>
  <si>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</si>
  <si>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</si>
  <si>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</si>
  <si>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</si>
  <si>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</si>
  <si>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</si>
  <si>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</si>
  <si>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</si>
  <si>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</si>
  <si>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</si>
  <si>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</si>
  <si>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</si>
  <si>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</si>
  <si>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</si>
  <si>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</si>
  <si>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</si>
  <si>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</si>
  <si>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</si>
  <si>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</si>
  <si>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</si>
  <si>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</si>
  <si>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</si>
  <si>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</si>
  <si>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</si>
  <si>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</si>
  <si>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</si>
  <si>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</si>
  <si>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</si>
  <si>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</si>
  <si>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</si>
  <si>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</si>
  <si>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</si>
  <si>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</si>
  <si>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</si>
  <si>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</si>
  <si>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</si>
  <si>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</si>
  <si>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</si>
  <si>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</si>
  <si>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</si>
  <si>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</si>
  <si>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</si>
  <si>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</si>
  <si>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</si>
  <si>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</si>
  <si>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</si>
  <si>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</si>
  <si>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</si>
  <si>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</si>
  <si>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</si>
  <si>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</si>
  <si>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</si>
  <si>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</si>
  <si>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</si>
  <si>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</si>
  <si>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</si>
  <si>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</si>
  <si>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</si>
  <si>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</si>
  <si>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</si>
  <si>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</si>
  <si>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</si>
  <si>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</si>
  <si>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</si>
  <si>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</si>
  <si>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</si>
  <si>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</si>
  <si>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</si>
  <si>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</si>
  <si>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</si>
  <si>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</si>
  <si>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</si>
  <si>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</si>
  <si>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</si>
  <si>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</si>
  <si>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</si>
  <si>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</si>
  <si>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</si>
  <si>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</si>
  <si>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</si>
  <si>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</si>
  <si>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</si>
  <si>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</si>
  <si>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</si>
  <si>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</si>
  <si>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</si>
  <si>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</si>
  <si>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</si>
  <si>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</si>
  <si>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</si>
  <si>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</si>
  <si>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</si>
  <si>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</si>
  <si>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</si>
  <si>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</si>
  <si>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</si>
  <si>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</si>
  <si>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</si>
  <si>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</si>
  <si>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</si>
  <si>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</si>
  <si>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</si>
  <si>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</si>
  <si>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</si>
  <si>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</si>
  <si>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</si>
  <si>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</si>
  <si>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</si>
  <si>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</si>
  <si>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</si>
  <si>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</si>
  <si>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</si>
  <si>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</si>
  <si>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</si>
  <si>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</si>
  <si>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</si>
  <si>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</si>
  <si>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</si>
  <si>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</si>
  <si>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</si>
  <si>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</si>
  <si>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</si>
  <si>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</si>
  <si>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</si>
  <si>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</si>
  <si>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</si>
  <si>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</si>
  <si>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</si>
  <si>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</si>
  <si>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</si>
  <si>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</si>
  <si>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</si>
  <si>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</si>
  <si>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</si>
  <si>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</si>
  <si>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</si>
  <si>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</si>
  <si>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</si>
  <si>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</si>
  <si>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</si>
  <si>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</si>
  <si>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</si>
  <si>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</si>
  <si>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</si>
  <si>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</si>
  <si>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</si>
  <si>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</si>
  <si>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</si>
  <si>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</si>
  <si>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</si>
  <si>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</si>
  <si>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</si>
  <si>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</si>
  <si>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</si>
  <si>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</si>
  <si>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</si>
  <si>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</si>
  <si>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</si>
  <si>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</si>
  <si>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</si>
  <si>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</si>
  <si>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</si>
  <si>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</si>
  <si>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</si>
  <si>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</si>
  <si>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</si>
  <si>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</si>
  <si>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</si>
  <si>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</si>
  <si>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</si>
  <si>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</si>
  <si>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</si>
  <si>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</si>
  <si>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</si>
  <si>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</si>
  <si>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</si>
  <si>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</si>
  <si>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</si>
  <si>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</si>
  <si>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</si>
  <si>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</si>
  <si>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</si>
  <si>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</si>
  <si>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</si>
  <si>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</si>
  <si>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</si>
  <si>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</si>
  <si>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</si>
  <si>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</si>
  <si>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</si>
  <si>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</si>
  <si>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</si>
  <si>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</si>
  <si>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</si>
  <si>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</si>
  <si>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</si>
  <si>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</si>
  <si>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</si>
  <si>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</si>
  <si>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</si>
  <si>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</si>
  <si>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</si>
  <si>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</si>
  <si>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</si>
  <si>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</si>
  <si>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</si>
  <si>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</si>
  <si>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</si>
  <si>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</si>
  <si>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</si>
  <si>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</si>
  <si>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</si>
  <si>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</si>
  <si>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</si>
  <si>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</si>
  <si>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</si>
  <si>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</si>
  <si>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</si>
  <si>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</si>
  <si>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</si>
  <si>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</si>
  <si>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</si>
  <si>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</si>
  <si>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</si>
  <si>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</si>
  <si>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</si>
  <si>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</si>
  <si>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</si>
  <si>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</si>
  <si>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</si>
  <si>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</si>
  <si>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</si>
  <si>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</si>
  <si>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</si>
  <si>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</si>
  <si>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</si>
  <si>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</si>
  <si>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</si>
  <si>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</si>
  <si>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</si>
  <si>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</si>
  <si>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</si>
  <si>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</si>
  <si>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</si>
  <si>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</si>
  <si>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</si>
  <si>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</si>
  <si>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</si>
  <si>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</si>
  <si>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</si>
  <si>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</si>
  <si>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</si>
  <si>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</si>
  <si>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</si>
  <si>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</si>
  <si>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</si>
  <si>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</si>
  <si>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</si>
  <si>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</si>
  <si>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</si>
  <si>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</si>
  <si>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</si>
  <si>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</si>
  <si>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</si>
  <si>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</si>
  <si>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</si>
  <si>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</si>
  <si>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</si>
  <si>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</si>
  <si>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</si>
  <si>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</si>
  <si>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</si>
  <si>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</si>
  <si>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</si>
  <si>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</si>
  <si>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</si>
  <si>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</si>
  <si>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</si>
  <si>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</si>
  <si>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</si>
  <si>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</si>
  <si>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</si>
  <si>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</si>
  <si>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</si>
  <si>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</si>
  <si>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</si>
  <si>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</si>
  <si>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</si>
  <si>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</si>
  <si>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</si>
  <si>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</si>
  <si>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</si>
  <si>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</si>
  <si>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</si>
  <si>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</si>
  <si>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</si>
  <si>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</si>
  <si>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</si>
  <si>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</si>
  <si>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</si>
  <si>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</si>
  <si>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</si>
  <si>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</si>
  <si>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</si>
  <si>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</si>
  <si>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</si>
  <si>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</si>
  <si>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</si>
  <si>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</si>
  <si>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</si>
  <si>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</si>
  <si>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</si>
  <si>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</si>
  <si>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</si>
  <si>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</si>
  <si>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</si>
  <si>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</si>
  <si>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</si>
  <si>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</si>
  <si>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</si>
  <si>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</si>
  <si>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</si>
  <si>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</si>
  <si>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</si>
  <si>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</si>
  <si>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</si>
  <si>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</si>
  <si>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</si>
  <si>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</si>
  <si>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</si>
  <si>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</si>
  <si>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</si>
  <si>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</si>
  <si>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</si>
  <si>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</si>
  <si>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</si>
  <si>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</si>
  <si>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</si>
  <si>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</si>
  <si>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</si>
  <si>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</si>
  <si>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</si>
  <si>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</si>
  <si>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</si>
  <si>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</si>
  <si>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</si>
  <si>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</si>
  <si>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</si>
  <si>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</si>
  <si>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</si>
  <si>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</si>
  <si>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</si>
  <si>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</si>
  <si>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</si>
  <si>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</si>
  <si>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</si>
  <si>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</si>
  <si>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</si>
  <si>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</si>
  <si>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</si>
  <si>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</si>
  <si>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</si>
  <si>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</si>
  <si>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</si>
  <si>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</si>
  <si>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</si>
  <si>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</si>
  <si>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</si>
  <si>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</si>
  <si>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</si>
  <si>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</si>
  <si>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</si>
  <si>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</si>
  <si>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</si>
  <si>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</si>
  <si>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</si>
  <si>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</si>
  <si>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</si>
  <si>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</si>
  <si>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</si>
  <si>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</si>
  <si>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</si>
  <si>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</si>
  <si>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</si>
  <si>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</si>
  <si>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</si>
  <si>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</si>
  <si>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</si>
  <si>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</si>
  <si>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</si>
  <si>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</si>
  <si>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</si>
  <si>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</si>
  <si>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</si>
  <si>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</si>
  <si>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</si>
  <si>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</si>
  <si>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</si>
  <si>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</si>
  <si>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</si>
  <si>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</si>
  <si>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</si>
  <si>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</si>
  <si>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</si>
  <si>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</si>
  <si>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</si>
  <si>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</si>
  <si>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</si>
  <si>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</si>
  <si>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</si>
  <si>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</si>
  <si>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</si>
  <si>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</si>
  <si>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</si>
  <si>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</si>
  <si>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</si>
  <si>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</si>
  <si>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</si>
  <si>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</si>
  <si>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</si>
  <si>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</si>
  <si>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</si>
  <si>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</si>
  <si>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</si>
  <si>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</si>
  <si>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</si>
  <si>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</si>
  <si>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</si>
  <si>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</si>
  <si>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</si>
  <si>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</si>
  <si>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</si>
  <si>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</si>
  <si>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</si>
  <si>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</si>
  <si>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</si>
  <si>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</si>
  <si>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</si>
  <si>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</si>
  <si>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</si>
  <si>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</si>
  <si>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</si>
  <si>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</si>
  <si>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</si>
  <si>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</si>
  <si>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</si>
  <si>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</si>
  <si>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</si>
  <si>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</si>
  <si>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</si>
  <si>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</si>
  <si>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</si>
  <si>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</si>
  <si>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</si>
  <si>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</si>
  <si>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</si>
  <si>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</si>
  <si>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</si>
  <si>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</si>
  <si>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</si>
  <si>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</si>
  <si>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</si>
  <si>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</si>
  <si>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</si>
  <si>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</si>
  <si>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</si>
  <si>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</si>
  <si>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</si>
  <si>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</si>
  <si>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</si>
  <si>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</si>
  <si>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</si>
  <si>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</si>
  <si>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</si>
  <si>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</si>
  <si>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</si>
  <si>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</si>
  <si>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</si>
  <si>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</si>
  <si>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</si>
  <si>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</si>
  <si>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</si>
  <si>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</si>
  <si>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</si>
  <si>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</si>
  <si>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</si>
  <si>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</si>
  <si>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</si>
  <si>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</si>
  <si>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</si>
  <si>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</si>
  <si>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</si>
  <si>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</si>
  <si>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</si>
  <si>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</si>
  <si>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</si>
  <si>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</si>
  <si>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</si>
  <si>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</si>
  <si>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</si>
  <si>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</si>
  <si>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</si>
  <si>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</si>
  <si>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</si>
  <si>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</si>
  <si>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</si>
  <si>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</si>
  <si>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</si>
  <si>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</si>
  <si>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</si>
  <si>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</si>
  <si>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</si>
  <si>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</si>
  <si>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</si>
  <si>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</si>
  <si>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</si>
  <si>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</si>
  <si>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</si>
  <si>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</si>
  <si>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</si>
  <si>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</si>
  <si>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</si>
  <si>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</si>
  <si>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</si>
  <si>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</si>
  <si>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</si>
  <si>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</si>
  <si>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</si>
  <si>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</si>
  <si>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</si>
  <si>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</si>
  <si>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</si>
  <si>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</si>
  <si>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</si>
  <si>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</si>
  <si>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</si>
  <si>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</si>
  <si>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</si>
  <si>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</si>
  <si>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</si>
  <si>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</si>
  <si>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</si>
  <si>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</si>
  <si>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</si>
  <si>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</si>
  <si>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</si>
  <si>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</si>
  <si>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</si>
  <si>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</si>
  <si>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</si>
  <si>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</si>
  <si>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</si>
  <si>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</si>
  <si>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</si>
  <si>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</si>
  <si>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</si>
  <si>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</si>
  <si>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</si>
  <si>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</si>
  <si>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</si>
  <si>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</si>
  <si>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</si>
  <si>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</si>
  <si>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</si>
  <si>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</si>
  <si>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</si>
  <si>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</si>
  <si>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</si>
  <si>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</si>
  <si>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</si>
  <si>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</si>
  <si>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</si>
  <si>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</si>
  <si>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</si>
  <si>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</si>
  <si>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</si>
  <si>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</si>
  <si>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</si>
  <si>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</si>
  <si>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</si>
  <si>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</si>
  <si>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</si>
  <si>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</si>
  <si>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</si>
  <si>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</si>
  <si>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</si>
  <si>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</si>
  <si>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</si>
  <si>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</si>
  <si>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</si>
  <si>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</si>
  <si>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</si>
  <si>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</si>
  <si>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</si>
  <si>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</si>
  <si>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</si>
  <si>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</si>
  <si>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</si>
  <si>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</si>
  <si>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</si>
  <si>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</si>
  <si>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</si>
  <si>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</si>
  <si>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</si>
  <si>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</si>
  <si>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</si>
  <si>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</si>
  <si>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</si>
  <si>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</si>
  <si>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</si>
  <si>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</si>
  <si>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</si>
  <si>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</si>
  <si>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</si>
  <si>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</si>
  <si>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</si>
  <si>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</si>
  <si>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</si>
  <si>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</si>
  <si>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</si>
  <si>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</si>
  <si>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</si>
  <si>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</si>
  <si>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</si>
  <si>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</si>
  <si>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</si>
  <si>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</si>
  <si>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</si>
  <si>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</si>
  <si>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</si>
  <si>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</si>
  <si>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</si>
  <si>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</si>
  <si>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</si>
  <si>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</si>
  <si>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</si>
  <si>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</si>
  <si>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</si>
  <si>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</si>
  <si>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</si>
  <si>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</si>
  <si>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</si>
  <si>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</si>
  <si>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</si>
  <si>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</si>
  <si>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</si>
  <si>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</si>
  <si>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</si>
  <si>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</si>
  <si>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</si>
  <si>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</si>
  <si>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</si>
  <si>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</si>
  <si>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</si>
  <si>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</si>
  <si>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</si>
  <si>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</si>
  <si>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</si>
  <si>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</si>
  <si>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</si>
  <si>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</si>
  <si>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</si>
  <si>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</si>
  <si>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</si>
  <si>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</si>
  <si>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</si>
  <si>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</si>
  <si>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</si>
  <si>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</si>
  <si>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</si>
  <si>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</si>
  <si>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</si>
  <si>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</si>
  <si>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</si>
  <si>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</si>
  <si>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</si>
  <si>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</si>
  <si>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</si>
  <si>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</si>
  <si>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</si>
  <si>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</si>
  <si>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</si>
  <si>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</si>
  <si>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</si>
  <si>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</si>
  <si>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</si>
  <si>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</si>
  <si>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</si>
  <si>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</si>
  <si>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</si>
  <si>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</si>
  <si>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</si>
  <si>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</si>
  <si>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</si>
  <si>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</si>
  <si>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</si>
  <si>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</si>
  <si>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</si>
  <si>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</si>
  <si>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</si>
  <si>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</si>
  <si>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</si>
  <si>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</si>
  <si>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</si>
  <si>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</si>
  <si>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</si>
  <si>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</si>
  <si>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</si>
  <si>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</si>
  <si>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</si>
  <si>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</si>
  <si>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</si>
  <si>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</si>
  <si>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</si>
  <si>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</si>
  <si>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</si>
  <si>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</si>
  <si>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</si>
  <si>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</si>
  <si>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</si>
  <si>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</si>
  <si>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</si>
  <si>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</si>
  <si>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</si>
  <si>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</si>
  <si>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</si>
  <si>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</si>
  <si>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</si>
  <si>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</si>
  <si>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</si>
  <si>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</si>
  <si>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</si>
  <si>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</si>
  <si>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</si>
  <si>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</si>
  <si>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</si>
  <si>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</si>
  <si>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</si>
  <si>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</si>
  <si>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</si>
  <si>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</si>
  <si>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</si>
  <si>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</si>
  <si>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</si>
  <si>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</si>
  <si>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</si>
  <si>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</si>
  <si>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</si>
  <si>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</si>
  <si>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</si>
  <si>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</si>
  <si>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</si>
  <si>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</si>
  <si>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</si>
  <si>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</si>
  <si>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</si>
  <si>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</si>
  <si>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</si>
  <si>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</si>
  <si>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</si>
  <si>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</si>
  <si>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</si>
  <si>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</si>
  <si>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</si>
  <si>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</si>
  <si>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</si>
  <si>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</si>
  <si>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</si>
  <si>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</si>
  <si>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</si>
  <si>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</si>
  <si>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</si>
  <si>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</si>
  <si>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</si>
  <si>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</si>
  <si>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</si>
  <si>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</si>
  <si>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</si>
  <si>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</si>
  <si>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</si>
  <si>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</si>
  <si>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</si>
  <si>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</si>
  <si>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</si>
  <si>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</si>
  <si>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</si>
  <si>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</si>
  <si>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</si>
  <si>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</si>
  <si>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</si>
  <si>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</si>
  <si>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</si>
  <si>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</si>
  <si>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</si>
  <si>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</si>
  <si>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</si>
  <si>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</si>
  <si>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</si>
  <si>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</si>
  <si>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</si>
  <si>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</si>
  <si>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</si>
  <si>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</si>
  <si>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</si>
  <si>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</si>
  <si>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</si>
  <si>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</si>
  <si>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</si>
  <si>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</si>
  <si>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</si>
  <si>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</si>
  <si>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</si>
  <si>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</si>
  <si>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</si>
  <si>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</si>
  <si>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</si>
  <si>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</si>
  <si>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</si>
  <si>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</si>
  <si>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</si>
  <si>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</si>
  <si>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</si>
  <si>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</si>
  <si>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</si>
  <si>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</si>
  <si>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</si>
  <si>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</si>
  <si>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</si>
  <si>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</si>
  <si>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</si>
  <si>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</si>
  <si>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</si>
  <si>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</si>
  <si>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</si>
  <si>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</si>
  <si>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</si>
  <si>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</si>
  <si>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</si>
  <si>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</si>
  <si>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</si>
  <si>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</si>
  <si>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</si>
  <si>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</si>
  <si>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</si>
  <si>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</si>
  <si>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</si>
  <si>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</si>
  <si>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</si>
  <si>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</si>
  <si>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</si>
  <si>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</si>
  <si>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</si>
  <si>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</si>
  <si>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</si>
  <si>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</si>
  <si>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</si>
  <si>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</si>
  <si>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</si>
  <si>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</si>
  <si>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</si>
  <si>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</si>
  <si>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</si>
  <si>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</si>
  <si>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</si>
  <si>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</si>
  <si>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</si>
  <si>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</si>
  <si>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</si>
  <si>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</si>
  <si>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</si>
  <si>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</si>
  <si>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</si>
  <si>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</si>
  <si>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</si>
  <si>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</si>
  <si>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</si>
  <si>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</si>
  <si>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</si>
  <si>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</si>
  <si>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</si>
  <si>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</si>
  <si>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</si>
  <si>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</si>
  <si>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</si>
  <si>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</si>
  <si>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</si>
  <si>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</si>
  <si>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</si>
  <si>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</si>
  <si>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</si>
  <si>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</si>
  <si>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</si>
  <si>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</si>
  <si>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</si>
  <si>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</si>
  <si>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</si>
  <si>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</si>
  <si>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</si>
  <si>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</si>
  <si>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</si>
  <si>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</si>
  <si>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</si>
  <si>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</si>
  <si>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</si>
  <si>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</si>
  <si>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</si>
  <si>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</si>
  <si>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</si>
  <si>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</si>
  <si>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</si>
  <si>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</si>
  <si>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</si>
  <si>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</si>
  <si>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</si>
  <si>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</si>
  <si>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</si>
  <si>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</si>
  <si>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</si>
  <si>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</si>
  <si>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</si>
  <si>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</si>
  <si>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</si>
  <si>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</si>
  <si>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</si>
  <si>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</si>
  <si>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</si>
  <si>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</si>
  <si>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</si>
  <si>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</si>
  <si>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</si>
  <si>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</si>
  <si>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</si>
  <si>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</si>
  <si>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</si>
  <si>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</si>
  <si>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</si>
  <si>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</si>
  <si>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</si>
  <si>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</si>
  <si>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</si>
  <si>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</si>
  <si>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</si>
  <si>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</si>
  <si>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</si>
  <si>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</si>
  <si>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</si>
  <si>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</si>
  <si>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</si>
  <si>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</si>
  <si>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</si>
  <si>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</si>
  <si>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</si>
  <si>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</si>
  <si>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</si>
  <si>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</si>
  <si>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</si>
  <si>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</si>
  <si>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</si>
  <si>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</si>
  <si>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</si>
  <si>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</si>
  <si>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</si>
  <si>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</si>
  <si>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</si>
  <si>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</si>
  <si>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</si>
  <si>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</si>
  <si>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</si>
  <si>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</si>
  <si>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</si>
  <si>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</si>
  <si>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</si>
  <si>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</si>
  <si>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</si>
  <si>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</si>
  <si>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</si>
  <si>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</si>
  <si>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</si>
  <si>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</si>
  <si>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</si>
  <si>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</si>
  <si>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</si>
  <si>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</si>
  <si>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</si>
  <si>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</si>
  <si>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</si>
  <si>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</si>
  <si>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</si>
  <si>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</si>
  <si>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</si>
  <si>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</si>
  <si>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</si>
  <si>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</si>
  <si>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</si>
  <si>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</si>
  <si>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</si>
  <si>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</si>
  <si>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</si>
  <si>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</si>
  <si>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</si>
  <si>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</si>
  <si>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</si>
  <si>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</si>
  <si>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</si>
  <si>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</si>
  <si>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</si>
  <si>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</si>
  <si>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</si>
  <si>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</si>
  <si>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</si>
  <si>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</si>
  <si>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</si>
  <si>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</si>
  <si>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</si>
  <si>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</si>
  <si>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</si>
  <si>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</si>
  <si>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</si>
  <si>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</si>
  <si>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</si>
  <si>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</si>
  <si>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</si>
  <si>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</si>
  <si>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</si>
  <si>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</si>
  <si>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</si>
  <si>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</si>
  <si>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</si>
  <si>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</si>
  <si>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</si>
  <si>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</si>
  <si>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</si>
  <si>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</si>
  <si>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</si>
  <si>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</si>
  <si>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</si>
  <si>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</si>
  <si>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</si>
  <si>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</si>
  <si>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</si>
  <si>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</si>
  <si>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</si>
  <si>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</si>
  <si>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</si>
  <si>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</si>
  <si>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</si>
  <si>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</si>
  <si>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</si>
  <si>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</si>
  <si>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</si>
  <si>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</si>
  <si>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</si>
  <si>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</si>
  <si>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</si>
  <si>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</si>
  <si>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</si>
  <si>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</si>
  <si>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</si>
  <si>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</si>
  <si>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</si>
  <si>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</si>
  <si>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</si>
  <si>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</si>
  <si>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</si>
  <si>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</si>
  <si>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</si>
  <si>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</si>
  <si>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</si>
  <si>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</si>
  <si>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</si>
  <si>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</si>
  <si>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</si>
  <si>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</si>
  <si>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</si>
  <si>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</si>
  <si>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</si>
  <si>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</si>
  <si>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</si>
  <si>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</si>
  <si>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</si>
  <si>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</si>
  <si>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</si>
  <si>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</si>
  <si>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</si>
  <si>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</si>
  <si>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</si>
  <si>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</si>
  <si>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</si>
  <si>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</si>
  <si>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</si>
  <si>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</si>
  <si>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</si>
  <si>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</si>
  <si>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</si>
  <si>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</si>
  <si>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</si>
  <si>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</si>
  <si>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</si>
  <si>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</si>
  <si>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</si>
  <si>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</si>
  <si>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</si>
  <si>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</si>
  <si>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</si>
  <si>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</si>
  <si>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</si>
  <si>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</si>
  <si>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</si>
  <si>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</si>
  <si>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</si>
  <si>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</si>
  <si>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</si>
  <si>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</si>
  <si>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</si>
  <si>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</si>
  <si>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</si>
  <si>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</si>
  <si>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</si>
  <si>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</si>
  <si>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</si>
  <si>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</si>
  <si>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</si>
  <si>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</si>
  <si>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</si>
  <si>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</si>
  <si>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</si>
  <si>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</si>
  <si>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</si>
  <si>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</si>
  <si>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</si>
  <si>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</si>
  <si>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</si>
  <si>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</si>
  <si>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</si>
  <si>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</si>
  <si>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</si>
  <si>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</si>
  <si>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</si>
  <si>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</si>
  <si>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</si>
  <si>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</si>
  <si>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</si>
  <si>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</si>
  <si>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</si>
  <si>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</si>
  <si>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</si>
  <si>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</si>
  <si>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</si>
  <si>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</si>
  <si>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</si>
  <si>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</si>
  <si>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</si>
  <si>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</si>
  <si>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</si>
  <si>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</si>
  <si>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</si>
  <si>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</si>
  <si>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</si>
  <si>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</si>
  <si>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</si>
  <si>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</si>
  <si>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</si>
  <si>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</si>
  <si>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</si>
  <si>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</si>
  <si>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</si>
  <si>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</si>
  <si>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</si>
  <si>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</si>
  <si>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</si>
  <si>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</si>
  <si>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</si>
  <si>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</si>
  <si>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</si>
  <si>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</si>
  <si>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</si>
  <si>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</si>
  <si>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</si>
  <si>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</si>
  <si>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</si>
  <si>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</si>
  <si>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</si>
  <si>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</si>
  <si>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</si>
  <si>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</si>
  <si>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</si>
  <si>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</si>
  <si>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</si>
  <si>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</si>
  <si>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</si>
  <si>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</si>
  <si>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</si>
  <si>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</si>
  <si>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</si>
  <si>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</si>
  <si>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</si>
  <si>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</si>
  <si>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</si>
  <si>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</si>
  <si>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</si>
  <si>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</si>
  <si>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</si>
  <si>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</si>
  <si>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</si>
  <si>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</si>
  <si>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</si>
  <si>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</si>
  <si>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</si>
  <si>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</si>
  <si>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</si>
  <si>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</si>
  <si>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</si>
  <si>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</si>
  <si>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</si>
  <si>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</si>
  <si>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</si>
  <si>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</si>
  <si>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</si>
  <si>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</si>
  <si>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</si>
  <si>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</si>
  <si>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</si>
  <si>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</si>
  <si>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</si>
  <si>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</si>
  <si>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</si>
  <si>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</si>
  <si>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</si>
  <si>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</si>
  <si>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</si>
  <si>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</si>
  <si>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</si>
  <si>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</si>
  <si>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</si>
  <si>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</si>
  <si>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</si>
  <si>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</si>
  <si>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</si>
  <si>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</si>
  <si>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</si>
  <si>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</si>
  <si>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</si>
  <si>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</si>
  <si>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</si>
  <si>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</si>
  <si>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</si>
  <si>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</si>
  <si>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</si>
  <si>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</si>
  <si>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</si>
  <si>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</si>
  <si>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</si>
  <si>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</si>
  <si>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</si>
  <si>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</si>
  <si>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</si>
  <si>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</si>
  <si>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</si>
  <si>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</si>
  <si>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</si>
  <si>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</si>
  <si>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</si>
  <si>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</si>
  <si>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</si>
  <si>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</si>
  <si>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</si>
  <si>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</si>
  <si>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</si>
  <si>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</si>
  <si>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</si>
  <si>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</si>
  <si>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</si>
  <si>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</si>
  <si>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</si>
  <si>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</si>
  <si>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</si>
  <si>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</si>
  <si>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</si>
  <si>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</si>
  <si>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</si>
  <si>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</si>
  <si>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</si>
  <si>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</si>
  <si>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</si>
  <si>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</si>
  <si>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</si>
  <si>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</si>
  <si>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</si>
  <si>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</si>
  <si>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</si>
  <si>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</si>
  <si>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</si>
  <si>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</si>
  <si>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</si>
  <si>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</si>
  <si>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</si>
  <si>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</si>
  <si>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</si>
  <si>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</si>
  <si>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</si>
  <si>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</si>
  <si>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</si>
  <si>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</si>
  <si>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</si>
  <si>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</si>
  <si>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</si>
  <si>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</si>
  <si>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</si>
  <si>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</si>
  <si>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</si>
  <si>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</si>
  <si>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</si>
  <si>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</si>
  <si>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</si>
  <si>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</si>
  <si>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</si>
  <si>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</si>
  <si>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</si>
  <si>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</si>
  <si>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</si>
  <si>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</si>
  <si>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</si>
  <si>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</si>
  <si>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</si>
  <si>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</si>
  <si>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</si>
  <si>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</si>
  <si>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</si>
  <si>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</si>
  <si>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</si>
  <si>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</si>
  <si>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</si>
  <si>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</si>
  <si>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</si>
  <si>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</si>
  <si>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</si>
  <si>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</si>
  <si>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</si>
  <si>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</si>
  <si>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</si>
  <si>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</si>
  <si>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</si>
  <si>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</si>
  <si>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</si>
  <si>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</si>
  <si>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</si>
  <si>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</si>
  <si>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</si>
  <si>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</si>
  <si>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</si>
  <si>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</si>
  <si>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</si>
  <si>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</si>
  <si>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</si>
  <si>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</si>
  <si>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</si>
  <si>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</si>
  <si>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</si>
  <si>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</si>
  <si>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</si>
  <si>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</si>
  <si>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</si>
  <si>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</si>
  <si>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</si>
  <si>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</si>
  <si>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</si>
  <si>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</si>
  <si>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</si>
  <si>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</si>
  <si>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</si>
  <si>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</si>
  <si>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</si>
  <si>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</si>
  <si>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</si>
  <si>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</si>
  <si>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</si>
  <si>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</si>
  <si>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</si>
  <si>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</si>
  <si>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</si>
  <si>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</si>
  <si>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</si>
  <si>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</si>
  <si>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</si>
  <si>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</si>
  <si>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</si>
  <si>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</si>
  <si>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</si>
  <si>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</si>
  <si>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</si>
  <si>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</si>
  <si>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</si>
  <si>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</si>
  <si>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</si>
  <si>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</si>
  <si>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</si>
  <si>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</si>
  <si>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</si>
  <si>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</si>
  <si>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</si>
  <si>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</si>
  <si>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</si>
  <si>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</si>
  <si>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</si>
  <si>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</si>
  <si>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</si>
  <si>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</si>
  <si>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</si>
  <si>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</si>
  <si>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</si>
  <si>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</si>
  <si>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</si>
  <si>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</si>
  <si>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</si>
  <si>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</si>
  <si>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</si>
  <si>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</si>
  <si>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</si>
  <si>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</si>
  <si>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</si>
  <si>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</si>
  <si>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</si>
  <si>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</si>
  <si>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</si>
  <si>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</si>
  <si>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</si>
  <si>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</si>
  <si>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</si>
  <si>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</si>
  <si>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</si>
  <si>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</si>
  <si>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</si>
  <si>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</si>
  <si>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</si>
  <si>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</si>
  <si>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</si>
  <si>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</si>
  <si>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</si>
  <si>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</si>
  <si>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</si>
  <si>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</si>
  <si>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</si>
  <si>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</si>
  <si>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</si>
  <si>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</si>
  <si>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</si>
  <si>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</si>
  <si>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</si>
  <si>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</si>
  <si>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</si>
  <si>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</si>
  <si>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</si>
  <si>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</si>
  <si>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</si>
  <si>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</si>
  <si>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</si>
  <si>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</si>
  <si>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</si>
  <si>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</si>
  <si>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</si>
  <si>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</si>
  <si>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</si>
  <si>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</si>
  <si>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</si>
  <si>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</si>
  <si>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</si>
  <si>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</si>
  <si>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</si>
  <si>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</si>
  <si>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</si>
  <si>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</si>
  <si>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</si>
  <si>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</si>
  <si>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</si>
  <si>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</si>
  <si>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</si>
  <si>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</si>
  <si>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</si>
  <si>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</si>
  <si>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</si>
  <si>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</si>
  <si>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</si>
  <si>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</si>
  <si>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</si>
  <si>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</si>
  <si>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</si>
  <si>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</si>
  <si>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</si>
  <si>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</si>
  <si>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</si>
  <si>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</si>
  <si>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</si>
  <si>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</si>
  <si>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</si>
  <si>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</si>
  <si>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</si>
  <si>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</si>
  <si>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</si>
  <si>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</si>
  <si>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</si>
  <si>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</si>
  <si>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</si>
  <si>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</si>
  <si>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</si>
  <si>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</si>
  <si>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</si>
  <si>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</si>
  <si>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</si>
  <si>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</si>
  <si>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</si>
  <si>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</si>
  <si>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Atividades com reguladora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</si>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</sst>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G302" activePane="bottomRight" state="frozen"/>
      <selection pane="bottomRight" activeCell="K320" sqref="K32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</v>
      </c>
      <c r="BR296" s="23">
        <f>IF(OR(B296="",F296=""),"*",AY296/P296)</f>
        <v>1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1</v>
      </c>
      <c r="BI308" s="21"/>
      <c r="BJ308" s="21" t="s">
        <v>1859</v>
      </c>
      <c r="BK308" s="21" t="s">
        <v>1859</v>
      </c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1860</v>
      </c>
      <c r="BK309" s="21" t="s">
        <v>1861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1861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1862</v>
      </c>
      <c r="BK310" s="21" t="s">
        <v>1863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1863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8.3333333333333329E-2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0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1862</v>
      </c>
      <c r="BK311" s="21" t="s">
        <v>1864</v>
      </c>
      <c r="BL311" s="20"/>
      <c r="BM311" s="18" t="s">
        <v>973</v>
      </c>
      <c r="BN311" s="18" t="s">
        <v>993</v>
      </c>
      <c r="BO311" s="173" t="s">
        <v>1112</v>
      </c>
      <c r="BP311" s="22" t="s">
        <v>1864</v>
      </c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0.50000000000000022</v>
      </c>
      <c r="BS311" s="23">
        <f>IF(OR(B311="",F311=""),"*",BA311/Q311)</f>
        <v>0</v>
      </c>
      <c r="BT311" s="247" t="str">
        <f t="shared" si="4"/>
        <v>MecanizaçãoOperação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1862</v>
      </c>
      <c r="BK312" s="21" t="s">
        <v>1865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1866</v>
      </c>
      <c r="BK313" s="21" t="s">
        <v>1867</v>
      </c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0.91666666666666674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1860</v>
      </c>
      <c r="BK314" s="21" t="s">
        <v>1868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1869</v>
      </c>
      <c r="BK315" s="21" t="s">
        <v>1870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1871</v>
      </c>
      <c r="N318" s="234" t="s">
        <v>1872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1873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753</v>
      </c>
      <c r="G320" s="9" t="str">
        <f>IF(D320="","*",VLOOKUP(F320,BS_ATIVIDADE[#All],3,FALSE))</f>
        <v>OUTROS</v>
      </c>
      <c r="H320" s="17" t="s">
        <v>254</v>
      </c>
      <c r="I320" s="186" t="s">
        <v>254</v>
      </c>
      <c r="J320" s="234">
        <v>74</v>
      </c>
      <c r="K320" s="16">
        <v>214</v>
      </c>
      <c r="L320" s="80">
        <v>217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6">
        <v>0.375</v>
      </c>
      <c r="P320" s="186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1874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213TVI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214</v>
      </c>
      <c r="AQ320" s="329">
        <f>IF(BS_CONTROLE[[#This Row],[KM - Fim]]=0, "-", BS_CONTROLE[[#This Row],[KM - Fim]])</f>
        <v>217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BINÁRIO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1875</v>
      </c>
      <c r="N328" s="234" t="s">
        <v>1876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1877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1878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1879</v>
      </c>
      <c r="W330" s="43" t="s">
        <v>1880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1881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1882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1883</v>
      </c>
      <c r="N334" s="234" t="s">
        <v>1884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1885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1886</v>
      </c>
      <c r="N337" s="234" t="s">
        <v>1887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1888</v>
      </c>
      <c r="W337" s="186" t="s">
        <v>1889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1890</v>
      </c>
      <c r="N339" s="234" t="s">
        <v>1891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02" sqref="A302:Q309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1892</v>
      </c>
      <c r="D5" s="367"/>
      <c r="E5" s="367"/>
      <c r="F5" s="367"/>
      <c r="G5" s="367"/>
      <c r="H5" s="367"/>
      <c r="I5" s="367"/>
      <c r="J5" s="368"/>
      <c r="K5" s="369" t="s">
        <v>1893</v>
      </c>
      <c r="L5" s="370"/>
      <c r="M5" s="370"/>
      <c r="N5" s="370"/>
      <c r="O5" s="371" t="s">
        <v>1894</v>
      </c>
      <c r="P5" s="372"/>
      <c r="Q5" s="373"/>
    </row>
    <row r="6" spans="1:17" s="99" customFormat="1" ht="15.75" customHeight="1">
      <c r="A6" s="93" t="s">
        <v>1895</v>
      </c>
      <c r="B6" s="100" t="s">
        <v>1896</v>
      </c>
      <c r="C6" s="101" t="s">
        <v>1163</v>
      </c>
      <c r="D6" s="102" t="s">
        <v>1164</v>
      </c>
      <c r="E6" s="101" t="s">
        <v>1897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1898</v>
      </c>
      <c r="M6" s="145" t="s">
        <v>628</v>
      </c>
      <c r="N6" s="146" t="s">
        <v>1158</v>
      </c>
      <c r="O6" s="286" t="s">
        <v>1201</v>
      </c>
      <c r="P6" s="164"/>
      <c r="Q6" s="206" t="s">
        <v>1899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1</v>
      </c>
      <c r="P302" s="96"/>
      <c r="Q302" s="152" t="str">
        <f>IF($A$2=1,IF(FN_MC!BJ308="","*",FN_MC!BJ308),IF(FN_MC!BK308="","*",FN_MC!BK308))</f>
        <v>A conf faixa</v>
      </c>
    </row>
    <row r="303" spans="1:17" ht="26.25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8.3333333333333329E-2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0</v>
      </c>
      <c r="P305" s="96"/>
      <c r="Q305" s="152" t="str">
        <f>IF($A$2=1,IF(FN_MC!BJ311="","*",FN_MC!BJ311),IF(FN_MC!BK311="","*",FN_MC!BK311))</f>
        <v>MC1 08h41/ autorizado entrada na via 09h44/ realizado intervalo das 10h32 até 11h32. Produção 0. Realizou trabalho somente de reguladora.</v>
      </c>
    </row>
    <row r="306" spans="1:17" ht="24.75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MC1 08h41/ autorizado entrada na via 08h59/ realizado intervalo das 10h10 até 13h10. Produção 4 soldas.</v>
      </c>
    </row>
    <row r="307" spans="1:17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Realizado intervlo das 09h11 até 11h01</v>
      </c>
    </row>
    <row r="308" spans="1:17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Realizado intervalo. PRodução 2 soldas + substituição de tampãp 11m.</v>
      </c>
    </row>
    <row r="309" spans="1:17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1899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/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1900</v>
      </c>
      <c r="W1" s="379"/>
      <c r="X1" s="379"/>
      <c r="Y1" s="110"/>
    </row>
    <row r="2" spans="1:25" s="106" customFormat="1" ht="11.25" customHeight="1">
      <c r="A2" s="111" t="s">
        <v>1901</v>
      </c>
      <c r="B2" s="111" t="s">
        <v>1896</v>
      </c>
      <c r="C2" s="111" t="s">
        <v>605</v>
      </c>
      <c r="D2" s="112" t="s">
        <v>1163</v>
      </c>
      <c r="E2" s="112" t="s">
        <v>1164</v>
      </c>
      <c r="F2" s="112" t="s">
        <v>1895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1902</v>
      </c>
      <c r="U2" s="114" t="s">
        <v>1166</v>
      </c>
      <c r="V2" s="109">
        <f ca="1">TODAY()-1</f>
        <v>45954</v>
      </c>
      <c r="W2" s="109">
        <f ca="1">V2-1</f>
        <v>45953</v>
      </c>
      <c r="X2" s="109">
        <f ca="1">W2-1</f>
        <v>45952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8.3333333333333329E-2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OUTRAS ATIVIDADES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213TVI</v>
      </c>
      <c r="M312" s="117">
        <f>IF(FN_MC!J320="","*",FN_MC!J320)</f>
        <v>74</v>
      </c>
      <c r="N312" s="117">
        <f>IF(FN_MC!K320="","*",FN_MC!K320)</f>
        <v>214</v>
      </c>
      <c r="O312" s="117">
        <f>IF(FN_MC!L320="","*",FN_MC!L320)</f>
        <v>217</v>
      </c>
      <c r="P312" s="117"/>
      <c r="Q312" s="134">
        <f>IF(FN_MC!O320="","*",FN_MC!O320)</f>
        <v>0.375</v>
      </c>
      <c r="R312" s="134">
        <f>IF(FN_MC!P320="","*",FN_MC!P320)</f>
        <v>8.3333333333333329E-2</v>
      </c>
      <c r="S312" s="116" t="str">
        <f>IF(FN_MC!Q320="","*",CONCATENATE(FN_MC!Q320," ",FN_MC!R320))</f>
        <v>1 BINÁRIO</v>
      </c>
      <c r="T312" s="116" t="str">
        <f>IF(FN_MC!V320="","*",FN_MC!V320)</f>
        <v>Antonioni</v>
      </c>
      <c r="U312" s="116" t="str">
        <f>IF(FN_MC!W320="","*",FN_MC!W320)</f>
        <v>Atividades com reguladora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1903</v>
      </c>
    </row>
  </sheetData>
  <autoFilter ref="A2:Y3000" xr:uid="{D1126E52-FA3F-4EAC-A720-DDE9797BEFF6}">
    <filterColumn colId="5">
      <filters>
        <dateGroupItem year="2025" month="10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1904</v>
      </c>
      <c r="C2" s="101" t="s">
        <v>1148</v>
      </c>
      <c r="D2" s="101" t="s">
        <v>1150</v>
      </c>
      <c r="E2" s="101" t="s">
        <v>1905</v>
      </c>
      <c r="F2" s="101" t="s">
        <v>1906</v>
      </c>
      <c r="G2" s="101" t="s">
        <v>1907</v>
      </c>
      <c r="H2" s="101" t="s">
        <v>1908</v>
      </c>
      <c r="I2" s="101" t="s">
        <v>1909</v>
      </c>
      <c r="J2" s="101" t="s">
        <v>1910</v>
      </c>
      <c r="K2" s="137" t="s">
        <v>1911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2025-10-25T17:33:30Z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