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783" documentId="120_S{118792C3-22EF-5104-A093-F22BFE3913F3}" xr6:coauthVersionLast="47" xr6:coauthVersionMax="47" xr10:uidLastSave="{C1BCC12F-6BE6-455D-B5EF-2FD04B45D3D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95" i="1" l="1"/>
  <c r="Q314" i="1"/>
  <c r="M313" i="1" a="1"/>
  <c r="M313" i="1" s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L291" i="11"/>
  <c r="K291" i="1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K308" i="11"/>
  <c r="L308" i="1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K310" i="11"/>
  <c r="L310" i="11"/>
  <c r="R313" i="1"/>
  <c r="R310" i="11" s="1"/>
  <c r="BB313" i="1"/>
  <c r="AK313" i="1"/>
  <c r="K312" i="10" s="1"/>
  <c r="AL313" i="1"/>
  <c r="AP313" i="1"/>
  <c r="M312" i="10" s="1"/>
  <c r="BR313" i="1"/>
  <c r="BS313" i="1"/>
  <c r="A314" i="1"/>
  <c r="C314" i="1"/>
  <c r="G314" i="1"/>
  <c r="K311" i="11"/>
  <c r="L311" i="1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K315" i="11"/>
  <c r="L315" i="1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L316" i="1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200" i="10" s="1"/>
  <c r="L196" i="11"/>
  <c r="AN199" i="1"/>
  <c r="K271" i="11"/>
  <c r="AM274" i="1"/>
  <c r="N275" i="10" s="1"/>
  <c r="BD256" i="1" a="1"/>
  <c r="BD256" i="1" s="1"/>
  <c r="BD297" i="1" a="1"/>
  <c r="BD297" i="1" s="1"/>
  <c r="AM257" i="1"/>
  <c r="N258" i="10" s="1"/>
  <c r="BQ295" i="1"/>
  <c r="AM74" i="1"/>
  <c r="AM183" i="1"/>
  <c r="L184" i="10" s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184" i="10" l="1"/>
  <c r="N257" i="10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F53" i="10"/>
  <c r="I49" i="11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<sst xmlns="http://schemas.openxmlformats.org/spreadsheetml/2006/main" count="10770" uniqueCount="1819">
  <si>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</si>
  <si>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</si>
  <si>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</si>
  <si>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</si>
  <si>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</si>
  <si>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</si>
  <si>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</si>
  <si>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</si>
  <si>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</si>
  <si>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</si>
  <si>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</si>
  <si>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</si>
  <si>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</si>
  <si>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</si>
  <si>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</si>
  <si>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</si>
  <si>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</si>
  <si>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</si>
  <si>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</si>
  <si>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</si>
  <si>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</si>
  <si>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</si>
  <si>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</si>
  <si>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</si>
  <si>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</si>
  <si>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</si>
  <si>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</si>
  <si>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</si>
  <si>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</si>
  <si>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</si>
  <si>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</si>
  <si>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</si>
  <si>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</si>
  <si>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</si>
  <si>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</si>
  <si>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</si>
  <si>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</si>
  <si>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</si>
  <si>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</si>
  <si>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</si>
  <si>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</si>
  <si>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</si>
  <si>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</si>
  <si>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</si>
  <si>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</si>
  <si>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</si>
  <si>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</si>
  <si>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</si>
  <si>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</si>
  <si>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</si>
  <si>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</si>
  <si>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</si>
  <si>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</si>
  <si>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</si>
  <si>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</si>
  <si>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</si>
  <si>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</si>
  <si>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</si>
  <si>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</si>
  <si>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</si>
  <si>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</si>
  <si>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</si>
  <si>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</si>
  <si>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</si>
  <si>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</si>
  <si>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</si>
  <si>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</si>
  <si>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</si>
  <si>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</si>
  <si>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</si>
  <si>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</si>
  <si>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</si>
  <si>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</si>
  <si>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</si>
  <si>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</si>
  <si>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</si>
  <si>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</si>
  <si>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</si>
  <si>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</si>
  <si>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</si>
  <si>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</si>
  <si>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</si>
  <si>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</si>
  <si>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</si>
  <si>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</si>
  <si>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</si>
  <si>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</si>
  <si>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</si>
  <si>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</si>
  <si>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</si>
  <si>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</si>
  <si>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</si>
  <si>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</si>
  <si>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</si>
  <si>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</si>
  <si>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</si>
  <si>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</si>
  <si>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</si>
  <si>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</si>
  <si>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</si>
  <si>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</si>
  <si>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</si>
  <si>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</si>
  <si>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</si>
  <si>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</si>
  <si>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</si>
  <si>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</si>
  <si>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</si>
  <si>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</si>
  <si>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</si>
  <si>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</si>
  <si>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</si>
  <si>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</si>
  <si>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</si>
  <si>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</si>
  <si>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</si>
  <si>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</si>
  <si>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</si>
  <si>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</si>
  <si>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</si>
  <si>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</si>
  <si>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</si>
  <si>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</si>
  <si>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</si>
  <si>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</si>
  <si>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</si>
  <si>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</si>
  <si>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</si>
  <si>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</si>
  <si>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</si>
  <si>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</si>
  <si>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</si>
  <si>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</si>
  <si>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</si>
  <si>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</si>
  <si>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</si>
  <si>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</si>
  <si>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</si>
  <si>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</si>
  <si>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</si>
  <si>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</si>
  <si>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</si>
  <si>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</si>
  <si>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</si>
  <si>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</si>
  <si>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</si>
  <si>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</si>
  <si>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</si>
  <si>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</si>
  <si>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</si>
  <si>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</si>
  <si>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</si>
  <si>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</si>
  <si>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</si>
  <si>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</si>
  <si>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</si>
  <si>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</si>
  <si>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</si>
  <si>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</si>
  <si>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</si>
  <si>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</si>
  <si>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</si>
  <si>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</si>
  <si>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</si>
  <si>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</si>
  <si>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</si>
  <si>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</si>
  <si>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</si>
  <si>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</si>
  <si>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</si>
  <si>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</si>
  <si>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</si>
  <si>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</si>
  <si>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</si>
  <si>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</si>
  <si>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</si>
  <si>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</si>
  <si>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</si>
  <si>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</si>
  <si>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</si>
  <si>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</si>
  <si>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</si>
  <si>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</si>
  <si>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</si>
  <si>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</si>
  <si>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</si>
  <si>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</si>
  <si>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</si>
  <si>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</si>
  <si>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</si>
  <si>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</si>
  <si>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</si>
  <si>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</si>
  <si>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</si>
  <si>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</si>
  <si>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</si>
  <si>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</si>
  <si>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</si>
  <si>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</si>
  <si>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</si>
  <si>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</si>
  <si>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</si>
  <si>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</si>
  <si>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</si>
  <si>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</si>
  <si>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</si>
  <si>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</si>
  <si>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</si>
  <si>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</si>
  <si>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</si>
  <si>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</si>
  <si>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</si>
  <si>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</si>
  <si>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</si>
  <si>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</si>
  <si>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</si>
  <si>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</si>
  <si>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</si>
  <si>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</si>
  <si>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</si>
  <si>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</si>
  <si>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</si>
  <si>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</si>
  <si>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</si>
  <si>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</si>
  <si>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</si>
  <si>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</si>
  <si>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</si>
  <si>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</si>
  <si>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</si>
  <si>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</si>
  <si>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</si>
  <si>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</si>
  <si>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</si>
  <si>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</si>
  <si>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</si>
  <si>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</si>
  <si>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</si>
  <si>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</si>
  <si>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</si>
  <si>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</si>
  <si>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</si>
  <si>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</si>
  <si>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</si>
  <si>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</si>
  <si>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</si>
  <si>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</si>
  <si>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</si>
  <si>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</si>
  <si>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</si>
  <si>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</si>
  <si>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</si>
  <si>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</si>
  <si>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</si>
  <si>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</si>
  <si>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</si>
  <si>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</si>
  <si>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</si>
  <si>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</si>
  <si>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</si>
  <si>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</si>
  <si>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</si>
  <si>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</si>
  <si>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</si>
  <si>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</si>
  <si>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</si>
  <si>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</si>
  <si>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</si>
  <si>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</si>
  <si>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</si>
  <si>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</si>
  <si>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</si>
  <si>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</si>
  <si>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</si>
  <si>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</si>
  <si>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</si>
  <si>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</si>
  <si>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</si>
  <si>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</si>
  <si>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</si>
  <si>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</si>
  <si>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</si>
  <si>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</si>
  <si>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</si>
  <si>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</si>
  <si>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</si>
  <si>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</si>
  <si>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</si>
  <si>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</si>
  <si>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</si>
  <si>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</si>
  <si>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</si>
  <si>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</si>
  <si>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</si>
  <si>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</si>
  <si>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</si>
  <si>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</si>
  <si>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</si>
  <si>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</si>
  <si>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</si>
  <si>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</si>
  <si>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</si>
  <si>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</si>
  <si>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</si>
  <si>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</si>
  <si>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</si>
  <si>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</si>
  <si>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</si>
  <si>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</si>
  <si>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</si>
  <si>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</si>
  <si>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</si>
  <si>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</si>
  <si>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</si>
  <si>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</si>
  <si>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</si>
  <si>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</si>
  <si>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</si>
  <si>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</si>
  <si>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</si>
  <si>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</si>
  <si>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</si>
  <si>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</si>
  <si>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</si>
  <si>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</si>
  <si>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</si>
  <si>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</si>
  <si>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</si>
  <si>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</si>
  <si>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</si>
  <si>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</si>
  <si>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</si>
  <si>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</si>
  <si>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</si>
  <si>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</si>
  <si>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</si>
  <si>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</si>
  <si>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</si>
  <si>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</si>
  <si>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</si>
  <si>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</si>
  <si>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</si>
  <si>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</si>
  <si>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</si>
  <si>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</si>
  <si>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</si>
  <si>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</si>
  <si>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</si>
  <si>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</si>
  <si>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</si>
  <si>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</si>
  <si>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</si>
  <si>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</si>
  <si>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</si>
  <si>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</si>
  <si>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</si>
  <si>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</si>
  <si>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</si>
  <si>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</si>
  <si>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</si>
  <si>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</si>
  <si>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</si>
  <si>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</si>
  <si>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</si>
  <si>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</si>
  <si>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</si>
  <si>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</si>
  <si>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</si>
  <si>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</si>
  <si>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</si>
  <si>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</si>
  <si>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</si>
  <si>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</si>
  <si>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</si>
  <si>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</si>
  <si>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</si>
  <si>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</si>
  <si>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</si>
  <si>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</si>
  <si>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</si>
  <si>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</si>
  <si>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</si>
  <si>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</si>
  <si>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</si>
  <si>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</si>
  <si>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</si>
  <si>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</si>
  <si>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</si>
  <si>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</si>
  <si>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</si>
  <si>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</si>
  <si>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</si>
  <si>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</si>
  <si>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</si>
  <si>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</si>
  <si>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</si>
  <si>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</si>
  <si>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</si>
  <si>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</si>
  <si>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</si>
  <si>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</si>
  <si>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</si>
  <si>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</si>
  <si>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</si>
  <si>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</si>
  <si>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</si>
  <si>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</si>
  <si>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</si>
  <si>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</si>
  <si>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</si>
  <si>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</si>
  <si>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</si>
  <si>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</si>
  <si>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</si>
  <si>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</si>
  <si>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</si>
  <si>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</si>
  <si>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</si>
  <si>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</si>
  <si>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</si>
  <si>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</si>
  <si>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</si>
  <si>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</si>
  <si>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</si>
  <si>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</si>
  <si>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</si>
  <si>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</si>
  <si>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</si>
  <si>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</si>
  <si>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</si>
  <si>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</si>
  <si>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</si>
  <si>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</si>
  <si>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</si>
  <si>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</si>
  <si>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</si>
  <si>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</si>
  <si>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</si>
  <si>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</si>
  <si>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</si>
  <si>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</si>
  <si>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</si>
  <si>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</si>
  <si>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</si>
  <si>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</si>
  <si>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</si>
  <si>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</si>
  <si>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</si>
  <si>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</si>
  <si>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</si>
  <si>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</si>
  <si>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</si>
  <si>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</si>
  <si>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</si>
  <si>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</si>
  <si>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</si>
  <si>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</si>
  <si>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</si>
  <si>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</si>
  <si>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</si>
  <si>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</si>
  <si>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</si>
  <si>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</si>
  <si>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</si>
  <si>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</si>
  <si>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</si>
  <si>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</si>
  <si>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</si>
  <si>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</si>
  <si>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</si>
  <si>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</si>
  <si>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</si>
  <si>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</si>
  <si>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</si>
  <si>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</si>
  <si>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</si>
  <si>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</si>
  <si>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</si>
  <si>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</si>
  <si>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</si>
  <si>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</si>
  <si>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</si>
  <si>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</si>
  <si>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</si>
  <si>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</si>
  <si>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</si>
  <si>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</si>
  <si>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</si>
  <si>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</si>
  <si>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</si>
  <si>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</si>
  <si>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</si>
  <si>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</si>
  <si>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</si>
  <si>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</si>
  <si>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</si>
  <si>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</si>
  <si>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</si>
  <si>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</si>
  <si>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</si>
  <si>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</si>
  <si>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</si>
  <si>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</si>
  <si>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</si>
  <si>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</si>
  <si>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</si>
  <si>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</si>
  <si>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</si>
  <si>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</si>
  <si>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</si>
  <si>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</si>
  <si>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</si>
  <si>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</si>
  <si>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</si>
  <si>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</si>
  <si>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</si>
  <si>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</si>
  <si>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</si>
  <si>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</si>
  <si>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</si>
  <si>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</si>
  <si>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</si>
  <si>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</si>
  <si>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</si>
  <si>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</si>
  <si>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</si>
  <si>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</si>
  <si>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</si>
  <si>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</si>
  <si>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</si>
  <si>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</si>
  <si>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</si>
  <si>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</si>
  <si>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</si>
  <si>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</si>
  <si>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</si>
  <si>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</si>
  <si>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</si>
  <si>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</si>
  <si>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</si>
  <si>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</si>
  <si>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</si>
  <si>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</si>
  <si>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</si>
  <si>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</si>
  <si>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</si>
  <si>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</si>
  <si>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</si>
  <si>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</si>
  <si>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</si>
  <si>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</si>
  <si>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</si>
  <si>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</si>
  <si>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</si>
  <si>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</si>
  <si>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</si>
  <si>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</si>
  <si>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</si>
  <si>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</si>
  <si>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</si>
  <si>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</si>
  <si>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</si>
  <si>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</si>
  <si>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</si>
  <si>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</si>
  <si>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</si>
  <si>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</si>
  <si>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</si>
  <si>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</si>
  <si>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</si>
  <si>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</si>
  <si>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</si>
  <si>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</si>
  <si>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</si>
  <si>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</si>
  <si>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</si>
  <si>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</si>
  <si>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</si>
  <si>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</si>
  <si>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</si>
  <si>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</si>
  <si>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</si>
  <si>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</si>
  <si>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</si>
  <si>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</si>
  <si>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</si>
  <si>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</si>
  <si>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</si>
  <si>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</si>
  <si>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</si>
  <si>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</si>
  <si>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</si>
  <si>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</si>
  <si>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</si>
  <si>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</si>
  <si>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</si>
  <si>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</si>
  <si>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</si>
  <si>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</si>
  <si>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</si>
  <si>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</si>
  <si>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</si>
  <si>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</si>
  <si>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</si>
  <si>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</si>
  <si>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</si>
  <si>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</si>
  <si>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</si>
  <si>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</si>
  <si>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</si>
  <si>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</si>
  <si>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</si>
  <si>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</si>
  <si>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</si>
  <si>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</si>
  <si>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</si>
  <si>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</si>
  <si>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</si>
  <si>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</si>
  <si>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</si>
  <si>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</si>
  <si>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</si>
  <si>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</si>
  <si>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</si>
  <si>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</si>
  <si>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</si>
  <si>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</si>
  <si>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</si>
  <si>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</si>
  <si>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</si>
  <si>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</si>
  <si>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</si>
  <si>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</si>
  <si>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</si>
  <si>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</si>
  <si>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</si>
  <si>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</si>
  <si>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</si>
  <si>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</si>
  <si>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</si>
  <si>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</si>
  <si>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</si>
  <si>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</si>
  <si>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</si>
  <si>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</si>
  <si>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</si>
  <si>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</si>
  <si>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</si>
  <si>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</si>
  <si>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</si>
  <si>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</si>
  <si>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</si>
  <si>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</si>
  <si>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</si>
  <si>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</si>
  <si>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</si>
  <si>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</si>
  <si>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</si>
  <si>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</si>
  <si>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</si>
  <si>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</si>
  <si>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</si>
  <si>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</si>
  <si>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</si>
  <si>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</si>
  <si>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</si>
  <si>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</si>
  <si>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</si>
  <si>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</si>
  <si>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</si>
  <si>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</si>
  <si>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</si>
  <si>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</si>
  <si>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</si>
  <si>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</si>
  <si>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</si>
  <si>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</si>
  <si>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</si>
  <si>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</si>
  <si>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</si>
  <si>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</si>
  <si>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</si>
  <si>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</si>
  <si>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</si>
  <si>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</si>
  <si>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</si>
  <si>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</si>
  <si>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</si>
  <si>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</si>
  <si>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</si>
  <si>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</si>
  <si>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</si>
  <si>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</si>
  <si>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</si>
  <si>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</si>
  <si>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</si>
  <si>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</si>
  <si>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</si>
  <si>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</si>
  <si>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</si>
  <si>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</si>
  <si>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</si>
  <si>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</si>
  <si>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</si>
  <si>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</si>
  <si>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</si>
  <si>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</si>
  <si>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</si>
  <si>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</si>
  <si>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</si>
  <si>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</si>
  <si>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</si>
  <si>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</si>
  <si>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</si>
  <si>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</si>
  <si>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</si>
  <si>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</si>
  <si>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</si>
  <si>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</si>
  <si>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</si>
  <si>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</si>
  <si>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</si>
  <si>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</si>
  <si>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</si>
  <si>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</si>
  <si>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</si>
  <si>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</si>
  <si>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</si>
  <si>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</si>
  <si>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</si>
  <si>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</si>
  <si>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</si>
  <si>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</si>
  <si>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</si>
  <si>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</si>
  <si>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</si>
  <si>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</si>
  <si>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</si>
  <si>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</si>
  <si>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</si>
  <si>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</si>
  <si>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</si>
  <si>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</si>
  <si>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</si>
  <si>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</si>
  <si>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</si>
  <si>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</si>
  <si>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</si>
  <si>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</si>
  <si>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</si>
  <si>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</si>
  <si>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</si>
  <si>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</si>
  <si>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</si>
  <si>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</si>
  <si>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</si>
  <si>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</si>
  <si>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</si>
  <si>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</si>
  <si>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</si>
  <si>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</si>
  <si>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</si>
  <si>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</si>
  <si>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</si>
  <si>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</si>
  <si>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</si>
  <si>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</si>
  <si>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</si>
  <si>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</si>
  <si>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</si>
  <si>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</si>
  <si>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</si>
  <si>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</si>
  <si>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</si>
  <si>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</si>
  <si>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</si>
  <si>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</si>
  <si>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</si>
  <si>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</si>
  <si>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</si>
  <si>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</si>
  <si>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</si>
  <si>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</si>
  <si>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</si>
  <si>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</si>
  <si>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</si>
  <si>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</si>
  <si>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</si>
  <si>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</si>
  <si>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</si>
  <si>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</si>
  <si>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</si>
  <si>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</si>
  <si>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</si>
  <si>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</si>
  <si>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</si>
  <si>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</si>
  <si>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</si>
  <si>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</si>
  <si>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</si>
  <si>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</si>
  <si>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</si>
  <si>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</si>
  <si>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</si>
  <si>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</si>
  <si>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</si>
  <si>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</si>
  <si>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</si>
  <si>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</si>
  <si>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</si>
  <si>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</si>
  <si>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</si>
  <si>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</si>
  <si>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</si>
  <si>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</si>
  <si>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</si>
  <si>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</si>
  <si>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</si>
  <si>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</si>
  <si>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</si>
  <si>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</si>
  <si>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</si>
  <si>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</si>
  <si>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</si>
  <si>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</si>
  <si>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</si>
  <si>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</si>
  <si>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</si>
  <si>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</si>
  <si>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</si>
  <si>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</si>
  <si>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</si>
  <si>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</si>
  <si>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</si>
  <si>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</si>
  <si>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</si>
  <si>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</si>
  <si>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</si>
  <si>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</si>
  <si>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</si>
  <si>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</si>
  <si>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</si>
  <si>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</si>
  <si>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</si>
  <si>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</si>
  <si>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</si>
  <si>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</si>
  <si>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</si>
  <si>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</si>
  <si>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</si>
  <si>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</si>
  <si>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</si>
  <si>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</si>
  <si>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</si>
  <si>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</si>
  <si>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</si>
  <si>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</si>
  <si>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</si>
  <si>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</si>
  <si>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</si>
  <si>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</si>
  <si>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</si>
  <si>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</si>
  <si>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</si>
  <si>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</si>
  <si>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</si>
  <si>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</si>
  <si>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</si>
  <si>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</si>
  <si>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</si>
  <si>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</si>
  <si>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</si>
  <si>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</si>
  <si>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</si>
  <si>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</si>
  <si>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</si>
  <si>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</si>
  <si>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</si>
  <si>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</si>
  <si>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</si>
  <si>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</si>
  <si>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</si>
  <si>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</si>
  <si>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</si>
  <si>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</si>
  <si>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</si>
  <si>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</si>
  <si>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</si>
  <si>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</si>
  <si>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</si>
  <si>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</si>
  <si>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</si>
  <si>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</si>
  <si>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</si>
  <si>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</si>
  <si>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</si>
  <si>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</si>
  <si>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</si>
  <si>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</si>
  <si>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</si>
  <si>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</si>
  <si>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</si>
  <si>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</si>
  <si>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</si>
  <si>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</si>
  <si>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</si>
  <si>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</si>
  <si>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</si>
  <si>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</si>
  <si>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</si>
  <si>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</si>
  <si>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</si>
  <si>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</si>
  <si>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</si>
  <si>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</si>
  <si>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</si>
  <si>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</si>
  <si>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</si>
  <si>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</si>
  <si>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</si>
  <si>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</si>
  <si>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</si>
  <si>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</si>
  <si>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</si>
  <si>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</si>
  <si>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</si>
  <si>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</si>
  <si>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</si>
  <si>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</si>
  <si>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</si>
  <si>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</si>
  <si>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</si>
  <si>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</si>
  <si>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</si>
  <si>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</si>
  <si>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</si>
  <si>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</si>
  <si>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</si>
  <si>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</si>
  <si>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</si>
  <si>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</si>
  <si>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</si>
  <si>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</si>
  <si>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</si>
  <si>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</si>
  <si>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</si>
  <si>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</si>
  <si>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</si>
  <si>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</si>
  <si>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</si>
  <si>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</si>
  <si>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</si>
  <si>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</si>
  <si>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</si>
  <si>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</si>
  <si>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</si>
  <si>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</si>
  <si>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</si>
  <si>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</si>
  <si>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</si>
  <si>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</si>
  <si>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</si>
  <si>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</si>
  <si>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</si>
  <si>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</si>
  <si>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</si>
  <si>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</si>
  <si>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</si>
  <si>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</si>
  <si>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</si>
  <si>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</si>
  <si>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</si>
  <si>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</si>
  <si>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</si>
  <si>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</si>
  <si>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</si>
  <si>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</si>
  <si>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</si>
  <si>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</si>
  <si>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</si>
  <si>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</si>
  <si>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</si>
  <si>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</si>
  <si>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</si>
  <si>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</si>
  <si>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</si>
  <si>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</si>
  <si>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</si>
  <si>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</si>
  <si>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</si>
  <si>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</si>
  <si>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</si>
  <si>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</si>
  <si>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</si>
  <si>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</si>
  <si>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</si>
  <si>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</si>
  <si>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</si>
  <si>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</si>
  <si>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</si>
  <si>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</si>
  <si>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</si>
  <si>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</si>
  <si>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</si>
  <si>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</si>
  <si>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</si>
  <si>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</si>
  <si>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</si>
  <si>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</si>
  <si>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</si>
  <si>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</si>
  <si>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</si>
  <si>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</si>
  <si>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</si>
  <si>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</si>
  <si>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</si>
  <si>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</si>
  <si>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</si>
  <si>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</si>
  <si>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</si>
  <si>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</si>
  <si>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</si>
  <si>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</si>
  <si>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</si>
  <si>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</si>
  <si>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</si>
  <si>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</si>
  <si>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</si>
  <si>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</si>
  <si>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</si>
  <si>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</si>
  <si>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</si>
  <si>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</si>
  <si>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</si>
  <si>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</si>
  <si>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</si>
  <si>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</si>
  <si>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</si>
  <si>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</si>
  <si>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</si>
  <si>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</si>
  <si>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</si>
  <si>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</si>
  <si>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</si>
  <si>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</si>
  <si>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</si>
  <si>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</si>
  <si>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</si>
  <si>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</si>
  <si>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</si>
  <si>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</si>
  <si>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</si>
  <si>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</si>
  <si>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</si>
  <si>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</si>
  <si>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</si>
  <si>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</si>
  <si>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</si>
  <si>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</si>
  <si>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</si>
  <si>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</si>
  <si>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</si>
  <si>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</si>
  <si>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</si>
  <si>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</si>
  <si>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</si>
  <si>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</si>
  <si>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</si>
  <si>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</si>
  <si>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</si>
  <si>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</si>
  <si>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</si>
  <si>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</si>
  <si>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</si>
  <si>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</si>
  <si>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</si>
  <si>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</si>
  <si>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</si>
  <si>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</si>
  <si>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</si>
  <si>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</si>
  <si>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</si>
  <si>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</si>
  <si>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</si>
  <si>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</si>
  <si>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</si>
  <si>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</si>
  <si>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</si>
  <si>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</si>
  <si>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</si>
  <si>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</si>
  <si>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</si>
  <si>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</si>
  <si>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</si>
  <si>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</si>
  <si>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</si>
  <si>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</si>
  <si>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</si>
  <si>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</si>
  <si>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</si>
  <si>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</si>
  <si>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</si>
  <si>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</si>
  <si>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</si>
  <si>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</si>
  <si>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</si>
  <si>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</si>
  <si>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</si>
  <si>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</si>
  <si>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</si>
  <si>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</si>
  <si>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</si>
  <si>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</si>
  <si>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</si>
  <si>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</si>
  <si>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</si>
  <si>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</si>
  <si>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</si>
  <si>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</si>
  <si>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</si>
  <si>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</si>
  <si>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</si>
  <si>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</si>
  <si>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</si>
  <si>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</si>
  <si>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</si>
  <si>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</si>
  <si>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</si>
  <si>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</si>
  <si>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</si>
  <si>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</si>
  <si>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</si>
  <si>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</si>
  <si>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</si>
  <si>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</si>
  <si>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</si>
  <si>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</si>
  <si>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</si>
  <si>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</si>
  <si>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</si>
  <si>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</si>
  <si>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</si>
  <si>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</si>
  <si>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</si>
  <si>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</si>
  <si>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</si>
  <si>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</si>
  <si>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</si>
  <si>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</si>
  <si>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</si>
  <si>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</si>
  <si>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</si>
  <si>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</si>
  <si>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</si>
  <si>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</si>
  <si>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</si>
  <si>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</si>
  <si>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</si>
  <si>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</si>
  <si>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</si>
  <si>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</si>
  <si>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</si>
  <si>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</si>
  <si>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</si>
  <si>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</si>
  <si>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</si>
  <si>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</si>
  <si>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</si>
  <si>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</si>
  <si>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</si>
  <si>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</si>
  <si>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</si>
  <si>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</si>
  <si>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</si>
  <si>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</si>
  <si>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</si>
  <si>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</si>
  <si>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</si>
  <si>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</si>
  <si>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</si>
  <si>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</si>
  <si>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</si>
  <si>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</si>
  <si>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</si>
  <si>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</si>
  <si>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</si>
  <si>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</si>
  <si>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</si>
  <si>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</si>
  <si>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</si>
  <si>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</si>
  <si>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</si>
  <si>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</si>
  <si>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</si>
  <si>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</si>
  <si>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</si>
  <si>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</si>
  <si>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</si>
  <si>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</si>
  <si>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</si>
  <si>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</si>
  <si>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</si>
  <si>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</si>
  <si>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</si>
  <si>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</si>
  <si>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</si>
  <si>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</si>
  <si>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</si>
  <si>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</si>
  <si>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</si>
  <si>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</si>
  <si>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</si>
  <si>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</si>
  <si>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</si>
  <si>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</si>
  <si>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</si>
  <si>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</si>
  <si>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</si>
  <si>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</si>
  <si>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</si>
  <si>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</si>
  <si>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</si>
  <si>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</si>
  <si>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</si>
  <si>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</si>
  <si>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</si>
  <si>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</si>
  <si>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</si>
  <si>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</si>
  <si>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</si>
  <si>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</si>
  <si>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</si>
  <si>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</si>
  <si>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</si>
  <si>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</si>
  <si>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</si>
  <si>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</si>
  <si>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</si>
  <si>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</si>
  <si>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</si>
  <si>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</si>
  <si>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</si>
  <si>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</si>
  <si>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</si>
  <si>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</si>
  <si>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</si>
  <si>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</si>
  <si>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</si>
  <si>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</si>
  <si>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</si>
  <si>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</si>
  <si>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</si>
  <si>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</si>
  <si>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</si>
  <si>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</si>
  <si>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</si>
  <si>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</si>
  <si>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</si>
  <si>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</si>
  <si>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</si>
  <si>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</si>
  <si>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</si>
  <si>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</si>
  <si>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</si>
  <si>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</si>
  <si>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</si>
  <si>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</si>
  <si>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</si>
  <si>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</si>
  <si>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</si>
  <si>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</si>
  <si>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</si>
  <si>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</si>
  <si>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</si>
  <si>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</si>
  <si>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</si>
  <si>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</si>
  <si>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</si>
  <si>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</si>
  <si>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</si>
  <si>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</si>
  <si>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</si>
  <si>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</si>
  <si>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</si>
  <si>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</si>
  <si>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</si>
  <si>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</si>
  <si>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</si>
  <si>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</si>
  <si>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</si>
  <si>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</si>
  <si>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</si>
  <si>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</si>
  <si>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</si>
  <si>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</si>
  <si>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</si>
  <si>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</si>
  <si>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</si>
  <si>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</si>
  <si>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</si>
  <si>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</si>
  <si>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</si>
  <si>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</si>
  <si>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</si>
  <si>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</si>
  <si>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</si>
  <si>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</si>
  <si>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</si>
  <si>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</si>
  <si>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</si>
  <si>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</si>
  <si>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</si>
  <si>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</si>
  <si>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</si>
  <si>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</si>
  <si>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</si>
  <si>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</si>
  <si>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</si>
  <si>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</si>
  <si>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</si>
  <si>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</si>
  <si>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</si>
  <si>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</si>
  <si>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</si>
  <si>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</si>
  <si>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</si>
  <si>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</si>
  <si>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</si>
  <si>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</si>
  <si>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</si>
  <si>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</si>
  <si>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</si>
  <si>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</si>
  <si>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</si>
  <si>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</si>
  <si>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</si>
  <si>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</si>
  <si>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</si>
  <si>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</si>
  <si>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</si>
  <si>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</si>
  <si>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</si>
  <si>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</si>
  <si>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</si>
  <si>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</si>
  <si>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</si>
  <si>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</si>
  <si>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</si>
  <si>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</si>
  <si>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</si>
  <si>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</si>
  <si>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</si>
  <si>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</si>
  <si>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</si>
  <si>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</si>
  <si>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</si>
  <si>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</si>
  <si>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</si>
  <si>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</si>
  <si>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</si>
  <si>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</si>
  <si>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</si>
  <si>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</si>
  <si>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</si>
  <si>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</si>
  <si>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</si>
  <si>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</si>
  <si>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</si>
  <si>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</si>
  <si>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</si>
  <si>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</si>
  <si>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</si>
  <si>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</si>
  <si>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</si>
  <si>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</si>
  <si>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</si>
  <si>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</si>
  <si>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</si>
  <si>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</si>
  <si>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</si>
  <si>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</si>
  <si>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</si>
  <si>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</si>
  <si>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</si>
  <si>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</si>
  <si>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</si>
  <si>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</si>
  <si>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</si>
  <si>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</si>
  <si>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</si>
  <si>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</si>
  <si>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</si>
  <si>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</si>
  <si>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</si>
  <si>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</si>
  <si>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</si>
  <si>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</si>
  <si>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</si>
  <si>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</si>
  <si>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</si>
  <si>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</si>
  <si>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</si>
  <si>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</si>
  <si>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</si>
  <si>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</si>
  <si>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</si>
  <si>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</si>
  <si>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</si>
  <si>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</si>
  <si>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</si>
  <si>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</si>
  <si>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</si>
  <si>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</si>
  <si>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</si>
  <si>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</si>
  <si>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</si>
  <si>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</si>
  <si>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</si>
  <si>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</si>
  <si>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</si>
  <si>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</si>
  <si>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</si>
  <si>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</si>
  <si>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</si>
  <si>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</si>
  <si>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</si>
  <si>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</si>
  <si>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</si>
  <si>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</si>
  <si>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</si>
  <si>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</si>
  <si>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</si>
  <si>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</si>
  <si>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</si>
  <si>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</si>
  <si>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</si>
  <si>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</si>
  <si>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</si>
  <si>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</si>
  <si>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</si>
  <si>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</si>
  <si>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</si>
  <si>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</si>
  <si>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</si>
  <si>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</si>
  <si>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</si>
  <si>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</si>
  <si>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</si>
  <si>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</si>
  <si>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</si>
  <si>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</si>
  <si>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</si>
  <si>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</si>
  <si>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</si>
  <si>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</si>
  <si>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</si>
  <si>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</si>
  <si>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</si>
  <si>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</si>
  <si>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</si>
  <si>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</si>
  <si>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</si>
  <si>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</si>
  <si>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</si>
  <si>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</si>
  <si>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</si>
  <si>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</si>
  <si>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</si>
  <si>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</si>
  <si>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</si>
  <si>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</si>
  <si>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</si>
  <si>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</si>
  <si>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</si>
  <si>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</si>
  <si>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</si>
  <si>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</si>
  <si>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</si>
  <si>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</si>
  <si>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</si>
  <si>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</si>
  <si>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</si>
  <si>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</si>
  <si>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</si>
  <si>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</si>
  <si>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</si>
  <si>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</si>
  <si>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</si>
  <si>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</si>
  <si>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</si>
  <si>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</si>
  <si>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</si>
  <si>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</si>
  <si>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</si>
  <si>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</si>
  <si>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</si>
  <si>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</si>
  <si>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</si>
  <si>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</si>
  <si>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</si>
  <si>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</si>
  <si>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</si>
  <si>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</si>
  <si>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</si>
  <si>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</si>
  <si>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</si>
  <si>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</si>
  <si>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</si>
  <si>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</si>
  <si>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</si>
  <si>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</si>
  <si>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</si>
  <si>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</si>
  <si>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</si>
  <si>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</si>
  <si>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</si>
  <si>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</si>
  <si>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</si>
  <si>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</si>
  <si>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</si>
  <si>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</si>
  <si>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</si>
  <si>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</si>
  <si>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</si>
  <si>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</si>
  <si>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</si>
  <si>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</si>
  <si>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</si>
  <si>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</si>
  <si>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</si>
  <si>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</si>
  <si>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</si>
  <si>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</si>
  <si>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</si>
  <si>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</si>
  <si>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</si>
  <si>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</si>
  <si>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</si>
  <si>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</si>
  <si>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</si>
  <si>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</si>
  <si>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</si>
  <si>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</si>
  <si>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</si>
  <si>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</si>
  <si>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</si>
  <si>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</si>
  <si>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</si>
  <si>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</si>
  <si>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</si>
  <si>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</si>
  <si>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</si>
  <si>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</si>
  <si>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</si>
  <si>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</si>
  <si>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</si>
  <si>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</si>
  <si>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</si>
  <si>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</si>
  <si>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</si>
  <si>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</si>
  <si>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</si>
  <si>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</si>
  <si>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</si>
  <si>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</si>
  <si>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</si>
  <si>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</si>
  <si>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</si>
  <si>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</si>
  <si>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</si>
  <si>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</si>
  <si>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</si>
  <si>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</si>
  <si>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</si>
  <si>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</si>
  <si>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</si>
  <si>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</si>
  <si>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</si>
  <si>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</si>
  <si>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</si>
  <si>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</si>
  <si>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</si>
  <si>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</si>
  <si>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</si>
  <si>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</si>
  <si>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</si>
  <si>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</si>
  <si>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</si>
  <si>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</si>
  <si>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</si>
  <si>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</si>
  <si>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</si>
  <si>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</si>
  <si>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</si>
  <si>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</si>
  <si>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</si>
  <si>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</si>
  <si>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</si>
  <si>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</si>
  <si>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</si>
  <si>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</si>
  <si>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</si>
  <si>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</si>
  <si>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</si>
  <si>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</si>
  <si>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</si>
  <si>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</si>
  <si>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</si>
  <si>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</si>
  <si>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</si>
  <si>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</si>
  <si>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</si>
  <si>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</si>
  <si>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</si>
  <si>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</si>
  <si>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</si>
  <si>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</si>
  <si>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</si>
  <si>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</si>
  <si>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</si>
  <si>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</si>
  <si>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</si>
  <si>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</si>
  <si>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</si>
  <si>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</si>
  <si>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</si>
  <si>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</si>
  <si>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</si>
  <si>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</si>
  <si>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</si>
  <si>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</si>
  <si>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</si>
  <si>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</si>
  <si>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</si>
  <si>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</si>
  <si>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</si>
  <si>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</si>
  <si>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</si>
  <si>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</si>
  <si>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</si>
  <si>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</si>
  <si>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</si>
  <si>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</si>
  <si>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</si>
  <si>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</si>
  <si>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</si>
  <si>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</si>
  <si>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</si>
  <si>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</si>
  <si>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</si>
  <si>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</si>
  <si>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</si>
  <si>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</si>
  <si>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</si>
  <si>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</si>
  <si>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</si>
  <si>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</si>
  <si>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</si>
  <si>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</si>
  <si>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</si>
  <si>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</si>
  <si>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</si>
  <si>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</si>
  <si>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</si>
  <si>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</si>
  <si>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</si>
  <si>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</si>
  <si>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</si>
  <si>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</si>
  <si>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</si>
  <si>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</si>
  <si>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</si>
  <si>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</si>
  <si>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</si>
  <si>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</si>
  <si>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</si>
  <si>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</si>
  <si>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</si>
  <si>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</si>
  <si>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</si>
  <si>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</si>
  <si>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</si>
  <si>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</si>
  <si>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</si>
  <si>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</si>
  <si>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</si>
  <si>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</si>
  <si>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</si>
  <si>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</si>
  <si>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</si>
  <si>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</si>
  <si>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</si>
  <si>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</si>
  <si>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</si>
  <si>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</si>
  <si>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</si>
  <si>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</si>
  <si>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</si>
  <si>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</si>
  <si>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</si>
  <si>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</si>
  <si>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</si>
  <si>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</si>
  <si>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</si>
  <si>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</si>
  <si>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</si>
  <si>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</si>
  <si>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</si>
  <si>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</si>
  <si>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</si>
  <si>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</si>
  <si>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</si>
  <si>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</si>
  <si>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</si>
  <si>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</si>
  <si>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</si>
  <si>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</si>
  <si>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</si>
  <si>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</si>
  <si>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</si>
  <si>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</si>
  <si>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</si>
  <si>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</si>
  <si>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</si>
  <si>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</si>
  <si>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</si>
  <si>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</si>
  <si>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</si>
  <si>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</si>
  <si>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</si>
  <si>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</si>
  <si>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</si>
  <si>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</si>
  <si>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</si>
  <si>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</si>
  <si>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</si>
  <si>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</si>
  <si>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</si>
  <si>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</si>
  <si>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</si>
  <si>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</si>
  <si>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</si>
  <si>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</si>
  <si>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</si>
  <si>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</si>
  <si>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</si>
  <si>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</si>
  <si>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</si>
  <si>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</si>
  <si>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</si>
  <si>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</si>
  <si>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</si>
  <si>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</si>
  <si>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</si>
  <si>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</si>
  <si>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</si>
  <si>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</si>
  <si>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</si>
  <si>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</si>
  <si>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</si>
  <si>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</si>
  <si>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</si>
  <si>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</si>
  <si>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</si>
  <si>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</si>
  <si>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</si>
  <si>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</si>
  <si>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</si>
  <si>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</si>
  <si>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</si>
  <si>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</si>
  <si>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</si>
  <si>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</si>
  <si>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</si>
  <si>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</si>
  <si>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</si>
  <si>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</si>
  <si>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</si>
  <si>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</si>
  <si>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</si>
  <si>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</si>
  <si>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</si>
  <si>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</si>
  <si>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</si>
  <si>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</si>
  <si>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</si>
  <si>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</si>
  <si>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</si>
  <si>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 xml:space="preserve">ZFN </t>
  </si>
  <si>
    <t>ZFN-ZUC</t>
  </si>
  <si>
    <t>ZFNZUC</t>
  </si>
  <si>
    <t xml:space="preserve">Ronda 7 dias </t>
  </si>
  <si>
    <t>Substiuição de trilho</t>
  </si>
  <si>
    <t>ZDZ-ZSK</t>
  </si>
  <si>
    <t>ZDZZSK</t>
  </si>
  <si>
    <t>Inspeção sperry</t>
  </si>
  <si>
    <t>N58</t>
  </si>
  <si>
    <t>ZSK208/ZSKPAT2</t>
  </si>
  <si>
    <t>Deslocamento para Anexar locomotivas vandalizadas em ZSK - 1H de mnb ocupando ZSK208 e ZSKPAT2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</si>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</sst>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W1" activePane="topRight" state="frozen"/>
      <selection pane="topRight" activeCell="Y311" sqref="Y311:Y32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7" t="s">
        <v>1019</v>
      </c>
      <c r="C1" s="238"/>
      <c r="D1" s="238"/>
      <c r="E1" s="3"/>
      <c r="F1" s="237" t="s">
        <v>1020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47" t="s">
        <v>1021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1022</v>
      </c>
      <c r="BI1" s="253"/>
      <c r="BJ1" s="253"/>
      <c r="BK1" s="254"/>
      <c r="BL1" s="5"/>
      <c r="BM1" s="244" t="s">
        <v>1023</v>
      </c>
      <c r="BN1" s="245"/>
      <c r="BO1" s="245"/>
      <c r="BP1" s="245"/>
      <c r="BQ1" s="245"/>
      <c r="BR1" s="245"/>
      <c r="BS1" s="246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7" t="s">
        <v>1024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1027</v>
      </c>
      <c r="AT2" s="248"/>
      <c r="AU2" s="248"/>
      <c r="AV2" s="248"/>
      <c r="AW2" s="248"/>
      <c r="AX2" s="248"/>
      <c r="AY2" s="251"/>
      <c r="AZ2" s="6"/>
      <c r="BA2" s="241" t="s">
        <v>1028</v>
      </c>
      <c r="BB2" s="243"/>
      <c r="BC2" s="247" t="s">
        <v>1025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1" t="s">
        <v>1029</v>
      </c>
      <c r="AJ3" s="243"/>
      <c r="AK3" s="241" t="s">
        <v>1030</v>
      </c>
      <c r="AL3" s="242"/>
      <c r="AM3" s="263"/>
      <c r="AN3" s="264"/>
      <c r="AO3" s="242"/>
      <c r="AP3" s="242"/>
      <c r="AQ3" s="243"/>
      <c r="AR3" s="67"/>
      <c r="AS3" s="235" t="s">
        <v>1036</v>
      </c>
      <c r="AT3" s="236"/>
      <c r="AU3" s="235" t="s">
        <v>1037</v>
      </c>
      <c r="AV3" s="236"/>
      <c r="AW3" s="235" t="s">
        <v>1038</v>
      </c>
      <c r="AX3" s="236"/>
      <c r="AY3" s="67" t="s">
        <v>1039</v>
      </c>
      <c r="AZ3" s="67"/>
      <c r="BA3" s="261"/>
      <c r="BB3" s="262"/>
      <c r="BC3" s="241" t="s">
        <v>1032</v>
      </c>
      <c r="BD3" s="242"/>
      <c r="BE3" s="242"/>
      <c r="BF3" s="243"/>
      <c r="BG3" s="66"/>
      <c r="BH3" s="255"/>
      <c r="BI3" s="256"/>
      <c r="BJ3" s="256"/>
      <c r="BK3" s="257"/>
      <c r="BL3" s="66"/>
      <c r="BM3" s="244" t="s">
        <v>1040</v>
      </c>
      <c r="BN3" s="245"/>
      <c r="BO3" s="245"/>
      <c r="BP3" s="246"/>
      <c r="BQ3" s="244" t="s">
        <v>841</v>
      </c>
      <c r="BR3" s="245"/>
      <c r="BS3" s="246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33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33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520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 t="s">
        <v>520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520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520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/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797</v>
      </c>
      <c r="G313" s="10" t="str">
        <f>IF(D313="","*",VLOOKUP(F313,BS_ATIVIDADE[],3,FALSE))</f>
        <v>MECANIZAÇÃO - SOCADORA</v>
      </c>
      <c r="H313" s="191" t="s">
        <v>421</v>
      </c>
      <c r="I313" s="191" t="s">
        <v>421</v>
      </c>
      <c r="J313" s="118">
        <v>73</v>
      </c>
      <c r="K313" s="118">
        <v>332</v>
      </c>
      <c r="L313" s="118">
        <v>323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M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tr">
        <f>IF(BS_CONTROLE[[#This Row],[Atividade]]=0, "-", BS_CONTROLE[[#This Row],[Atividade]])</f>
        <v>MECANIZAÇÃO - SOCADORA</v>
      </c>
      <c r="AJ313" s="10" t="str">
        <f>IF(BS_CONTROLE[[#This Row],[Atividade]]=0, "-", BS_CONTROLE[[#This Row],[Atividade]])</f>
        <v>MECANIZAÇÃO - SOCADORA</v>
      </c>
      <c r="AK313" s="35" t="str">
        <f>BS_CONTROLE[[#This Row],[Local - Partida]]</f>
        <v>ZFN2</v>
      </c>
      <c r="AL313" s="35" t="str">
        <f>BS_CONTROLE[[#This Row],[Local - Encerramento]]</f>
        <v>ZFN2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/>
      <c r="AS313" s="121"/>
      <c r="AT313" s="121"/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/>
      <c r="BB313" s="11" t="str">
        <f>IFERROR(_xlfn.XLOOKUP(AI313, BS_ATIVIDADE[ATIVIDADE],BS_ATIVIDADE[UNIDADE] ), "*")</f>
        <v>M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/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1788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1789</v>
      </c>
      <c r="N314" s="142" t="s">
        <v>1790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1791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/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520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/>
      <c r="AS315" s="121"/>
      <c r="AT315" s="121"/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/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/>
      </c>
    </row>
    <row r="316" spans="1:72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1792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/>
      <c r="AS316" s="121"/>
      <c r="AT316" s="121"/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/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/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520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/>
      <c r="AS317" s="121"/>
      <c r="AT317" s="121"/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/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/>
      </c>
    </row>
    <row r="318" spans="1:72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1793</v>
      </c>
      <c r="N318" s="142" t="s">
        <v>1794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1795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/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1796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1797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1798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/>
      <c r="AS319" s="121"/>
      <c r="AT319" s="121"/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0</v>
      </c>
      <c r="AZ319" s="203"/>
      <c r="BA319" s="122"/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Produção e Intervalo</v>
      </c>
      <c r="BR319" s="22">
        <f>IF(OR(B319="",F319=""),"*",AY319/P319)</f>
        <v>0</v>
      </c>
      <c r="BS319" s="22">
        <f>IF(OR(B319="",F319=""),"*",BA319/Q319)</f>
        <v>0</v>
      </c>
      <c r="BT319" s="8" t="str">
        <f>IF(BN319="","",SUBSTITUTE(BM319," ","")&amp;SUBSTITUTE(BN319," ",""))</f>
        <v/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520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/>
      <c r="AS320" s="121"/>
      <c r="AT320" s="121"/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0</v>
      </c>
      <c r="AZ320" s="203"/>
      <c r="BA320" s="122"/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Produção e Intervalo</v>
      </c>
      <c r="BR320" s="22">
        <f>IF(OR(B320="",F320=""),"*",AY320/P320)</f>
        <v>0</v>
      </c>
      <c r="BS320" s="22">
        <f>IF(OR(B320="",F320=""),"*",BA320/Q320)</f>
        <v>0</v>
      </c>
      <c r="BT320" s="8" t="str">
        <f>IF(BN320="","",SUBSTITUTE(BM320," ","")&amp;SUBSTITUTE(BN320," ",""))</f>
        <v/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520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/>
      <c r="AS321" s="121"/>
      <c r="AT321" s="121"/>
      <c r="AU321" s="168"/>
      <c r="AV321" s="168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/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tr">
        <f>BS_CONTROLE[[#This Row],[Responsavel pelo boletim]]</f>
        <v>Klecio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0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6" operator="equal">
      <formula>"NÃO"</formula>
    </cfRule>
    <cfRule type="cellIs" dxfId="220" priority="317" operator="equal">
      <formula>"SIM"</formula>
    </cfRule>
  </conditionalFormatting>
  <conditionalFormatting sqref="AZ6:AZ752">
    <cfRule type="expression" dxfId="219" priority="42772">
      <formula>#REF!=1</formula>
    </cfRule>
  </conditionalFormatting>
  <conditionalFormatting sqref="BF60 U6:U59 V60 AY6:AY756 U61:U754 BE6:BE756">
    <cfRule type="cellIs" dxfId="218" priority="42756" operator="equal">
      <formula>"ERRO"</formula>
    </cfRule>
  </conditionalFormatting>
  <conditionalFormatting sqref="BQ6:BQ155 BQ157:BQ756">
    <cfRule type="cellIs" dxfId="217" priority="42751" operator="equal">
      <formula>"Produção e Intervalo"</formula>
    </cfRule>
    <cfRule type="cellIs" dxfId="216" priority="42752" operator="equal">
      <formula>"Aderente"</formula>
    </cfRule>
    <cfRule type="cellIs" dxfId="215" priority="42753" operator="equal">
      <formula>"Intervalo"</formula>
    </cfRule>
    <cfRule type="cellIs" dxfId="214" priority="42754" operator="equal">
      <formula>"Produção"</formula>
    </cfRule>
    <cfRule type="cellIs" dxfId="213" priority="42755" operator="equal">
      <formula>"ERRO"</formula>
    </cfRule>
  </conditionalFormatting>
  <conditionalFormatting sqref="BR6:BS756">
    <cfRule type="cellIs" dxfId="212" priority="42733" operator="equal">
      <formula>"*"</formula>
    </cfRule>
    <cfRule type="cellIs" dxfId="211" priority="42734" operator="greaterThanOrEqual">
      <formula>1</formula>
    </cfRule>
    <cfRule type="cellIs" dxfId="210" priority="42735" operator="lessThan">
      <formula>1</formula>
    </cfRule>
  </conditionalFormatting>
  <conditionalFormatting sqref="BH755 BH6:BH27 BH28:BI31 BH32:BH752">
    <cfRule type="iconSet" priority="44556">
      <iconSet showValue="0">
        <cfvo type="percent" val="0"/>
        <cfvo type="num" val="1"/>
        <cfvo type="num" val="1" gte="0"/>
      </iconSet>
    </cfRule>
    <cfRule type="iconSet" priority="4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3">
      <formula>#REF!=1</formula>
    </cfRule>
  </conditionalFormatting>
  <conditionalFormatting sqref="BP1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4" operator="equal">
      <formula>"OPORTUNIDADE"</formula>
    </cfRule>
  </conditionalFormatting>
  <conditionalFormatting sqref="Z187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Z189">
    <cfRule type="cellIs" dxfId="205" priority="151" operator="equal">
      <formula>"OPORTUNIDADE"</formula>
    </cfRule>
  </conditionalFormatting>
  <conditionalFormatting sqref="Z189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BP1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4" operator="equal">
      <formula>"OPORTUNIDADE"</formula>
    </cfRule>
  </conditionalFormatting>
  <conditionalFormatting sqref="Y187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189">
    <cfRule type="cellIs" dxfId="199" priority="141" operator="equal">
      <formula>"OPORTUNIDADE"</formula>
    </cfRule>
  </conditionalFormatting>
  <conditionalFormatting sqref="Y189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BP1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0" operator="equal">
      <formula>"OPORTUNIDADE"</formula>
    </cfRule>
  </conditionalFormatting>
  <conditionalFormatting sqref="Z206">
    <cfRule type="cellIs" dxfId="195" priority="88" operator="equal">
      <formula>"NÃO"</formula>
    </cfRule>
    <cfRule type="cellIs" dxfId="194" priority="89" operator="equal">
      <formula>"SIM"</formula>
    </cfRule>
  </conditionalFormatting>
  <conditionalFormatting sqref="Y206:Y210">
    <cfRule type="cellIs" dxfId="193" priority="87" operator="equal">
      <formula>"OPORTUNIDADE"</formula>
    </cfRule>
  </conditionalFormatting>
  <conditionalFormatting sqref="Y206:Y210">
    <cfRule type="cellIs" dxfId="192" priority="85" operator="equal">
      <formula>"NÃO"</formula>
    </cfRule>
    <cfRule type="cellIs" dxfId="191" priority="86" operator="equal">
      <formula>"SIM"</formula>
    </cfRule>
  </conditionalFormatting>
  <conditionalFormatting sqref="Y204">
    <cfRule type="cellIs" dxfId="190" priority="84" operator="equal">
      <formula>"OPORTUNIDADE"</formula>
    </cfRule>
  </conditionalFormatting>
  <conditionalFormatting sqref="Y204">
    <cfRule type="cellIs" dxfId="189" priority="82" operator="equal">
      <formula>"NÃO"</formula>
    </cfRule>
    <cfRule type="cellIs" dxfId="188" priority="83" operator="equal">
      <formula>"SIM"</formula>
    </cfRule>
  </conditionalFormatting>
  <conditionalFormatting sqref="Y203">
    <cfRule type="cellIs" dxfId="187" priority="81" operator="equal">
      <formula>"OPORTUNIDADE"</formula>
    </cfRule>
  </conditionalFormatting>
  <conditionalFormatting sqref="Y203">
    <cfRule type="cellIs" dxfId="186" priority="79" operator="equal">
      <formula>"NÃO"</formula>
    </cfRule>
    <cfRule type="cellIs" dxfId="185" priority="80" operator="equal">
      <formula>"SIM"</formula>
    </cfRule>
  </conditionalFormatting>
  <conditionalFormatting sqref="Y202">
    <cfRule type="cellIs" dxfId="184" priority="78" operator="equal">
      <formula>"OPORTUNIDADE"</formula>
    </cfRule>
  </conditionalFormatting>
  <conditionalFormatting sqref="Y202">
    <cfRule type="cellIs" dxfId="183" priority="76" operator="equal">
      <formula>"NÃO"</formula>
    </cfRule>
    <cfRule type="cellIs" dxfId="182" priority="77" operator="equal">
      <formula>"SIM"</formula>
    </cfRule>
  </conditionalFormatting>
  <conditionalFormatting sqref="Y201">
    <cfRule type="cellIs" dxfId="181" priority="75" operator="equal">
      <formula>"OPORTUNIDADE"</formula>
    </cfRule>
  </conditionalFormatting>
  <conditionalFormatting sqref="Y201">
    <cfRule type="cellIs" dxfId="180" priority="73" operator="equal">
      <formula>"NÃO"</formula>
    </cfRule>
    <cfRule type="cellIs" dxfId="179" priority="74" operator="equal">
      <formula>"SIM"</formula>
    </cfRule>
  </conditionalFormatting>
  <conditionalFormatting sqref="Y200">
    <cfRule type="cellIs" dxfId="178" priority="72" operator="equal">
      <formula>"OPORTUNIDADE"</formula>
    </cfRule>
  </conditionalFormatting>
  <conditionalFormatting sqref="Y200">
    <cfRule type="cellIs" dxfId="177" priority="70" operator="equal">
      <formula>"NÃO"</formula>
    </cfRule>
    <cfRule type="cellIs" dxfId="176" priority="71" operator="equal">
      <formula>"SIM"</formula>
    </cfRule>
  </conditionalFormatting>
  <conditionalFormatting sqref="Y199">
    <cfRule type="cellIs" dxfId="175" priority="69" operator="equal">
      <formula>"OPORTUNIDADE"</formula>
    </cfRule>
  </conditionalFormatting>
  <conditionalFormatting sqref="Y199">
    <cfRule type="cellIs" dxfId="174" priority="67" operator="equal">
      <formula>"NÃO"</formula>
    </cfRule>
    <cfRule type="cellIs" dxfId="173" priority="68" operator="equal">
      <formula>"SIM"</formula>
    </cfRule>
  </conditionalFormatting>
  <conditionalFormatting sqref="BQ156">
    <cfRule type="cellIs" dxfId="172" priority="62" operator="equal">
      <formula>"Produção e Intervalo"</formula>
    </cfRule>
    <cfRule type="cellIs" dxfId="171" priority="63" operator="equal">
      <formula>"Aderente"</formula>
    </cfRule>
    <cfRule type="cellIs" dxfId="170" priority="64" operator="equal">
      <formula>"Intervalo"</formula>
    </cfRule>
    <cfRule type="cellIs" dxfId="169" priority="65" operator="equal">
      <formula>"Produção"</formula>
    </cfRule>
    <cfRule type="cellIs" dxfId="168" priority="66" operator="equal">
      <formula>"ERRO"</formula>
    </cfRule>
  </conditionalFormatting>
  <conditionalFormatting sqref="BJ165:BK1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5" operator="equal">
      <formula>"OPORTUNIDADE"</formula>
    </cfRule>
  </conditionalFormatting>
  <conditionalFormatting sqref="Y21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Y225">
    <cfRule type="cellIs" dxfId="164" priority="49" operator="equal">
      <formula>"OPORTUNIDADE"</formula>
    </cfRule>
  </conditionalFormatting>
  <conditionalFormatting sqref="Y225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P2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0" operator="equal">
      <formula>"OPORTUNIDADE"</formula>
    </cfRule>
  </conditionalFormatting>
  <conditionalFormatting sqref="Y237:Z237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3" operator="equal">
      <formula>"OPORTUNIDADE"</formula>
    </cfRule>
  </conditionalFormatting>
  <conditionalFormatting sqref="Z234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2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30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1799</v>
      </c>
      <c r="D5" s="266"/>
      <c r="E5" s="266"/>
      <c r="F5" s="266"/>
      <c r="G5" s="266"/>
      <c r="H5" s="266"/>
      <c r="I5" s="266"/>
      <c r="J5" s="267"/>
      <c r="K5" s="268" t="s">
        <v>1800</v>
      </c>
      <c r="L5" s="269"/>
      <c r="M5" s="269"/>
      <c r="N5" s="269"/>
      <c r="O5" s="270" t="s">
        <v>1801</v>
      </c>
      <c r="P5" s="271"/>
    </row>
    <row r="6" spans="1:16" s="82" customFormat="1" ht="15" customHeight="1">
      <c r="A6" s="74" t="s">
        <v>1802</v>
      </c>
      <c r="B6" s="83" t="s">
        <v>1803</v>
      </c>
      <c r="C6" s="84" t="s">
        <v>1061</v>
      </c>
      <c r="D6" s="85" t="s">
        <v>1062</v>
      </c>
      <c r="E6" s="84" t="s">
        <v>1804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1805</v>
      </c>
      <c r="M6" s="88" t="s">
        <v>710</v>
      </c>
      <c r="N6" s="89" t="s">
        <v>1056</v>
      </c>
      <c r="O6" s="228" t="s">
        <v>1099</v>
      </c>
      <c r="P6" s="150" t="s">
        <v>1806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>Temperatura ok as 09:35, sem oportunidade de intervalo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0</v>
      </c>
      <c r="P300" s="186" t="str">
        <f>IF($A$2=1,IF(SP_NORTE!BJ301="","*",SP_NORTE!BJ301),IF(SP_NORTE!BK301="","*",SP_NORTE!BK301))</f>
        <v>Equipe pronta as 08:39, sem oportunidade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0</v>
      </c>
      <c r="P301" s="186" t="str">
        <f>IF($A$2=1,IF(SP_NORTE!BJ302="","*",SP_NORTE!BJ302),IF(SP_NORTE!BK302="","*",SP_NORTE!BK302))</f>
        <v>Equipe pronta as 08:39, sem oportunidade</v>
      </c>
    </row>
    <row r="302" spans="1:16" hidden="1">
      <c r="A302" s="90">
        <f>IF(SP_NORTE!B303="","*",SP_NORTE!B303)</f>
        <v>45952</v>
      </c>
      <c r="B302" s="91" t="str">
        <f>IF(SP_NORTE!X303="","*",SP_NORTE!X303)</f>
        <v>Oportunidade</v>
      </c>
      <c r="C302" s="91" t="str">
        <f>IF(SP_NORTE!S303="","*",SP_NORTE!S303)</f>
        <v>SP NORTE</v>
      </c>
      <c r="D302" s="91" t="str">
        <f>IF(SP_NORTE!T303="","*",SP_NORTE!T303)</f>
        <v>ZCZ-ZTI</v>
      </c>
      <c r="E302" s="91" t="str">
        <f>IF(SP_NORTE!D303="","*",SP_NORTE!D303)</f>
        <v>ANTÔNIO (TP-713)</v>
      </c>
      <c r="F302" s="91" t="str">
        <f>IF(SP_NORTE!H303="","*",SP_NORTE!H303)</f>
        <v>-</v>
      </c>
      <c r="G302" s="91" t="str">
        <f>IF(SP_NORTE!M303="","*",SP_NORTE!M303)</f>
        <v>ZTO-ZOI</v>
      </c>
      <c r="H302" s="130">
        <f>IF(SP_NORTE!K303="","*",SP_NORTE!K303)</f>
        <v>244.45</v>
      </c>
      <c r="I302" s="127">
        <f>IF(SP_NORTE!O303="","*",SP_NORTE!O303)</f>
        <v>0.375</v>
      </c>
      <c r="J302" s="127">
        <f>IF(SP_NORTE!P303="","*",SP_NORTE!P303)</f>
        <v>6.25E-2</v>
      </c>
      <c r="K302" s="91" t="str">
        <f>IF(SP_NORTE!AK303="","*",SP_NORTE!AK303)</f>
        <v>-</v>
      </c>
      <c r="L302" s="91" t="str">
        <f>IF(SP_NORTE!AM303="","*",SP_NORTE!AM303)</f>
        <v>ZTO-ZOI</v>
      </c>
      <c r="M302" s="91">
        <f>IF(SP_NORTE!AP303="","*",SP_NORTE!AP303)</f>
        <v>244.45</v>
      </c>
      <c r="N302" s="91" t="str">
        <f>IF(SP_NORTE!AM303="","*",SP_NORTE!AM303)</f>
        <v>ZTO-ZOI</v>
      </c>
      <c r="O302" s="123">
        <f>IF(SP_NORTE!BH303="","*",SP_NORTE!BH303)</f>
        <v>2</v>
      </c>
      <c r="P302" s="186" t="str">
        <f>IF($A$2=1,IF(SP_NORTE!BJ303="","*",SP_NORTE!BJ303),IF(SP_NORTE!BK303="","*",SP_NORTE!BK303))</f>
        <v xml:space="preserve">Em intervalo as 12:51, realizou 1 solda 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0</v>
      </c>
      <c r="P303" s="186" t="str">
        <f>IF($A$2=1,IF(SP_NORTE!BJ304="","*",SP_NORTE!BJ304),IF(SP_NORTE!BK304="","*",SP_NORTE!BK304))</f>
        <v>MC1 08:24, sem oportunidade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 hidden="1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 xml:space="preserve">MC1 09:27, em deslocamento 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2</v>
      </c>
      <c r="P308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>
        <f>IF(SP_NORTE!B311="","*",SP_NORTE!B311)</f>
        <v>45953</v>
      </c>
      <c r="B310" s="91" t="str">
        <f>IF(SP_NORTE!X311="","*",SP_NORTE!X311)</f>
        <v>Oportunidade</v>
      </c>
      <c r="C310" s="91" t="str">
        <f>IF(SP_NORTE!S311="","*",SP_NORTE!S311)</f>
        <v>SP NORTE</v>
      </c>
      <c r="D310" s="91" t="str">
        <f>IF(SP_NORTE!T311="","*",SP_NORTE!T311)</f>
        <v>TMI-ZEB</v>
      </c>
      <c r="E310" s="91" t="str">
        <f>IF(SP_NORTE!D311="","*",SP_NORTE!D311)</f>
        <v>JOVÂNIO (TP-850)</v>
      </c>
      <c r="F310" s="91" t="str">
        <f>IF(SP_NORTE!H311="","*",SP_NORTE!H311)</f>
        <v>-</v>
      </c>
      <c r="G310" s="91" t="str">
        <f>IF(SP_NORTE!M311="","*",SP_NORTE!M311)</f>
        <v>ZSF-2</v>
      </c>
      <c r="H310" s="130">
        <f>IF(SP_NORTE!K311="","*",SP_NORTE!K311)</f>
        <v>420.5</v>
      </c>
      <c r="I310" s="127">
        <f>IF(SP_NORTE!O311="","*",SP_NORTE!O311)</f>
        <v>0.39583333333333331</v>
      </c>
      <c r="J310" s="127">
        <f>IF(SP_NORTE!P311="","*",SP_NORTE!P311)</f>
        <v>6.25E-2</v>
      </c>
      <c r="K310" s="91" t="str">
        <f>IF(SP_NORTE!AK311="","*",SP_NORTE!AK311)</f>
        <v>-</v>
      </c>
      <c r="L310" s="91" t="str">
        <f>IF(SP_NORTE!AM311="","*",SP_NORTE!AM311)</f>
        <v>ZSF-2</v>
      </c>
      <c r="M310" s="91">
        <f>IF(SP_NORTE!AP311="","*",SP_NORTE!AP311)</f>
        <v>420.5</v>
      </c>
      <c r="N310" s="91" t="str">
        <f>IF(SP_NORTE!AM311="","*",SP_NORTE!AM311)</f>
        <v>ZSF-2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>
        <f>IF(SP_NORTE!B313="","*",SP_NORTE!B313)</f>
        <v>45953</v>
      </c>
      <c r="B312" s="91" t="str">
        <f>IF(SP_NORTE!X313="","*",SP_NORTE!X313)</f>
        <v>Oportunidade</v>
      </c>
      <c r="C312" s="91" t="str">
        <f>IF(SP_NORTE!S313="","*",SP_NORTE!S313)</f>
        <v>SP NORTE</v>
      </c>
      <c r="D312" s="91" t="str">
        <f>IF(SP_NORTE!T313="","*",SP_NORTE!T313)</f>
        <v>TMI-ZEB</v>
      </c>
      <c r="E312" s="91" t="str">
        <f>IF(SP_NORTE!D313="","*",SP_NORTE!D313)</f>
        <v>V88</v>
      </c>
      <c r="F312" s="91" t="str">
        <f>IF(SP_NORTE!H313="","*",SP_NORTE!H313)</f>
        <v>ZFN2</v>
      </c>
      <c r="G312" s="91" t="str">
        <f>IF(SP_NORTE!M313="","*",SP_NORTE!M313)</f>
        <v>ZGI-ZFN</v>
      </c>
      <c r="H312" s="130">
        <f>IF(SP_NORTE!K313="","*",SP_NORTE!K313)</f>
        <v>332</v>
      </c>
      <c r="I312" s="127">
        <f>IF(SP_NORTE!O313="","*",SP_NORTE!O313)</f>
        <v>0.375</v>
      </c>
      <c r="J312" s="127">
        <f>IF(SP_NORTE!P313="","*",SP_NORTE!P313)</f>
        <v>8.3333333333333329E-2</v>
      </c>
      <c r="K312" s="91" t="str">
        <f>IF(SP_NORTE!AK313="","*",SP_NORTE!AK313)</f>
        <v>ZFN2</v>
      </c>
      <c r="L312" s="91" t="str">
        <f>IF(SP_NORTE!AM313="","*",SP_NORTE!AM313)</f>
        <v>ZGI-ZFN</v>
      </c>
      <c r="M312" s="91">
        <f>IF(SP_NORTE!AP313="","*",SP_NORTE!AP313)</f>
        <v>332</v>
      </c>
      <c r="N312" s="91" t="str">
        <f>IF(SP_NORTE!AM313="","*",SP_NORTE!AM313)</f>
        <v>ZGI-ZFN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>
        <f>IF(SP_NORTE!B314="","*",SP_NORTE!B314)</f>
        <v>45953</v>
      </c>
      <c r="B313" s="91" t="str">
        <f>IF(SP_NORTE!X314="","*",SP_NORTE!X314)</f>
        <v>Contrato</v>
      </c>
      <c r="C313" s="91" t="str">
        <f>IF(SP_NORTE!S314="","*",SP_NORTE!S314)</f>
        <v>SP NORTE</v>
      </c>
      <c r="D313" s="91" t="str">
        <f>IF(SP_NORTE!T314="","*",SP_NORTE!T314)</f>
        <v>TMI-ZEB</v>
      </c>
      <c r="E313" s="91" t="str">
        <f>IF(SP_NORTE!D314="","*",SP_NORTE!D314)</f>
        <v>A73</v>
      </c>
      <c r="F313" s="91" t="str">
        <f>IF(SP_NORTE!H314="","*",SP_NORTE!H314)</f>
        <v xml:space="preserve">ZFN </v>
      </c>
      <c r="G313" s="91" t="str">
        <f>IF(SP_NORTE!M314="","*",SP_NORTE!M314)</f>
        <v>ZFN-ZUC</v>
      </c>
      <c r="H313" s="130">
        <f>IF(SP_NORTE!K314="","*",SP_NORTE!K314)</f>
        <v>332</v>
      </c>
      <c r="I313" s="127">
        <f>IF(SP_NORTE!O314="","*",SP_NORTE!O314)</f>
        <v>0.375</v>
      </c>
      <c r="J313" s="127">
        <f>IF(SP_NORTE!P314="","*",SP_NORTE!P314)</f>
        <v>4.1666666666666664E-2</v>
      </c>
      <c r="K313" s="91" t="str">
        <f>IF(SP_NORTE!AK314="","*",SP_NORTE!AK314)</f>
        <v xml:space="preserve">ZFN </v>
      </c>
      <c r="L313" s="91" t="str">
        <f>IF(SP_NORTE!AM314="","*",SP_NORTE!AM314)</f>
        <v>ZFN-ZUC</v>
      </c>
      <c r="M313" s="91">
        <f>IF(SP_NORTE!AP314="","*",SP_NORTE!AP314)</f>
        <v>332</v>
      </c>
      <c r="N313" s="91" t="str">
        <f>IF(SP_NORTE!AM314="","*",SP_NORTE!AM314)</f>
        <v>ZFN-ZUC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>
        <f>IF(SP_NORTE!B315="","*",SP_NORTE!B315)</f>
        <v>45953</v>
      </c>
      <c r="B314" s="91" t="str">
        <f>IF(SP_NORTE!X315="","*",SP_NORTE!X315)</f>
        <v>Oportunidade</v>
      </c>
      <c r="C314" s="91" t="str">
        <f>IF(SP_NORTE!S315="","*",SP_NORTE!S315)</f>
        <v>SP NORTE</v>
      </c>
      <c r="D314" s="91" t="str">
        <f>IF(SP_NORTE!T315="","*",SP_NORTE!T315)</f>
        <v>TMI-ZEB</v>
      </c>
      <c r="E314" s="91" t="str">
        <f>IF(SP_NORTE!D315="","*",SP_NORTE!D315)</f>
        <v>JULIO (TP-697)</v>
      </c>
      <c r="F314" s="91" t="str">
        <f>IF(SP_NORTE!H315="","*",SP_NORTE!H315)</f>
        <v>-</v>
      </c>
      <c r="G314" s="91" t="str">
        <f>IF(SP_NORTE!M315="","*",SP_NORTE!M315)</f>
        <v>ZKY-ZZM</v>
      </c>
      <c r="H314" s="130">
        <f>IF(SP_NORTE!K315="","*",SP_NORTE!K315)</f>
        <v>278.39999999999998</v>
      </c>
      <c r="I314" s="127">
        <f>IF(SP_NORTE!O315="","*",SP_NORTE!O315)</f>
        <v>0.39583333333333331</v>
      </c>
      <c r="J314" s="127">
        <f>IF(SP_NORTE!P315="","*",SP_NORTE!P315)</f>
        <v>6.25E-2</v>
      </c>
      <c r="K314" s="91" t="str">
        <f>IF(SP_NORTE!AK315="","*",SP_NORTE!AK315)</f>
        <v>-</v>
      </c>
      <c r="L314" s="91" t="str">
        <f>IF(SP_NORTE!AM315="","*",SP_NORTE!AM315)</f>
        <v>ZKY-ZZM</v>
      </c>
      <c r="M314" s="91">
        <f>IF(SP_NORTE!AP315="","*",SP_NORTE!AP315)</f>
        <v>278.39999999999998</v>
      </c>
      <c r="N314" s="91" t="str">
        <f>IF(SP_NORTE!AM315="","*",SP_NORTE!AM315)</f>
        <v>ZKY-ZZM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>
        <f>IF(SP_NORTE!B316="","*",SP_NORTE!B316)</f>
        <v>45953</v>
      </c>
      <c r="B315" s="91" t="str">
        <f>IF(SP_NORTE!X316="","*",SP_NORTE!X316)</f>
        <v>Oportunidade</v>
      </c>
      <c r="C315" s="91" t="str">
        <f>IF(SP_NORTE!S316="","*",SP_NORTE!S316)</f>
        <v>SP NORTE</v>
      </c>
      <c r="D315" s="91" t="str">
        <f>IF(SP_NORTE!T316="","*",SP_NORTE!T316)</f>
        <v>ZEB-ZCZ</v>
      </c>
      <c r="E315" s="91" t="str">
        <f>IF(SP_NORTE!D316="","*",SP_NORTE!D316)</f>
        <v>RAFAEL (TP-869)</v>
      </c>
      <c r="F315" s="91" t="str">
        <f>IF(SP_NORTE!H316="","*",SP_NORTE!H316)</f>
        <v>-</v>
      </c>
      <c r="G315" s="91" t="str">
        <f>IF(SP_NORTE!M316="","*",SP_NORTE!M316)</f>
        <v>ZGB-ZMO</v>
      </c>
      <c r="H315" s="130">
        <f>IF(SP_NORTE!K316="","*",SP_NORTE!K316)</f>
        <v>217.2</v>
      </c>
      <c r="I315" s="127">
        <f>IF(SP_NORTE!O316="","*",SP_NORTE!O316)</f>
        <v>0.41666666666666669</v>
      </c>
      <c r="J315" s="127">
        <f>IF(SP_NORTE!P316="","*",SP_NORTE!P316)</f>
        <v>6.25E-2</v>
      </c>
      <c r="K315" s="91" t="str">
        <f>IF(SP_NORTE!AK316="","*",SP_NORTE!AK316)</f>
        <v>-</v>
      </c>
      <c r="L315" s="91" t="str">
        <f>IF(SP_NORTE!AM316="","*",SP_NORTE!AM316)</f>
        <v>ZGB-ZMO</v>
      </c>
      <c r="M315" s="91">
        <f>IF(SP_NORTE!AP316="","*",SP_NORTE!AP316)</f>
        <v>217.2</v>
      </c>
      <c r="N315" s="91" t="str">
        <f>IF(SP_NORTE!AM316="","*",SP_NORTE!AM316)</f>
        <v>ZGB-ZMO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>
        <f>IF(SP_NORTE!B317="","*",SP_NORTE!B317)</f>
        <v>45953</v>
      </c>
      <c r="B316" s="91" t="str">
        <f>IF(SP_NORTE!X317="","*",SP_NORTE!X317)</f>
        <v>Oportunidade</v>
      </c>
      <c r="C316" s="91" t="str">
        <f>IF(SP_NORTE!S317="","*",SP_NORTE!S317)</f>
        <v>SP NORTE</v>
      </c>
      <c r="D316" s="91" t="str">
        <f>IF(SP_NORTE!T317="","*",SP_NORTE!T317)</f>
        <v>ZEB-ZCZ</v>
      </c>
      <c r="E316" s="91" t="str">
        <f>IF(SP_NORTE!D317="","*",SP_NORTE!D317)</f>
        <v>PEDRO (TP-696)</v>
      </c>
      <c r="F316" s="91" t="str">
        <f>IF(SP_NORTE!H317="","*",SP_NORTE!H317)</f>
        <v>-</v>
      </c>
      <c r="G316" s="91" t="str">
        <f>IF(SP_NORTE!M317="","*",SP_NORTE!M317)</f>
        <v>ZEH-ZRU</v>
      </c>
      <c r="H316" s="130">
        <f>IF(SP_NORTE!K317="","*",SP_NORTE!K317)</f>
        <v>200.74</v>
      </c>
      <c r="I316" s="127">
        <f>IF(SP_NORTE!O317="","*",SP_NORTE!O317)</f>
        <v>0.39583333333333331</v>
      </c>
      <c r="J316" s="127">
        <f>IF(SP_NORTE!P317="","*",SP_NORTE!P317)</f>
        <v>6.25E-2</v>
      </c>
      <c r="K316" s="91" t="str">
        <f>IF(SP_NORTE!AK317="","*",SP_NORTE!AK317)</f>
        <v>-</v>
      </c>
      <c r="L316" s="91" t="str">
        <f>IF(SP_NORTE!AM317="","*",SP_NORTE!AM317)</f>
        <v>ZEH-ZRU</v>
      </c>
      <c r="M316" s="91">
        <f>IF(SP_NORTE!AP317="","*",SP_NORTE!AP317)</f>
        <v>200.74</v>
      </c>
      <c r="N316" s="91" t="str">
        <f>IF(SP_NORTE!AM317="","*",SP_NORTE!AM317)</f>
        <v>ZEH-ZRU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>
        <f>IF(SP_NORTE!B318="","*",SP_NORTE!B318)</f>
        <v>45953</v>
      </c>
      <c r="B317" s="91" t="str">
        <f>IF(SP_NORTE!X318="","*",SP_NORTE!X318)</f>
        <v>Oportunidade</v>
      </c>
      <c r="C317" s="91" t="str">
        <f>IF(SP_NORTE!S318="","*",SP_NORTE!S318)</f>
        <v>SP NORTE</v>
      </c>
      <c r="D317" s="91" t="str">
        <f>IF(SP_NORTE!T318="","*",SP_NORTE!T318)</f>
        <v>ZCZ-ZTI</v>
      </c>
      <c r="E317" s="91" t="str">
        <f>IF(SP_NORTE!D318="","*",SP_NORTE!D318)</f>
        <v>V97</v>
      </c>
      <c r="F317" s="91" t="str">
        <f>IF(SP_NORTE!H318="","*",SP_NORTE!H318)</f>
        <v>K18ZDZ</v>
      </c>
      <c r="G317" s="91" t="str">
        <f>IF(SP_NORTE!M318="","*",SP_NORTE!M318)</f>
        <v>ZDZ-ZSK</v>
      </c>
      <c r="H317" s="130">
        <f>IF(SP_NORTE!K318="","*",SP_NORTE!K318)</f>
        <v>21</v>
      </c>
      <c r="I317" s="127">
        <f>IF(SP_NORTE!O318="","*",SP_NORTE!O318)</f>
        <v>0.375</v>
      </c>
      <c r="J317" s="127">
        <f>IF(SP_NORTE!P318="","*",SP_NORTE!P318)</f>
        <v>4.1666666666666664E-2</v>
      </c>
      <c r="K317" s="91" t="str">
        <f>IF(SP_NORTE!AK318="","*",SP_NORTE!AK318)</f>
        <v>K18ZDZ</v>
      </c>
      <c r="L317" s="91" t="str">
        <f>IF(SP_NORTE!AM318="","*",SP_NORTE!AM318)</f>
        <v>ZDZ-ZSK</v>
      </c>
      <c r="M317" s="91">
        <f>IF(SP_NORTE!AP318="","*",SP_NORTE!AP318)</f>
        <v>21</v>
      </c>
      <c r="N317" s="91" t="str">
        <f>IF(SP_NORTE!AM318="","*",SP_NORTE!AM318)</f>
        <v>ZDZ-ZSK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>
        <f>IF(SP_NORTE!B319="","*",SP_NORTE!B319)</f>
        <v>45953</v>
      </c>
      <c r="B318" s="91" t="str">
        <f>IF(SP_NORTE!X319="","*",SP_NORTE!X319)</f>
        <v>Oportunidade</v>
      </c>
      <c r="C318" s="91" t="str">
        <f>IF(SP_NORTE!S319="","*",SP_NORTE!S319)</f>
        <v>SP NORTE</v>
      </c>
      <c r="D318" s="91" t="str">
        <f>IF(SP_NORTE!T319="","*",SP_NORTE!T319)</f>
        <v>ZBV-ZTI</v>
      </c>
      <c r="E318" s="91" t="str">
        <f>IF(SP_NORTE!D319="","*",SP_NORTE!D319)</f>
        <v>N58</v>
      </c>
      <c r="F318" s="91" t="str">
        <f>IF(SP_NORTE!H319="","*",SP_NORTE!H319)</f>
        <v>ZTOZFT1</v>
      </c>
      <c r="G318" s="91" t="str">
        <f>IF(SP_NORTE!M319="","*",SP_NORTE!M319)</f>
        <v>ZSK</v>
      </c>
      <c r="H318" s="130">
        <f>IF(SP_NORTE!K319="","*",SP_NORTE!K319)</f>
        <v>206.3</v>
      </c>
      <c r="I318" s="127">
        <f>IF(SP_NORTE!O319="","*",SP_NORTE!O319)</f>
        <v>0.41666666666666669</v>
      </c>
      <c r="J318" s="127">
        <f>IF(SP_NORTE!P319="","*",SP_NORTE!P319)</f>
        <v>4.1666666666666664E-2</v>
      </c>
      <c r="K318" s="91" t="str">
        <f>IF(SP_NORTE!AK319="","*",SP_NORTE!AK319)</f>
        <v>ZTOZFT1</v>
      </c>
      <c r="L318" s="91" t="str">
        <f>IF(SP_NORTE!AM319="","*",SP_NORTE!AM319)</f>
        <v>ZSK</v>
      </c>
      <c r="M318" s="91">
        <f>IF(SP_NORTE!AP319="","*",SP_NORTE!AP319)</f>
        <v>206.3</v>
      </c>
      <c r="N318" s="91" t="str">
        <f>IF(SP_NORTE!AM319="","*",SP_NORTE!AM319)</f>
        <v>ZSK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>
        <f>IF(SP_NORTE!B320="","*",SP_NORTE!B320)</f>
        <v>45953</v>
      </c>
      <c r="B319" s="91" t="str">
        <f>IF(SP_NORTE!X320="","*",SP_NORTE!X320)</f>
        <v>Oportunidade</v>
      </c>
      <c r="C319" s="91" t="str">
        <f>IF(SP_NORTE!S320="","*",SP_NORTE!S320)</f>
        <v>SP NORTE</v>
      </c>
      <c r="D319" s="91" t="str">
        <f>IF(SP_NORTE!T320="","*",SP_NORTE!T320)</f>
        <v>ZCZ-ZTI</v>
      </c>
      <c r="E319" s="91" t="str">
        <f>IF(SP_NORTE!D320="","*",SP_NORTE!D320)</f>
        <v>ANTÔNIO (TP-713)</v>
      </c>
      <c r="F319" s="91" t="str">
        <f>IF(SP_NORTE!H320="","*",SP_NORTE!H320)</f>
        <v>-</v>
      </c>
      <c r="G319" s="91" t="str">
        <f>IF(SP_NORTE!M320="","*",SP_NORTE!M320)</f>
        <v>ZTO-ZOI</v>
      </c>
      <c r="H319" s="130">
        <f>IF(SP_NORTE!K320="","*",SP_NORTE!K320)</f>
        <v>244.44</v>
      </c>
      <c r="I319" s="127">
        <f>IF(SP_NORTE!O320="","*",SP_NORTE!O320)</f>
        <v>0.375</v>
      </c>
      <c r="J319" s="127">
        <f>IF(SP_NORTE!P320="","*",SP_NORTE!P320)</f>
        <v>6.25E-2</v>
      </c>
      <c r="K319" s="91" t="str">
        <f>IF(SP_NORTE!AK320="","*",SP_NORTE!AK320)</f>
        <v>-</v>
      </c>
      <c r="L319" s="91" t="str">
        <f>IF(SP_NORTE!AM320="","*",SP_NORTE!AM320)</f>
        <v>ZTO-ZOI</v>
      </c>
      <c r="M319" s="91">
        <f>IF(SP_NORTE!AP320="","*",SP_NORTE!AP320)</f>
        <v>244.44</v>
      </c>
      <c r="N319" s="91" t="str">
        <f>IF(SP_NORTE!AM320="","*",SP_NORTE!AM320)</f>
        <v>ZTO-ZOI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>
        <f>IF(SP_NORTE!B321="","*",SP_NORTE!B321)</f>
        <v>45953</v>
      </c>
      <c r="B320" s="91" t="str">
        <f>IF(SP_NORTE!X321="","*",SP_NORTE!X321)</f>
        <v>Oportunidade</v>
      </c>
      <c r="C320" s="91" t="str">
        <f>IF(SP_NORTE!S321="","*",SP_NORTE!S321)</f>
        <v>SP NORTE</v>
      </c>
      <c r="D320" s="91" t="str">
        <f>IF(SP_NORTE!T321="","*",SP_NORTE!T321)</f>
        <v>ZBV-ZTI</v>
      </c>
      <c r="E320" s="91" t="str">
        <f>IF(SP_NORTE!D321="","*",SP_NORTE!D321)</f>
        <v>KLECIO (TP-699)</v>
      </c>
      <c r="F320" s="91" t="str">
        <f>IF(SP_NORTE!H321="","*",SP_NORTE!H321)</f>
        <v>-</v>
      </c>
      <c r="G320" s="91" t="str">
        <f>IF(SP_NORTE!M321="","*",SP_NORTE!M321)</f>
        <v>ZIQ</v>
      </c>
      <c r="H320" s="130">
        <f>IF(SP_NORTE!K321="","*",SP_NORTE!K321)</f>
        <v>174.85</v>
      </c>
      <c r="I320" s="127">
        <f>IF(SP_NORTE!O321="","*",SP_NORTE!O321)</f>
        <v>0.375</v>
      </c>
      <c r="J320" s="127">
        <f>IF(SP_NORTE!P321="","*",SP_NORTE!P321)</f>
        <v>6.25E-2</v>
      </c>
      <c r="K320" s="91" t="str">
        <f>IF(SP_NORTE!AK321="","*",SP_NORTE!AK321)</f>
        <v>-</v>
      </c>
      <c r="L320" s="91" t="str">
        <f>IF(SP_NORTE!AM321="","*",SP_NORTE!AM321)</f>
        <v>ZIQ</v>
      </c>
      <c r="M320" s="91">
        <f>IF(SP_NORTE!AP321="","*",SP_NORTE!AP321)</f>
        <v>174.85</v>
      </c>
      <c r="N320" s="91" t="str">
        <f>IF(SP_NORTE!AM321="","*",SP_NORTE!AM321)</f>
        <v>ZIQ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I1" workbookViewId="0">
      <selection activeCell="A2" sqref="A2:T31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1807</v>
      </c>
      <c r="V1" s="277"/>
      <c r="W1" s="277"/>
    </row>
    <row r="2" spans="1:23" s="92" customFormat="1">
      <c r="A2" s="95" t="s">
        <v>1808</v>
      </c>
      <c r="B2" s="95" t="s">
        <v>1803</v>
      </c>
      <c r="C2" s="95" t="s">
        <v>511</v>
      </c>
      <c r="D2" s="96" t="s">
        <v>1061</v>
      </c>
      <c r="E2" s="96" t="s">
        <v>1062</v>
      </c>
      <c r="F2" s="96" t="s">
        <v>1802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1809</v>
      </c>
      <c r="T2" s="99" t="s">
        <v>1064</v>
      </c>
      <c r="U2" s="173">
        <f ca="1">TODAY()-1</f>
        <v>45951</v>
      </c>
      <c r="V2" s="173">
        <f ca="1">U2-1</f>
        <v>45950</v>
      </c>
      <c r="W2" s="173">
        <f ca="1">V2-1</f>
        <v>45949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1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16</v>
      </c>
      <c r="V14" s="172">
        <f ca="1">_xlfn.XLOOKUP(G14&amp;$V$2,BS_CONTROLE[CHAVE],BS_CONTROLE[Quantidade_11],"-")</f>
        <v>100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1336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16</v>
      </c>
      <c r="V29" s="172">
        <f ca="1">_xlfn.XLOOKUP(G29&amp;$V$2,BS_CONTROLE[CHAVE],BS_CONTROLE[Quantidade_11],"-")</f>
        <v>100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>
        <f ca="1">_xlfn.XLOOKUP(G42&amp;$U$2,BS_CONTROLE[CHAVE],BS_CONTROLE[Quantidade_11],"-")</f>
        <v>8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1336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16</v>
      </c>
      <c r="V49" s="172">
        <f ca="1">_xlfn.XLOOKUP(G49&amp;$V$2,BS_CONTROLE[CHAVE],BS_CONTROLE[Quantidade_11],"-")</f>
        <v>100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16</v>
      </c>
      <c r="V54" s="172">
        <f ca="1">_xlfn.XLOOKUP(G54&amp;$V$2,BS_CONTROLE[CHAVE],BS_CONTROLE[Quantidade_11],"-")</f>
        <v>100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16</v>
      </c>
      <c r="V55" s="172">
        <f ca="1">_xlfn.XLOOKUP(G55&amp;$V$2,BS_CONTROLE[CHAVE],BS_CONTROLE[Quantidade_11],"-")</f>
        <v>100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16</v>
      </c>
      <c r="V63" s="172">
        <f ca="1">_xlfn.XLOOKUP(G63&amp;$V$2,BS_CONTROLE[CHAVE],BS_CONTROLE[Quantidade_11],"-")</f>
        <v>100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>
        <f ca="1">_xlfn.XLOOKUP(G73&amp;$U$2,BS_CONTROLE[CHAVE],BS_CONTROLE[Quantidade_11],"-")</f>
        <v>8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1260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1336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1336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650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1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1260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650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1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16</v>
      </c>
      <c r="V97" s="172">
        <f ca="1">_xlfn.XLOOKUP(G97&amp;$V$2,BS_CONTROLE[CHAVE],BS_CONTROLE[Quantidade_11],"-")</f>
        <v>100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1260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650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16</v>
      </c>
      <c r="V109" s="172">
        <f ca="1">_xlfn.XLOOKUP(G109&amp;$V$2,BS_CONTROLE[CHAVE],BS_CONTROLE[Quantidade_11],"-")</f>
        <v>100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650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16</v>
      </c>
      <c r="V120" s="172">
        <f ca="1">_xlfn.XLOOKUP(G120&amp;$V$2,BS_CONTROLE[CHAVE],BS_CONTROLE[Quantidade_11],"-")</f>
        <v>100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650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16</v>
      </c>
      <c r="V128" s="172">
        <f ca="1">_xlfn.XLOOKUP(G128&amp;$V$2,BS_CONTROLE[CHAVE],BS_CONTROLE[Quantidade_11],"-")</f>
        <v>100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650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16</v>
      </c>
      <c r="V130" s="172">
        <f ca="1">_xlfn.XLOOKUP(G130&amp;$V$2,BS_CONTROLE[CHAVE],BS_CONTROLE[Quantidade_11],"-")</f>
        <v>100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650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16</v>
      </c>
      <c r="V139" s="172">
        <f ca="1">_xlfn.XLOOKUP(G139&amp;$V$2,BS_CONTROLE[CHAVE],BS_CONTROLE[Quantidade_11],"-")</f>
        <v>100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1336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1260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650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1336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1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16</v>
      </c>
      <c r="V156" s="172">
        <f ca="1">_xlfn.XLOOKUP(G156&amp;$V$2,BS_CONTROLE[CHAVE],BS_CONTROLE[Quantidade_11],"-")</f>
        <v>100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0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1260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1260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1336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1336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1336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1336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1336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1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1336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1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650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16</v>
      </c>
      <c r="V199" s="172">
        <f ca="1">_xlfn.XLOOKUP(G199&amp;$V$2,BS_CONTROLE[CHAVE],BS_CONTROLE[Quantidade_11],"-")</f>
        <v>100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1336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1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0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650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16</v>
      </c>
      <c r="V217" s="172">
        <f ca="1">_xlfn.XLOOKUP(G217&amp;$V$2,BS_CONTROLE[CHAVE],BS_CONTROLE[Quantidade_11],"-")</f>
        <v>100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650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0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1260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1336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1260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650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1336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650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1336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0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1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650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1336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0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16</v>
      </c>
      <c r="V268" s="172">
        <f ca="1">_xlfn.XLOOKUP(G268&amp;$V$2,BS_CONTROLE[CHAVE],BS_CONTROLE[Quantidade_11],"-")</f>
        <v>100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1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650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>
        <f ca="1">_xlfn.XLOOKUP(G272&amp;$U$2,BS_CONTROLE[CHAVE],BS_CONTROLE[Quantidade_11],"-")</f>
        <v>0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>
        <f ca="1">_xlfn.XLOOKUP(G273&amp;$U$2,BS_CONTROLE[CHAVE],BS_CONTROLE[Quantidade_11],"-")</f>
        <v>8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>
        <f ca="1">_xlfn.XLOOKUP(G278&amp;$U$2,BS_CONTROLE[CHAVE],BS_CONTROLE[Quantidade_11],"-")</f>
        <v>1260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1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16</v>
      </c>
      <c r="V283" s="172">
        <f ca="1">_xlfn.XLOOKUP(G283&amp;$V$2,BS_CONTROLE[CHAVE],BS_CONTROLE[Quantidade_11],"-")</f>
        <v>100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1336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1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650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1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16</v>
      </c>
      <c r="V301" s="172">
        <f ca="1">_xlfn.XLOOKUP(G301&amp;$V$2,BS_CONTROLE[CHAVE],BS_CONTROLE[Quantidade_11],"-")</f>
        <v>100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1336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1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MECANIZAÇÃO - SOCADORA</v>
      </c>
      <c r="I310" s="184" t="str">
        <f>IF(SP_NORTE!H313="","*",SP_NORTE!H313)</f>
        <v>ZFN2</v>
      </c>
      <c r="J310" s="184" t="str">
        <f>IF(SP_NORTE!I313="","*",SP_NORTE!I313)</f>
        <v>ZFN2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323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M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650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16</v>
      </c>
      <c r="V315" s="172">
        <f ca="1">_xlfn.XLOOKUP(G315&amp;$V$2,BS_CONTROLE[CHAVE],BS_CONTROLE[Quantidade_11],"-")</f>
        <v>100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1810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82" sqref="B282:K28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1811</v>
      </c>
      <c r="C2" s="135" t="s">
        <v>1046</v>
      </c>
      <c r="D2" s="84" t="s">
        <v>1048</v>
      </c>
      <c r="E2" s="84" t="s">
        <v>1812</v>
      </c>
      <c r="F2" s="112" t="s">
        <v>1813</v>
      </c>
      <c r="G2" s="84" t="s">
        <v>1814</v>
      </c>
      <c r="H2" s="84" t="s">
        <v>1815</v>
      </c>
      <c r="I2" s="84" t="s">
        <v>1816</v>
      </c>
      <c r="J2" s="84" t="s">
        <v>1817</v>
      </c>
      <c r="K2" s="86" t="s">
        <v>1818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 t="str">
        <f>IF(SP_NORTE!H303="","*",SP_NORTE!H303)</f>
        <v>-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-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>ZFN2</v>
      </c>
      <c r="F288" s="113" t="str">
        <f>IF(SP_NORTE!M313="","*",SP_NORTE!M313)</f>
        <v>ZGI-ZFN</v>
      </c>
      <c r="G288" s="108" t="str">
        <f>IF(SP_NORTE!I313="","*",SP_NORTE!I313)</f>
        <v>ZFN2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-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-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-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-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2025-10-22T18:22:46Z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