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434" documentId="120_S{118792C3-22EF-5104-A093-F22BFE3913F3}" xr6:coauthVersionLast="47" xr6:coauthVersionMax="47" xr10:uidLastSave="{23986730-A517-48CC-94E4-664D9E08647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53" i="10" l="1"/>
  <c r="I353" i="10"/>
  <c r="H353" i="10"/>
  <c r="G353" i="10"/>
  <c r="F353" i="10"/>
  <c r="E353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F317" i="12"/>
  <c r="G317" i="12"/>
  <c r="P344" i="10"/>
  <c r="P343" i="10"/>
  <c r="P342" i="10"/>
  <c r="P341" i="10"/>
  <c r="P340" i="10"/>
  <c r="P339" i="10"/>
  <c r="P338" i="10"/>
  <c r="P337" i="10"/>
  <c r="P336" i="10"/>
  <c r="P335" i="10"/>
  <c r="P334" i="10"/>
  <c r="P333" i="10"/>
  <c r="P331" i="10"/>
  <c r="P330" i="10"/>
  <c r="P327" i="10"/>
  <c r="P326" i="10"/>
  <c r="P325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R365" i="11" s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R366" i="11" s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N375" i="1" a="1"/>
  <c r="N375" i="1" s="1"/>
  <c r="L372" i="11" s="1"/>
  <c r="M375" i="1" a="1"/>
  <c r="M375" i="1" s="1"/>
  <c r="K372" i="11" s="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R344" i="11" s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R343" i="11" s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K350" i="11" s="1"/>
  <c r="A775" i="1"/>
  <c r="C775" i="1"/>
  <c r="G775" i="1"/>
  <c r="R775" i="1"/>
  <c r="S775" i="1" a="1"/>
  <c r="S775" i="1"/>
  <c r="D772" i="11" s="1"/>
  <c r="T775" i="1" a="1"/>
  <c r="T775" i="1"/>
  <c r="E772" i="11" s="1"/>
  <c r="U775" i="1" a="1"/>
  <c r="U775" i="1"/>
  <c r="AJ775" i="1"/>
  <c r="AK775" i="1"/>
  <c r="AL775" i="1"/>
  <c r="AM775" i="1"/>
  <c r="AN775" i="1"/>
  <c r="AO775" i="1"/>
  <c r="AP775" i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A326" i="10"/>
  <c r="B326" i="10"/>
  <c r="E326" i="10"/>
  <c r="F326" i="10"/>
  <c r="H326" i="10"/>
  <c r="I326" i="10"/>
  <c r="J326" i="10"/>
  <c r="O326" i="10"/>
  <c r="A327" i="10"/>
  <c r="B327" i="10"/>
  <c r="E327" i="10"/>
  <c r="F327" i="10"/>
  <c r="G327" i="10"/>
  <c r="H327" i="10"/>
  <c r="I327" i="10"/>
  <c r="J327" i="10"/>
  <c r="O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A331" i="10"/>
  <c r="B331" i="10"/>
  <c r="E331" i="10"/>
  <c r="F331" i="10"/>
  <c r="G331" i="10"/>
  <c r="H331" i="10"/>
  <c r="I331" i="10"/>
  <c r="J331" i="10"/>
  <c r="O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A334" i="10"/>
  <c r="B334" i="10"/>
  <c r="E334" i="10"/>
  <c r="F334" i="10"/>
  <c r="H334" i="10"/>
  <c r="I334" i="10"/>
  <c r="J334" i="10"/>
  <c r="O334" i="10"/>
  <c r="A335" i="10"/>
  <c r="B335" i="10"/>
  <c r="E335" i="10"/>
  <c r="F335" i="10"/>
  <c r="G335" i="10"/>
  <c r="H335" i="10"/>
  <c r="I335" i="10"/>
  <c r="J335" i="10"/>
  <c r="O335" i="10"/>
  <c r="A336" i="10"/>
  <c r="B336" i="10"/>
  <c r="E336" i="10"/>
  <c r="F336" i="10"/>
  <c r="H336" i="10"/>
  <c r="I336" i="10"/>
  <c r="J336" i="10"/>
  <c r="O336" i="10"/>
  <c r="A337" i="10"/>
  <c r="B337" i="10"/>
  <c r="E337" i="10"/>
  <c r="F337" i="10"/>
  <c r="H337" i="10"/>
  <c r="I337" i="10"/>
  <c r="J337" i="10"/>
  <c r="O337" i="10"/>
  <c r="A338" i="10"/>
  <c r="B338" i="10"/>
  <c r="E338" i="10"/>
  <c r="F338" i="10"/>
  <c r="H338" i="10"/>
  <c r="I338" i="10"/>
  <c r="J338" i="10"/>
  <c r="O338" i="10"/>
  <c r="A339" i="10"/>
  <c r="B339" i="10"/>
  <c r="E339" i="10"/>
  <c r="F339" i="10"/>
  <c r="H339" i="10"/>
  <c r="I339" i="10"/>
  <c r="J339" i="10"/>
  <c r="O339" i="10"/>
  <c r="A340" i="10"/>
  <c r="B340" i="10"/>
  <c r="E340" i="10"/>
  <c r="F340" i="10"/>
  <c r="G340" i="10"/>
  <c r="H340" i="10"/>
  <c r="I340" i="10"/>
  <c r="J340" i="10"/>
  <c r="O340" i="10"/>
  <c r="A341" i="10"/>
  <c r="B341" i="10"/>
  <c r="E341" i="10"/>
  <c r="F341" i="10"/>
  <c r="G341" i="10"/>
  <c r="H341" i="10"/>
  <c r="I341" i="10"/>
  <c r="J341" i="10"/>
  <c r="O341" i="10"/>
  <c r="A342" i="10"/>
  <c r="B342" i="10"/>
  <c r="E342" i="10"/>
  <c r="F342" i="10"/>
  <c r="G342" i="10"/>
  <c r="H342" i="10"/>
  <c r="I342" i="10"/>
  <c r="J342" i="10"/>
  <c r="O342" i="10"/>
  <c r="A343" i="10"/>
  <c r="B343" i="10"/>
  <c r="E343" i="10"/>
  <c r="F343" i="10"/>
  <c r="H343" i="10"/>
  <c r="I343" i="10"/>
  <c r="J343" i="10"/>
  <c r="O343" i="10"/>
  <c r="A344" i="10"/>
  <c r="B344" i="10"/>
  <c r="E344" i="10"/>
  <c r="F344" i="10"/>
  <c r="H344" i="10"/>
  <c r="I344" i="10"/>
  <c r="J344" i="10"/>
  <c r="O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A353" i="10"/>
  <c r="B353" i="10"/>
  <c r="O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R326" i="11" s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K771" i="11" s="1"/>
  <c r="N774" i="1" a="1"/>
  <c r="N774" i="1"/>
  <c r="L771" i="11" s="1"/>
  <c r="R774" i="1"/>
  <c r="S774" i="1" a="1"/>
  <c r="S774" i="1"/>
  <c r="D771" i="11" s="1"/>
  <c r="T774" i="1" a="1"/>
  <c r="T774" i="1"/>
  <c r="E771" i="11" s="1"/>
  <c r="U774" i="1" a="1"/>
  <c r="U774" i="1"/>
  <c r="AJ774" i="1"/>
  <c r="AK774" i="1"/>
  <c r="K769" i="10" s="1"/>
  <c r="AL774" i="1"/>
  <c r="AM774" i="1"/>
  <c r="AN774" i="1"/>
  <c r="AO774" i="1"/>
  <c r="AP774" i="1"/>
  <c r="M769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R333" i="11" s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R334" i="11" s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R335" i="11" s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R330" i="11" s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R325" i="11" s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3" i="1"/>
  <c r="G773" i="1"/>
  <c r="M773" i="1" a="1"/>
  <c r="M773" i="1" s="1"/>
  <c r="K770" i="11" s="1"/>
  <c r="N773" i="1" a="1"/>
  <c r="N773" i="1" s="1"/>
  <c r="L770" i="11" s="1"/>
  <c r="R773" i="1"/>
  <c r="S773" i="1" a="1"/>
  <c r="S773" i="1" s="1"/>
  <c r="D770" i="11" s="1"/>
  <c r="T773" i="1" a="1"/>
  <c r="T773" i="1" s="1"/>
  <c r="E770" i="11" s="1"/>
  <c r="U773" i="1" a="1"/>
  <c r="U773" i="1" s="1"/>
  <c r="AJ773" i="1"/>
  <c r="AK773" i="1"/>
  <c r="K768" i="10" s="1"/>
  <c r="AL773" i="1"/>
  <c r="AO773" i="1"/>
  <c r="AP773" i="1"/>
  <c r="M768" i="10" s="1"/>
  <c r="AQ773" i="1"/>
  <c r="BF773" i="1"/>
  <c r="BR773" i="1"/>
  <c r="BS773" i="1"/>
  <c r="A77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E769" i="11" s="1"/>
  <c r="T194" i="1" a="1"/>
  <c r="T194" i="1" s="1"/>
  <c r="E191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2" i="1" a="1"/>
  <c r="S772" i="1" s="1"/>
  <c r="D769" i="11" s="1"/>
  <c r="S194" i="1" a="1"/>
  <c r="S194" i="1" s="1"/>
  <c r="D191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K769" i="11" s="1"/>
  <c r="N772" i="1" a="1"/>
  <c r="N772" i="1" s="1"/>
  <c r="L769" i="11" s="1"/>
  <c r="R772" i="1"/>
  <c r="AK772" i="1"/>
  <c r="K767" i="10" s="1"/>
  <c r="AL772" i="1"/>
  <c r="AP772" i="1"/>
  <c r="M767" i="10" s="1"/>
  <c r="BR772" i="1"/>
  <c r="BS77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R345" i="11" s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R346" i="11" s="1"/>
  <c r="BB349" i="1"/>
  <c r="K348" i="10"/>
  <c r="M348" i="10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R349" i="11" s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R352" i="11" s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R353" i="11" s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R355" i="11" s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R356" i="11" s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R358" i="11" s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R361" i="11" s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R364" i="11" s="1"/>
  <c r="BB367" i="1"/>
  <c r="AK367" i="1"/>
  <c r="K366" i="10" s="1"/>
  <c r="AL367" i="1"/>
  <c r="AP367" i="1"/>
  <c r="M366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R369" i="11" s="1"/>
  <c r="BB372" i="1"/>
  <c r="AK372" i="1"/>
  <c r="K367" i="10" s="1"/>
  <c r="AL372" i="1"/>
  <c r="AP372" i="1"/>
  <c r="M367" i="10" s="1"/>
  <c r="BR372" i="1"/>
  <c r="BS372" i="1"/>
  <c r="A373" i="1"/>
  <c r="C373" i="1"/>
  <c r="G373" i="1"/>
  <c r="R373" i="1"/>
  <c r="R370" i="11" s="1"/>
  <c r="BB373" i="1"/>
  <c r="AK373" i="1"/>
  <c r="K368" i="10" s="1"/>
  <c r="AL373" i="1"/>
  <c r="AP373" i="1"/>
  <c r="M368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69" i="10" s="1"/>
  <c r="AL374" i="1"/>
  <c r="AP374" i="1"/>
  <c r="M369" i="10" s="1"/>
  <c r="BR374" i="1"/>
  <c r="BS374" i="1"/>
  <c r="A375" i="1"/>
  <c r="C375" i="1"/>
  <c r="G375" i="1"/>
  <c r="R375" i="1"/>
  <c r="R372" i="11" s="1"/>
  <c r="BB375" i="1"/>
  <c r="AK375" i="1"/>
  <c r="K370" i="10" s="1"/>
  <c r="AL375" i="1"/>
  <c r="AP375" i="1"/>
  <c r="M370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R378" i="1"/>
  <c r="R375" i="11" s="1"/>
  <c r="BB378" i="1"/>
  <c r="AK378" i="1"/>
  <c r="K373" i="10" s="1"/>
  <c r="AL378" i="1"/>
  <c r="AP378" i="1"/>
  <c r="M373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4" i="10" s="1"/>
  <c r="AL379" i="1"/>
  <c r="AP379" i="1"/>
  <c r="M374" i="10" s="1"/>
  <c r="BR379" i="1"/>
  <c r="BS379" i="1"/>
  <c r="A380" i="1"/>
  <c r="C380" i="1"/>
  <c r="G380" i="1"/>
  <c r="R380" i="1"/>
  <c r="R377" i="11" s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R382" i="1"/>
  <c r="R379" i="11" s="1"/>
  <c r="BB382" i="1"/>
  <c r="AK382" i="1"/>
  <c r="K377" i="10" s="1"/>
  <c r="AL382" i="1"/>
  <c r="AP382" i="1"/>
  <c r="M377" i="10" s="1"/>
  <c r="BR382" i="1"/>
  <c r="BS382" i="1"/>
  <c r="A383" i="1"/>
  <c r="C383" i="1"/>
  <c r="G383" i="1"/>
  <c r="K380" i="11"/>
  <c r="L380" i="11"/>
  <c r="R383" i="1"/>
  <c r="R380" i="11" s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5" i="10" s="1"/>
  <c r="AL570" i="1"/>
  <c r="AP570" i="1"/>
  <c r="M565" i="10" s="1"/>
  <c r="BR570" i="1"/>
  <c r="BS57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6" i="10" s="1"/>
  <c r="AL771" i="1"/>
  <c r="AP771" i="1"/>
  <c r="M766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R311" i="11"/>
  <c r="AN183" i="1"/>
  <c r="BQ368" i="1"/>
  <c r="BQ369" i="1"/>
  <c r="BQ370" i="1"/>
  <c r="BQ371" i="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5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53" i="10"/>
  <c r="AK52" i="1"/>
  <c r="I49" i="11"/>
  <c r="E49" i="12"/>
  <c r="H52" i="1"/>
  <c r="F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<sst xmlns="http://schemas.openxmlformats.org/spreadsheetml/2006/main" count="11582" uniqueCount="1921">
  <si>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</si>
  <si>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</si>
  <si>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</si>
  <si>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</si>
  <si>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</si>
  <si>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</si>
  <si>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</si>
  <si>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</si>
  <si>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</si>
  <si>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</si>
  <si>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</si>
  <si>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</si>
  <si>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</si>
  <si>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</si>
  <si>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</si>
  <si>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</si>
  <si>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</si>
  <si>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</si>
  <si>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</si>
  <si>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</si>
  <si>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</si>
  <si>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</si>
  <si>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</si>
  <si>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</si>
  <si>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</si>
  <si>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</si>
  <si>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</si>
  <si>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</si>
  <si>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</si>
  <si>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</si>
  <si>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</si>
  <si>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</si>
  <si>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</si>
  <si>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</si>
  <si>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</si>
  <si>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</si>
  <si>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</si>
  <si>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</si>
  <si>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</si>
  <si>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</si>
  <si>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</si>
  <si>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</si>
  <si>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</si>
  <si>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</si>
  <si>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</si>
  <si>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</si>
  <si>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</si>
  <si>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</si>
  <si>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</si>
  <si>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</si>
  <si>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</si>
  <si>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</si>
  <si>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</si>
  <si>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</si>
  <si>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</si>
  <si>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</si>
  <si>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</si>
  <si>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</si>
  <si>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</si>
  <si>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</si>
  <si>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</si>
  <si>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</si>
  <si>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</si>
  <si>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</si>
  <si>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</si>
  <si>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</si>
  <si>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</si>
  <si>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</si>
  <si>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</si>
  <si>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</si>
  <si>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</si>
  <si>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</si>
  <si>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</si>
  <si>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</si>
  <si>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</si>
  <si>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</si>
  <si>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</si>
  <si>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</si>
  <si>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</si>
  <si>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</si>
  <si>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</si>
  <si>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</si>
  <si>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</si>
  <si>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</si>
  <si>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</si>
  <si>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</si>
  <si>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</si>
  <si>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</si>
  <si>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</si>
  <si>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</si>
  <si>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</si>
  <si>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</si>
  <si>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</si>
  <si>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</si>
  <si>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</si>
  <si>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</si>
  <si>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</si>
  <si>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</si>
  <si>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</si>
  <si>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</si>
  <si>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</si>
  <si>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</si>
  <si>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</si>
  <si>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</si>
  <si>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</si>
  <si>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</si>
  <si>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</si>
  <si>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</si>
  <si>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</si>
  <si>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</si>
  <si>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</si>
  <si>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</si>
  <si>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</si>
  <si>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</si>
  <si>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</si>
  <si>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</si>
  <si>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</si>
  <si>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</si>
  <si>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</si>
  <si>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</si>
  <si>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</si>
  <si>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</si>
  <si>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</si>
  <si>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</si>
  <si>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</si>
  <si>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</si>
  <si>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</si>
  <si>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</si>
  <si>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</si>
  <si>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</si>
  <si>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</si>
  <si>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</si>
  <si>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</si>
  <si>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</si>
  <si>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</si>
  <si>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</si>
  <si>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</si>
  <si>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</si>
  <si>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</si>
  <si>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</si>
  <si>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</si>
  <si>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</si>
  <si>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</si>
  <si>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</si>
  <si>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</si>
  <si>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</si>
  <si>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</si>
  <si>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</si>
  <si>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</si>
  <si>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</si>
  <si>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</si>
  <si>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</si>
  <si>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</si>
  <si>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</si>
  <si>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</si>
  <si>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</si>
  <si>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</si>
  <si>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</si>
  <si>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</si>
  <si>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</si>
  <si>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</si>
  <si>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</si>
  <si>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</si>
  <si>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</si>
  <si>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</si>
  <si>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</si>
  <si>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</si>
  <si>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</si>
  <si>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</si>
  <si>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</si>
  <si>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</si>
  <si>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</si>
  <si>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</si>
  <si>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</si>
  <si>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</si>
  <si>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</si>
  <si>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</si>
  <si>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</si>
  <si>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</si>
  <si>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</si>
  <si>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</si>
  <si>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</si>
  <si>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</si>
  <si>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</si>
  <si>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</si>
  <si>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</si>
  <si>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</si>
  <si>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</si>
  <si>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</si>
  <si>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</si>
  <si>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</si>
  <si>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</si>
  <si>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</si>
  <si>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</si>
  <si>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</si>
  <si>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</si>
  <si>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</si>
  <si>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</si>
  <si>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</si>
  <si>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</si>
  <si>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</si>
  <si>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</si>
  <si>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</si>
  <si>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</si>
  <si>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</si>
  <si>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</si>
  <si>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</si>
  <si>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</si>
  <si>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</si>
  <si>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</si>
  <si>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</si>
  <si>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</si>
  <si>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</si>
  <si>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</si>
  <si>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</si>
  <si>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</si>
  <si>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</si>
  <si>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</si>
  <si>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</si>
  <si>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</si>
  <si>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</si>
  <si>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</si>
  <si>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</si>
  <si>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</si>
  <si>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</si>
  <si>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</si>
  <si>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</si>
  <si>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</si>
  <si>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</si>
  <si>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</si>
  <si>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</si>
  <si>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</si>
  <si>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</si>
  <si>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</si>
  <si>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</si>
  <si>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</si>
  <si>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</si>
  <si>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</si>
  <si>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</si>
  <si>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</si>
  <si>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</si>
  <si>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</si>
  <si>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</si>
  <si>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</si>
  <si>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</si>
  <si>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</si>
  <si>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</si>
  <si>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</si>
  <si>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</si>
  <si>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</si>
  <si>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</si>
  <si>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</si>
  <si>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</si>
  <si>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</si>
  <si>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</si>
  <si>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</si>
  <si>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</si>
  <si>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</si>
  <si>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</si>
  <si>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</si>
  <si>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</si>
  <si>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</si>
  <si>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</si>
  <si>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</si>
  <si>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</si>
  <si>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</si>
  <si>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</si>
  <si>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</si>
  <si>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</si>
  <si>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</si>
  <si>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</si>
  <si>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</si>
  <si>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</si>
  <si>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</si>
  <si>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</si>
  <si>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</si>
  <si>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</si>
  <si>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</si>
  <si>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</si>
  <si>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</si>
  <si>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</si>
  <si>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</si>
  <si>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</si>
  <si>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</si>
  <si>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</si>
  <si>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</si>
  <si>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</si>
  <si>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</si>
  <si>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</si>
  <si>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</si>
  <si>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</si>
  <si>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</si>
  <si>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</si>
  <si>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</si>
  <si>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</si>
  <si>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</si>
  <si>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</si>
  <si>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</si>
  <si>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</si>
  <si>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</si>
  <si>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</si>
  <si>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</si>
  <si>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</si>
  <si>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</si>
  <si>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</si>
  <si>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</si>
  <si>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</si>
  <si>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</si>
  <si>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</si>
  <si>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</si>
  <si>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</si>
  <si>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</si>
  <si>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</si>
  <si>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</si>
  <si>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</si>
  <si>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</si>
  <si>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</si>
  <si>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</si>
  <si>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</si>
  <si>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</si>
  <si>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</si>
  <si>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</si>
  <si>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</si>
  <si>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</si>
  <si>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</si>
  <si>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</si>
  <si>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</si>
  <si>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</si>
  <si>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</si>
  <si>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</si>
  <si>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</si>
  <si>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</si>
  <si>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</si>
  <si>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</si>
  <si>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</si>
  <si>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</si>
  <si>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</si>
  <si>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</si>
  <si>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</si>
  <si>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</si>
  <si>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</si>
  <si>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</si>
  <si>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</si>
  <si>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</si>
  <si>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</si>
  <si>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</si>
  <si>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</si>
  <si>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</si>
  <si>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</si>
  <si>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</si>
  <si>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</si>
  <si>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</si>
  <si>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</si>
  <si>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</si>
  <si>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</si>
  <si>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</si>
  <si>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</si>
  <si>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</si>
  <si>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</si>
  <si>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</si>
  <si>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</si>
  <si>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</si>
  <si>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</si>
  <si>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</si>
  <si>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</si>
  <si>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</si>
  <si>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</si>
  <si>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</si>
  <si>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</si>
  <si>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</si>
  <si>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</si>
  <si>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</si>
  <si>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</si>
  <si>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</si>
  <si>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</si>
  <si>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</si>
  <si>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</si>
  <si>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</si>
  <si>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</si>
  <si>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</si>
  <si>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</si>
  <si>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</si>
  <si>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</si>
  <si>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</si>
  <si>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</si>
  <si>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</si>
  <si>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</si>
  <si>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</si>
  <si>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</si>
  <si>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</si>
  <si>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</si>
  <si>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</si>
  <si>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</si>
  <si>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</si>
  <si>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</si>
  <si>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</si>
  <si>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</si>
  <si>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</si>
  <si>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</si>
  <si>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</si>
  <si>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</si>
  <si>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</si>
  <si>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</si>
  <si>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</si>
  <si>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</si>
  <si>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</si>
  <si>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</si>
  <si>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</si>
  <si>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</si>
  <si>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</si>
  <si>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</si>
  <si>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</si>
  <si>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</si>
  <si>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</si>
  <si>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</si>
  <si>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</si>
  <si>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</si>
  <si>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</si>
  <si>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</si>
  <si>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</si>
  <si>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</si>
  <si>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</si>
  <si>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</si>
  <si>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</si>
  <si>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</si>
  <si>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</si>
  <si>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</si>
  <si>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</si>
  <si>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</si>
  <si>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</si>
  <si>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</si>
  <si>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</si>
  <si>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</si>
  <si>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</si>
  <si>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</si>
  <si>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</si>
  <si>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</si>
  <si>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</si>
  <si>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</si>
  <si>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</si>
  <si>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</si>
  <si>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</si>
  <si>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</si>
  <si>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</si>
  <si>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</si>
  <si>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</si>
  <si>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</si>
  <si>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</si>
  <si>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</si>
  <si>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</si>
  <si>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</si>
  <si>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</si>
  <si>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</si>
  <si>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</si>
  <si>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</si>
  <si>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</si>
  <si>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</si>
  <si>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</si>
  <si>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</si>
  <si>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</si>
  <si>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</si>
  <si>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</si>
  <si>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</si>
  <si>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</si>
  <si>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</si>
  <si>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</si>
  <si>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</si>
  <si>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</si>
  <si>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</si>
  <si>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</si>
  <si>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</si>
  <si>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</si>
  <si>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</si>
  <si>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</si>
  <si>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</si>
  <si>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</si>
  <si>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</si>
  <si>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</si>
  <si>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</si>
  <si>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</si>
  <si>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</si>
  <si>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</si>
  <si>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</si>
  <si>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</si>
  <si>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</si>
  <si>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</si>
  <si>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</si>
  <si>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</si>
  <si>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</si>
  <si>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</si>
  <si>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</si>
  <si>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</si>
  <si>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</si>
  <si>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</si>
  <si>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</si>
  <si>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</si>
  <si>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</si>
  <si>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</si>
  <si>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</si>
  <si>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</si>
  <si>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</si>
  <si>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</si>
  <si>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</si>
  <si>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</si>
  <si>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</si>
  <si>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</si>
  <si>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</si>
  <si>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</si>
  <si>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</si>
  <si>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</si>
  <si>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</si>
  <si>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</si>
  <si>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</si>
  <si>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</si>
  <si>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</si>
  <si>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</si>
  <si>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</si>
  <si>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</si>
  <si>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</si>
  <si>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</si>
  <si>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</si>
  <si>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</si>
  <si>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</si>
  <si>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</si>
  <si>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</si>
  <si>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</si>
  <si>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</si>
  <si>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</si>
  <si>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</si>
  <si>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</si>
  <si>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</si>
  <si>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</si>
  <si>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</si>
  <si>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</si>
  <si>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</si>
  <si>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</si>
  <si>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</si>
  <si>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</si>
  <si>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</si>
  <si>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</si>
  <si>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</si>
  <si>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</si>
  <si>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</si>
  <si>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</si>
  <si>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</si>
  <si>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</si>
  <si>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</si>
  <si>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</si>
  <si>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</si>
  <si>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</si>
  <si>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</si>
  <si>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</si>
  <si>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</si>
  <si>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</si>
  <si>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</si>
  <si>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</si>
  <si>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</si>
  <si>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</si>
  <si>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</si>
  <si>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</si>
  <si>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</si>
  <si>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</si>
  <si>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</si>
  <si>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</si>
  <si>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</si>
  <si>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</si>
  <si>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</si>
  <si>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</si>
  <si>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</si>
  <si>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</si>
  <si>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</si>
  <si>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</si>
  <si>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</si>
  <si>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</si>
  <si>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</si>
  <si>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</si>
  <si>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</si>
  <si>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</si>
  <si>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</si>
  <si>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</si>
  <si>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</si>
  <si>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</si>
  <si>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</si>
  <si>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</si>
  <si>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</si>
  <si>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</si>
  <si>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</si>
  <si>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</si>
  <si>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</si>
  <si>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</si>
  <si>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</si>
  <si>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</si>
  <si>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</si>
  <si>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</si>
  <si>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</si>
  <si>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</si>
  <si>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</si>
  <si>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</si>
  <si>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</si>
  <si>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</si>
  <si>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</si>
  <si>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</si>
  <si>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</si>
  <si>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</si>
  <si>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</si>
  <si>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</si>
  <si>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</si>
  <si>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</si>
  <si>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</si>
  <si>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</si>
  <si>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</si>
  <si>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</si>
  <si>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</si>
  <si>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</si>
  <si>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</si>
  <si>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</si>
  <si>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</si>
  <si>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</si>
  <si>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</si>
  <si>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</si>
  <si>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</si>
  <si>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</si>
  <si>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</si>
  <si>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</si>
  <si>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</si>
  <si>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</si>
  <si>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</si>
  <si>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</si>
  <si>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</si>
  <si>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</si>
  <si>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</si>
  <si>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</si>
  <si>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</si>
  <si>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</si>
  <si>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</si>
  <si>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</si>
  <si>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</si>
  <si>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</si>
  <si>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</si>
  <si>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</si>
  <si>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</si>
  <si>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</si>
  <si>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</si>
  <si>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</si>
  <si>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</si>
  <si>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</si>
  <si>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</si>
  <si>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</si>
  <si>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</si>
  <si>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</si>
  <si>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</si>
  <si>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</si>
  <si>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</si>
  <si>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</si>
  <si>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</si>
  <si>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</si>
  <si>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</si>
  <si>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</si>
  <si>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</si>
  <si>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</si>
  <si>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</si>
  <si>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</si>
  <si>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</si>
  <si>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</si>
  <si>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</si>
  <si>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</si>
  <si>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</si>
  <si>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</si>
  <si>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</si>
  <si>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</si>
  <si>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</si>
  <si>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</si>
  <si>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</si>
  <si>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</si>
  <si>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</si>
  <si>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</si>
  <si>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</si>
  <si>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</si>
  <si>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</si>
  <si>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</si>
  <si>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</si>
  <si>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</si>
  <si>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</si>
  <si>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</si>
  <si>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</si>
  <si>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</si>
  <si>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</si>
  <si>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</si>
  <si>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</si>
  <si>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</si>
  <si>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</si>
  <si>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</si>
  <si>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</si>
  <si>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</si>
  <si>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</si>
  <si>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</si>
  <si>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</si>
  <si>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</si>
  <si>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</si>
  <si>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</si>
  <si>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</si>
  <si>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</si>
  <si>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</si>
  <si>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</si>
  <si>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</si>
  <si>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</si>
  <si>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</si>
  <si>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</si>
  <si>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</si>
  <si>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</si>
  <si>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</si>
  <si>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</si>
  <si>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</si>
  <si>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</si>
  <si>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</si>
  <si>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</si>
  <si>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</si>
  <si>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</si>
  <si>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</si>
  <si>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</si>
  <si>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</si>
  <si>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</si>
  <si>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</si>
  <si>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</si>
  <si>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</si>
  <si>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</si>
  <si>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</si>
  <si>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</si>
  <si>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</si>
  <si>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</si>
  <si>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</si>
  <si>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</si>
  <si>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</si>
  <si>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</si>
  <si>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</si>
  <si>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</si>
  <si>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</si>
  <si>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</si>
  <si>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</si>
  <si>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</si>
  <si>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</si>
  <si>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</si>
  <si>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</si>
  <si>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</si>
  <si>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</si>
  <si>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</si>
  <si>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</si>
  <si>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</si>
  <si>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</si>
  <si>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</si>
  <si>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</si>
  <si>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</si>
  <si>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</si>
  <si>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</si>
  <si>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</si>
  <si>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</si>
  <si>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</si>
  <si>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</si>
  <si>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</si>
  <si>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</si>
  <si>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</si>
  <si>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</si>
  <si>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</si>
  <si>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</si>
  <si>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</si>
  <si>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</si>
  <si>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</si>
  <si>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</si>
  <si>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</si>
  <si>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</si>
  <si>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</si>
  <si>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</si>
  <si>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</si>
  <si>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</si>
  <si>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</si>
  <si>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</si>
  <si>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</si>
  <si>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</si>
  <si>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</si>
  <si>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</si>
  <si>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</si>
  <si>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</si>
  <si>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</si>
  <si>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</si>
  <si>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</si>
  <si>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</si>
  <si>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</si>
  <si>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</si>
  <si>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</si>
  <si>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</si>
  <si>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</si>
  <si>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</si>
  <si>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</si>
  <si>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</si>
  <si>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</si>
  <si>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</si>
  <si>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</si>
  <si>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</si>
  <si>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</si>
  <si>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</si>
  <si>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</si>
  <si>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</si>
  <si>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</si>
  <si>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</si>
  <si>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</si>
  <si>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</si>
  <si>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</si>
  <si>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</si>
  <si>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</si>
  <si>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</si>
  <si>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</si>
  <si>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</si>
  <si>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</si>
  <si>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</si>
  <si>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</si>
  <si>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</si>
  <si>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</si>
  <si>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</si>
  <si>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</si>
  <si>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</si>
  <si>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</si>
  <si>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</si>
  <si>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</si>
  <si>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</si>
  <si>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</si>
  <si>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</si>
  <si>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</si>
  <si>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</si>
  <si>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</si>
  <si>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</si>
  <si>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</si>
  <si>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</si>
  <si>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</si>
  <si>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</si>
  <si>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</si>
  <si>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</si>
  <si>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</si>
  <si>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</si>
  <si>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</si>
  <si>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</si>
  <si>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</si>
  <si>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</si>
  <si>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</si>
  <si>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</si>
  <si>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</si>
  <si>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</si>
  <si>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</si>
  <si>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</si>
  <si>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</si>
  <si>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</si>
  <si>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</si>
  <si>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</si>
  <si>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</si>
  <si>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</si>
  <si>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</si>
  <si>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</si>
  <si>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</si>
  <si>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</si>
  <si>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</si>
  <si>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</si>
  <si>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</si>
  <si>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</si>
  <si>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</si>
  <si>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</si>
  <si>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</si>
  <si>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</si>
  <si>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</si>
  <si>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</si>
  <si>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</si>
  <si>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</si>
  <si>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</si>
  <si>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</si>
  <si>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</si>
  <si>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</si>
  <si>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</si>
  <si>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</si>
  <si>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</si>
  <si>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</si>
  <si>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</si>
  <si>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</si>
  <si>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</si>
  <si>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</si>
  <si>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</si>
  <si>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</si>
  <si>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</si>
  <si>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</si>
  <si>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</si>
  <si>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</si>
  <si>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</si>
  <si>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</si>
  <si>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</si>
  <si>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</si>
  <si>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</si>
  <si>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</si>
  <si>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</si>
  <si>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</si>
  <si>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</si>
  <si>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</si>
  <si>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</si>
  <si>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</si>
  <si>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</si>
  <si>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</si>
  <si>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</si>
  <si>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</si>
  <si>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</si>
  <si>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</si>
  <si>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</si>
  <si>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</si>
  <si>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</si>
  <si>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</si>
  <si>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</si>
  <si>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</si>
  <si>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</si>
  <si>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</si>
  <si>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</si>
  <si>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</si>
  <si>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</si>
  <si>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</si>
  <si>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</si>
  <si>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</si>
  <si>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</si>
  <si>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</si>
  <si>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</si>
  <si>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</si>
  <si>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</si>
  <si>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</si>
  <si>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</si>
  <si>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</si>
  <si>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</si>
  <si>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</si>
  <si>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</si>
  <si>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</si>
  <si>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</si>
  <si>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</si>
  <si>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</si>
  <si>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</si>
  <si>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</si>
  <si>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</si>
  <si>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</si>
  <si>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</si>
  <si>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</si>
  <si>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</si>
  <si>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</si>
  <si>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</si>
  <si>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</si>
  <si>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</si>
  <si>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</si>
  <si>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</si>
  <si>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</si>
  <si>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</si>
  <si>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</si>
  <si>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</si>
  <si>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</si>
  <si>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</si>
  <si>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</si>
  <si>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</si>
  <si>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</si>
  <si>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</si>
  <si>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</si>
  <si>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</si>
  <si>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</si>
  <si>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</si>
  <si>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</si>
  <si>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</si>
  <si>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</si>
  <si>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</si>
  <si>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</si>
  <si>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</si>
  <si>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</si>
  <si>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</si>
  <si>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</si>
  <si>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</si>
  <si>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</si>
  <si>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</si>
  <si>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</si>
  <si>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</si>
  <si>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</si>
  <si>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</si>
  <si>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</si>
  <si>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</si>
  <si>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</si>
  <si>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</si>
  <si>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</si>
  <si>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</si>
  <si>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</si>
  <si>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</si>
  <si>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</si>
  <si>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</si>
  <si>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</si>
  <si>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</si>
  <si>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</si>
  <si>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</si>
  <si>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</si>
  <si>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</si>
  <si>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</si>
  <si>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</si>
  <si>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</si>
  <si>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</si>
  <si>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</si>
  <si>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</si>
  <si>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</si>
  <si>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</si>
  <si>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</si>
  <si>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</si>
  <si>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</si>
  <si>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</si>
  <si>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</si>
  <si>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</si>
  <si>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</si>
  <si>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</si>
  <si>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</si>
  <si>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</si>
  <si>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</si>
  <si>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</si>
  <si>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</si>
  <si>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</si>
  <si>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</si>
  <si>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</si>
  <si>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</si>
  <si>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</si>
  <si>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</si>
  <si>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</si>
  <si>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</si>
  <si>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</si>
  <si>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</si>
  <si>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</si>
  <si>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</si>
  <si>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</si>
  <si>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</si>
  <si>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</si>
  <si>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</si>
  <si>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</si>
  <si>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</si>
  <si>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</si>
  <si>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</si>
  <si>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</si>
  <si>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</si>
  <si>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</si>
  <si>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</si>
  <si>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</si>
  <si>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</si>
  <si>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</si>
  <si>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</si>
  <si>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</si>
  <si>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</si>
  <si>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</si>
  <si>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</si>
  <si>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</si>
  <si>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</si>
  <si>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</si>
  <si>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</si>
  <si>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</si>
  <si>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</si>
  <si>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</si>
  <si>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</si>
  <si>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</si>
  <si>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</si>
  <si>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</si>
  <si>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</si>
  <si>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</si>
  <si>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</si>
  <si>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</si>
  <si>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</si>
  <si>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</si>
  <si>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</si>
  <si>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</si>
  <si>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</si>
  <si>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</si>
  <si>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</si>
  <si>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</si>
  <si>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</si>
  <si>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</si>
  <si>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</si>
  <si>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</si>
  <si>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</si>
  <si>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</si>
  <si>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</si>
  <si>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</si>
  <si>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</si>
  <si>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</si>
  <si>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</si>
  <si>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</si>
  <si>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</si>
  <si>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</si>
  <si>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</si>
  <si>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</si>
  <si>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</si>
  <si>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</si>
  <si>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</si>
  <si>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</si>
  <si>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</si>
  <si>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</si>
  <si>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</si>
  <si>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</si>
  <si>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</si>
  <si>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</si>
  <si>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</si>
  <si>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</si>
  <si>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</si>
  <si>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</si>
  <si>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</si>
  <si>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</si>
  <si>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</si>
  <si>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</si>
  <si>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</si>
  <si>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</si>
  <si>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</si>
  <si>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</si>
  <si>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</si>
  <si>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</si>
  <si>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</si>
  <si>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</si>
  <si>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</si>
  <si>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</si>
  <si>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</si>
  <si>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</si>
  <si>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</si>
  <si>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</si>
  <si>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</si>
  <si>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</si>
  <si>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</si>
  <si>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</si>
  <si>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</si>
  <si>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</si>
  <si>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</si>
  <si>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</si>
  <si>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</si>
  <si>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</si>
  <si>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</si>
  <si>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</si>
  <si>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</si>
  <si>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</si>
  <si>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</si>
  <si>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</si>
  <si>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</si>
  <si>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</si>
  <si>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</si>
  <si>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</si>
  <si>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</si>
  <si>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</si>
  <si>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</si>
  <si>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</si>
  <si>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</si>
  <si>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</si>
  <si>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</si>
  <si>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</si>
  <si>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</si>
  <si>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</si>
  <si>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</si>
  <si>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</si>
  <si>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</si>
  <si>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</si>
  <si>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</si>
  <si>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</si>
  <si>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</si>
  <si>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</si>
  <si>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</si>
  <si>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</si>
  <si>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</si>
  <si>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</si>
  <si>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</si>
  <si>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</si>
  <si>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</si>
  <si>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</si>
  <si>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</si>
  <si>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</si>
  <si>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</si>
  <si>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</si>
  <si>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</si>
  <si>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</si>
  <si>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</si>
  <si>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</si>
  <si>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</si>
  <si>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</si>
  <si>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</si>
  <si>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</si>
  <si>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</si>
  <si>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</si>
  <si>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</si>
  <si>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</si>
  <si>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</si>
  <si>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</si>
  <si>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</si>
  <si>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</si>
  <si>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</si>
  <si>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</si>
  <si>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</si>
  <si>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</si>
  <si>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</si>
  <si>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</si>
  <si>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</si>
  <si>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</si>
  <si>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</si>
  <si>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</si>
  <si>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</si>
  <si>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</si>
  <si>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</si>
  <si>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</si>
  <si>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</si>
  <si>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</si>
  <si>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</si>
  <si>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</si>
  <si>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</si>
  <si>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</si>
  <si>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</si>
  <si>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</si>
  <si>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</si>
  <si>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</si>
  <si>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</si>
  <si>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</si>
  <si>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</si>
  <si>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</si>
  <si>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</si>
  <si>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</si>
  <si>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</si>
  <si>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</si>
  <si>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</si>
  <si>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</si>
  <si>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</si>
  <si>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</si>
  <si>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</si>
  <si>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</si>
  <si>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</si>
  <si>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</si>
  <si>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</si>
  <si>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</si>
  <si>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</si>
  <si>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</si>
  <si>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</si>
  <si>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</si>
  <si>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</si>
  <si>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</si>
  <si>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</si>
  <si>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</si>
  <si>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</si>
  <si>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</si>
  <si>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</si>
  <si>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</si>
  <si>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</si>
  <si>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</si>
  <si>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</si>
  <si>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</si>
  <si>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</si>
  <si>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</si>
  <si>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</si>
  <si>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</si>
  <si>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</si>
  <si>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</si>
  <si>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</si>
  <si>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</si>
  <si>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</si>
  <si>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</si>
  <si>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</si>
  <si>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</si>
  <si>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</si>
  <si>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</si>
  <si>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</si>
  <si>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</si>
  <si>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</si>
  <si>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</si>
  <si>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</si>
  <si>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</si>
  <si>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</si>
  <si>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</si>
  <si>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</si>
  <si>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</si>
  <si>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</si>
  <si>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</si>
  <si>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</si>
  <si>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</si>
  <si>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</si>
  <si>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</si>
  <si>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</si>
  <si>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</si>
  <si>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</si>
  <si>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</si>
  <si>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</si>
  <si>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</si>
  <si>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</si>
  <si>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</si>
  <si>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</si>
  <si>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</si>
  <si>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</si>
  <si>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</si>
  <si>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</si>
  <si>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</si>
  <si>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</si>
  <si>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</si>
  <si>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</si>
  <si>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</si>
  <si>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</si>
  <si>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</si>
  <si>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</si>
  <si>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</si>
  <si>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</si>
  <si>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</si>
  <si>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</si>
  <si>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</si>
  <si>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</si>
  <si>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</si>
  <si>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</si>
  <si>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</si>
  <si>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</si>
  <si>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</si>
  <si>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</si>
  <si>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</si>
  <si>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</si>
  <si>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</si>
  <si>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</si>
  <si>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</si>
  <si>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</si>
  <si>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</si>
  <si>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</si>
  <si>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</si>
  <si>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</si>
  <si>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</si>
  <si>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</si>
  <si>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</si>
  <si>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</si>
  <si>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</si>
  <si>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</si>
  <si>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</si>
  <si>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</si>
  <si>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</si>
  <si>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</si>
  <si>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</si>
  <si>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</si>
  <si>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</si>
  <si>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</si>
  <si>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</si>
  <si>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</si>
  <si>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</si>
  <si>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</si>
  <si>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</si>
  <si>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</si>
  <si>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</si>
  <si>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</si>
  <si>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</si>
  <si>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</si>
  <si>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</si>
  <si>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</si>
  <si>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</si>
  <si>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</si>
  <si>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</si>
  <si>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</si>
  <si>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</si>
  <si>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</si>
  <si>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</si>
  <si>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</si>
  <si>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</si>
  <si>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</si>
  <si>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</si>
  <si>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</si>
  <si>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</si>
  <si>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</si>
  <si>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</si>
  <si>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</si>
  <si>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</si>
  <si>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</si>
  <si>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</si>
  <si>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</si>
  <si>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</si>
  <si>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</si>
  <si>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</si>
  <si>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</si>
  <si>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</si>
  <si>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</si>
  <si>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</si>
  <si>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</si>
  <si>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</si>
  <si>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</si>
  <si>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</si>
  <si>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</si>
  <si>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</si>
  <si>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</si>
  <si>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</si>
  <si>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</si>
  <si>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</si>
  <si>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</si>
  <si>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</si>
  <si>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</si>
  <si>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</si>
  <si>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</si>
  <si>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</si>
  <si>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</si>
  <si>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</si>
  <si>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</si>
  <si>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</si>
  <si>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</si>
  <si>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</si>
  <si>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</si>
  <si>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</si>
  <si>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</si>
  <si>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</si>
  <si>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</si>
  <si>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</si>
  <si>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</si>
  <si>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</si>
  <si>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</si>
  <si>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</si>
  <si>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</si>
  <si>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</si>
  <si>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</si>
  <si>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</si>
  <si>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</si>
  <si>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</si>
  <si>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</si>
  <si>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</si>
  <si>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</si>
  <si>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</si>
  <si>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</si>
  <si>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</si>
  <si>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</si>
  <si>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</si>
  <si>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</si>
  <si>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</si>
  <si>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</si>
  <si>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</si>
  <si>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</si>
  <si>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</si>
  <si>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</si>
  <si>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</si>
  <si>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</si>
  <si>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</si>
  <si>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</si>
  <si>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</si>
  <si>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</si>
  <si>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</si>
  <si>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</si>
  <si>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</si>
  <si>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</si>
  <si>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</si>
  <si>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</si>
  <si>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</si>
  <si>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</si>
  <si>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</si>
  <si>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</si>
  <si>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</si>
  <si>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</si>
  <si>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</si>
  <si>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</si>
  <si>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</si>
  <si>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</si>
  <si>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</si>
  <si>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</si>
  <si>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</si>
  <si>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</si>
  <si>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</si>
  <si>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</si>
  <si>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</si>
  <si>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</si>
  <si>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</si>
  <si>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</si>
  <si>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</si>
  <si>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</si>
  <si>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</si>
  <si>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</si>
  <si>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</si>
  <si>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</si>
  <si>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</si>
  <si>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</si>
  <si>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</si>
  <si>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</si>
  <si>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</si>
  <si>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</si>
  <si>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</si>
  <si>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</si>
  <si>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</si>
  <si>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</si>
  <si>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</si>
  <si>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</si>
  <si>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</si>
  <si>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</si>
  <si>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</si>
  <si>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</si>
  <si>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</si>
  <si>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</si>
  <si>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</si>
  <si>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</si>
  <si>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</si>
  <si>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</si>
  <si>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</si>
  <si>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</si>
  <si>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</si>
  <si>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</si>
  <si>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</si>
  <si>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</si>
  <si>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</si>
  <si>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</si>
  <si>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</si>
  <si>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</si>
  <si>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</si>
  <si>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</si>
  <si>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</si>
  <si>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</si>
  <si>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</si>
  <si>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</si>
  <si>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</si>
  <si>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</si>
  <si>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</si>
  <si>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</si>
  <si>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</si>
  <si>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</si>
  <si>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</si>
  <si>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</si>
  <si>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</si>
  <si>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</si>
  <si>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</si>
  <si>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</si>
  <si>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</si>
  <si>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</si>
  <si>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</si>
  <si>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</si>
  <si>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</si>
  <si>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</si>
  <si>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</si>
  <si>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</si>
  <si>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</si>
  <si>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</si>
  <si>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</si>
  <si>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</si>
  <si>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</si>
  <si>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</si>
  <si>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</si>
  <si>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</si>
  <si>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</si>
  <si>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</si>
  <si>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</si>
  <si>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</si>
  <si>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</si>
  <si>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</si>
  <si>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</si>
  <si>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</si>
  <si>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</si>
  <si>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</si>
  <si>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</si>
  <si>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</si>
  <si>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</si>
  <si>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</si>
  <si>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</si>
  <si>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</si>
  <si>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</si>
  <si>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</si>
  <si>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</si>
  <si>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</si>
  <si>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</si>
  <si>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</si>
  <si>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</si>
  <si>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</si>
  <si>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</si>
  <si>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</si>
  <si>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</si>
  <si>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</si>
  <si>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</si>
  <si>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</si>
  <si>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</si>
  <si>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</si>
  <si>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</si>
  <si>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</si>
  <si>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</si>
  <si>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</si>
  <si>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</si>
  <si>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</si>
  <si>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</si>
  <si>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</si>
  <si>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</si>
  <si>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</si>
  <si>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</si>
  <si>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</si>
  <si>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</si>
  <si>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</si>
  <si>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</si>
  <si>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</si>
  <si>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</si>
  <si>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</si>
  <si>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</si>
  <si>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</si>
  <si>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</si>
  <si>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</si>
  <si>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</si>
  <si>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</si>
  <si>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</si>
  <si>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</si>
  <si>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</si>
  <si>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</si>
  <si>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</si>
  <si>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</si>
  <si>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</si>
  <si>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</si>
  <si>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</si>
  <si>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</si>
  <si>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</si>
  <si>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</si>
  <si>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</si>
  <si>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</si>
  <si>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</si>
  <si>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</si>
  <si>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</si>
  <si>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</si>
  <si>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</si>
  <si>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</si>
  <si>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</si>
  <si>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</si>
  <si>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</si>
  <si>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</si>
  <si>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</si>
  <si>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</si>
  <si>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</si>
  <si>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</si>
  <si>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</si>
  <si>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</si>
  <si>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</si>
  <si>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</si>
  <si>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</si>
  <si>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</si>
  <si>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</si>
  <si>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</si>
  <si>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</si>
  <si>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</si>
  <si>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</si>
  <si>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</si>
  <si>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</si>
  <si>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</si>
  <si>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</si>
  <si>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</si>
  <si>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</si>
  <si>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</si>
  <si>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</si>
  <si>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</si>
  <si>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</si>
  <si>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</si>
  <si>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</si>
  <si>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</si>
  <si>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</si>
  <si>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</si>
  <si>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</si>
  <si>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</si>
  <si>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</si>
  <si>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</si>
  <si>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</si>
  <si>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</si>
  <si>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</si>
  <si>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</si>
  <si>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</si>
  <si>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</si>
  <si>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</si>
  <si>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</si>
  <si>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</si>
  <si>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</si>
  <si>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</si>
  <si>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</si>
  <si>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</si>
  <si>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</si>
  <si>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</si>
  <si>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</si>
  <si>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</si>
  <si>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</si>
  <si>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</si>
  <si>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</si>
  <si>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</si>
  <si>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</si>
  <si>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</si>
  <si>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</si>
  <si>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</si>
  <si>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</si>
  <si>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</si>
  <si>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</si>
  <si>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</si>
  <si>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</si>
  <si>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</si>
  <si>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</si>
  <si>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</si>
  <si>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</si>
  <si>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</si>
  <si>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</si>
  <si>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</si>
  <si>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</si>
  <si>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</si>
  <si>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</si>
  <si>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</si>
  <si>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</si>
  <si>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</si>
  <si>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</si>
  <si>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</si>
  <si>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</si>
  <si>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</si>
  <si>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</si>
  <si>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</si>
  <si>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</si>
  <si>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</si>
  <si>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</si>
  <si>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</si>
  <si>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</si>
  <si>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</si>
  <si>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</si>
  <si>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</si>
  <si>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</si>
  <si>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</si>
  <si>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</si>
  <si>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</si>
  <si>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</si>
  <si>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</si>
  <si>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</si>
  <si>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</si>
  <si>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</si>
  <si>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</si>
  <si>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</si>
  <si>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</si>
  <si>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</si>
  <si>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</si>
  <si>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</si>
  <si>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</si>
  <si>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</si>
  <si>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</si>
  <si>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</si>
  <si>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</si>
  <si>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</si>
  <si>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</si>
  <si>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</si>
  <si>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</si>
  <si>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</si>
  <si>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</si>
  <si>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</si>
  <si>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</si>
  <si>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</si>
  <si>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</si>
  <si>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</si>
  <si>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</si>
  <si>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</si>
  <si>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</si>
  <si>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</si>
  <si>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</si>
  <si>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</si>
  <si>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</si>
  <si>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</si>
  <si>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</si>
  <si>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</si>
  <si>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</si>
  <si>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</si>
  <si>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</si>
  <si>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</si>
  <si>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</si>
  <si>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</si>
  <si>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</si>
  <si>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</si>
  <si>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</si>
  <si>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</si>
  <si>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</si>
  <si>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</si>
  <si>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</si>
  <si>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</si>
  <si>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</si>
  <si>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</si>
  <si>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</si>
  <si>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</si>
  <si>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</si>
  <si>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</si>
  <si>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</si>
  <si>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</si>
  <si>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</si>
  <si>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</si>
  <si>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</si>
  <si>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</si>
  <si>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</si>
  <si>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</si>
  <si>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</si>
  <si>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</si>
  <si>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</si>
  <si>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</si>
  <si>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</si>
  <si>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</si>
  <si>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</si>
  <si>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</si>
  <si>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</si>
  <si>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</si>
  <si>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</si>
  <si>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</si>
  <si>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</si>
  <si>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</si>
  <si>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</si>
  <si>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</si>
  <si>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</si>
  <si>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</si>
  <si>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</si>
  <si>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</si>
  <si>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</si>
  <si>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</si>
  <si>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</si>
  <si>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</si>
  <si>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</si>
  <si>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</si>
  <si>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</si>
  <si>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</si>
  <si>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</si>
  <si>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</si>
  <si>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</si>
  <si>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</si>
  <si>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</si>
  <si>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</si>
  <si>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</si>
  <si>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</si>
  <si>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</si>
  <si>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</si>
  <si>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</si>
  <si>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</si>
  <si>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</si>
  <si>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</si>
  <si>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</si>
  <si>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</si>
  <si>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</si>
  <si>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</si>
  <si>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</si>
  <si>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</si>
  <si>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</si>
  <si>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</si>
  <si>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</si>
  <si>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</si>
  <si>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</si>
  <si>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</si>
  <si>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</si>
  <si>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</si>
  <si>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</si>
  <si>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</si>
  <si>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</si>
  <si>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</si>
  <si>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</si>
  <si>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</si>
  <si>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</si>
  <si>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</si>
  <si>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</si>
  <si>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</si>
  <si>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</si>
  <si>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</si>
  <si>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</si>
  <si>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</si>
  <si>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</si>
  <si>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</si>
  <si>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</si>
  <si>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</si>
  <si>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</si>
  <si>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</si>
  <si>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</si>
  <si>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</si>
  <si>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</si>
  <si>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</si>
  <si>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</si>
  <si>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</si>
  <si>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</si>
  <si>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</si>
  <si>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</si>
  <si>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</si>
  <si>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</si>
  <si>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</si>
  <si>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</si>
  <si>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</si>
  <si>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</si>
  <si>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</si>
  <si>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</si>
  <si>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</si>
  <si>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</si>
  <si>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</si>
  <si>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</si>
  <si>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</si>
  <si>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</si>
  <si>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</si>
  <si>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</si>
  <si>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</si>
  <si>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</si>
  <si>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</si>
  <si>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</si>
  <si>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</si>
  <si>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</si>
  <si>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</si>
  <si>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</si>
  <si>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</si>
  <si>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</si>
  <si>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</si>
  <si>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</si>
  <si>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Em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</si>
  <si>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</si>
  <si>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</si>
  <si>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</si>
  <si>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</si>
  <si>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</si>
  <si>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</si>
  <si>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</si>
  <si>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</si>
  <si>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</si>
  <si>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</si>
  <si>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</si>
  <si>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</si>
  <si>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</si>
  <si>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ZTR</t>
  </si>
  <si>
    <t>ZIQ-ZTR</t>
  </si>
  <si>
    <t>ZIQZTR</t>
  </si>
  <si>
    <t>ZBV</t>
  </si>
  <si>
    <t>ZTT-ZBV</t>
  </si>
  <si>
    <t>ZTTZBV</t>
  </si>
  <si>
    <t>ZLI-ZBV</t>
  </si>
  <si>
    <t>ZLIZBV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</si>
  <si>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</si>
  <si>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</si>
  <si>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</si>
  <si>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</si>
  <si>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</si>
  <si>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</si>
  <si>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</si>
  <si>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</si>
  <si>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</si>
  <si>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</si>
  <si>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</si>
  <si>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</si>
  <si>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A confirmar equipe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</si>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</sst>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>
    <filterColumn colId="1">
      <filters>
        <dateGroupItem year="2025" month="10" day="26" dateTimeGrouping="day"/>
      </filters>
    </filterColumn>
  </autoFilter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tabSelected="1" zoomScaleNormal="100" workbookViewId="0">
      <pane xSplit="4" topLeftCell="W1" activePane="topRight" state="frozen"/>
      <selection pane="topRight" activeCell="Y361" sqref="Y36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84" t="s">
        <v>1021</v>
      </c>
      <c r="C1" s="285"/>
      <c r="D1" s="285"/>
      <c r="E1" s="3"/>
      <c r="F1" s="284" t="s">
        <v>1022</v>
      </c>
      <c r="G1" s="285"/>
      <c r="H1" s="286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7"/>
      <c r="AH1" s="5"/>
      <c r="AI1" s="261" t="s">
        <v>1023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1024</v>
      </c>
      <c r="BI1" s="267"/>
      <c r="BJ1" s="267"/>
      <c r="BK1" s="268"/>
      <c r="BL1" s="5"/>
      <c r="BM1" s="258" t="s">
        <v>1025</v>
      </c>
      <c r="BN1" s="259"/>
      <c r="BO1" s="259"/>
      <c r="BP1" s="259"/>
      <c r="BQ1" s="259"/>
      <c r="BR1" s="259"/>
      <c r="BS1" s="260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1" t="s">
        <v>1026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1029</v>
      </c>
      <c r="AT2" s="262"/>
      <c r="AU2" s="262"/>
      <c r="AV2" s="262"/>
      <c r="AW2" s="262"/>
      <c r="AX2" s="262"/>
      <c r="AY2" s="265"/>
      <c r="AZ2" s="6"/>
      <c r="BA2" s="275" t="s">
        <v>1030</v>
      </c>
      <c r="BB2" s="276"/>
      <c r="BC2" s="261" t="s">
        <v>1027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75" t="s">
        <v>1031</v>
      </c>
      <c r="AJ3" s="276"/>
      <c r="AK3" s="275" t="s">
        <v>1032</v>
      </c>
      <c r="AL3" s="281"/>
      <c r="AM3" s="282"/>
      <c r="AN3" s="283"/>
      <c r="AO3" s="281"/>
      <c r="AP3" s="281"/>
      <c r="AQ3" s="276"/>
      <c r="AR3" s="67"/>
      <c r="AS3" s="279" t="s">
        <v>1038</v>
      </c>
      <c r="AT3" s="280"/>
      <c r="AU3" s="279" t="s">
        <v>1039</v>
      </c>
      <c r="AV3" s="280"/>
      <c r="AW3" s="279" t="s">
        <v>1040</v>
      </c>
      <c r="AX3" s="280"/>
      <c r="AY3" s="67" t="s">
        <v>1041</v>
      </c>
      <c r="AZ3" s="67"/>
      <c r="BA3" s="277"/>
      <c r="BB3" s="278"/>
      <c r="BC3" s="275" t="s">
        <v>1034</v>
      </c>
      <c r="BD3" s="281"/>
      <c r="BE3" s="281"/>
      <c r="BF3" s="276"/>
      <c r="BG3" s="66"/>
      <c r="BH3" s="269"/>
      <c r="BI3" s="270"/>
      <c r="BJ3" s="270"/>
      <c r="BK3" s="271"/>
      <c r="BL3" s="66"/>
      <c r="BM3" s="258" t="s">
        <v>1042</v>
      </c>
      <c r="BN3" s="259"/>
      <c r="BO3" s="259"/>
      <c r="BP3" s="260"/>
      <c r="BQ3" s="258" t="s">
        <v>841</v>
      </c>
      <c r="BR3" s="259"/>
      <c r="BS3" s="260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 hidden="1">
      <c r="A347" s="148" t="str">
        <f t="shared" ref="A347:A348" si="6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 hidden="1">
      <c r="A348" s="148" t="str">
        <f t="shared" si="6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/>
      <c r="AS358" s="121"/>
      <c r="AT358" s="121"/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/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/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/>
      <c r="AS359" s="121"/>
      <c r="AT359" s="121"/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/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520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/>
      <c r="AS361" s="121"/>
      <c r="AT361" s="121"/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/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/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329</v>
      </c>
      <c r="F365" s="141"/>
      <c r="G365" s="10" t="str">
        <f>IF(D365="","*",VLOOKUP(F365,BS_ATIVIDADE[],3,FALSE))</f>
        <v>*</v>
      </c>
      <c r="H365" s="190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2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0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>JULIO (TP-697)45957</v>
      </c>
      <c r="B367" s="115">
        <v>45957</v>
      </c>
      <c r="C367" s="9">
        <f>IF(BS_CONTROLE[[#This Row],[DATA]]="","",WEEKNUM(BS_CONTROLE[[#This Row],[DATA]]))</f>
        <v>44</v>
      </c>
      <c r="D367" s="117" t="s">
        <v>980</v>
      </c>
      <c r="E367" s="47">
        <v>331</v>
      </c>
      <c r="F367" s="141" t="s">
        <v>874</v>
      </c>
      <c r="G367" s="10" t="str">
        <f>IF(D367="","*",VLOOKUP(F367,BS_ATIVIDADE[],3,FALSE))</f>
        <v>SOLDA</v>
      </c>
      <c r="H367" s="190" t="s">
        <v>520</v>
      </c>
      <c r="I367" s="119" t="s">
        <v>520</v>
      </c>
      <c r="J367" s="118">
        <v>73</v>
      </c>
      <c r="K367" s="118">
        <v>261.8</v>
      </c>
      <c r="L367" s="118" t="s">
        <v>520</v>
      </c>
      <c r="M367" s="142" t="s">
        <v>1230</v>
      </c>
      <c r="N367" s="142" t="s">
        <v>388</v>
      </c>
      <c r="O367" s="119">
        <v>0.375</v>
      </c>
      <c r="P367" s="119">
        <v>6.25E-2</v>
      </c>
      <c r="Q367" s="118">
        <v>1</v>
      </c>
      <c r="R367" s="11" t="str">
        <f>IFERROR(_xlfn.XLOOKUP(F367, BS_ATIVIDADE[ATIVIDADE],BS_ATIVIDADE[UNIDADE] ), "*")</f>
        <v>Nº DE SOLDA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18" t="s">
        <v>1602</v>
      </c>
      <c r="W367" s="118" t="s">
        <v>1869</v>
      </c>
      <c r="X367" s="117" t="s">
        <v>522</v>
      </c>
      <c r="Y367" s="144"/>
      <c r="Z367" s="117"/>
      <c r="AA367" s="118" t="s">
        <v>520</v>
      </c>
      <c r="AB367" s="116" t="s">
        <v>520</v>
      </c>
      <c r="AC367" s="116" t="s">
        <v>520</v>
      </c>
      <c r="AD367" s="120" t="s">
        <v>520</v>
      </c>
      <c r="AE367" s="120" t="s">
        <v>520</v>
      </c>
      <c r="AF367" s="120" t="s">
        <v>520</v>
      </c>
      <c r="AG367" s="120" t="s">
        <v>520</v>
      </c>
      <c r="AH367" s="17"/>
      <c r="AI367" s="141" t="str">
        <f>IF(BS_CONTROLE[[#This Row],[Atividade]]=0, "-", BS_CONTROLE[[#This Row],[Atividade]])</f>
        <v>PDM - SOLDA</v>
      </c>
      <c r="AJ367" s="10" t="str">
        <f>IF(BS_CONTROLE[[#This Row],[Atividade]]=0, "-", BS_CONTROLE[[#This Row],[Atividade]])</f>
        <v>PDM - SOLDA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ZEC-2</v>
      </c>
      <c r="AN367" s="118" t="str">
        <f>IF(BS_CONTROLE[[#This Row],[SB]]=0, "-", BS_CONTROLE[[#This Row],[SB]])</f>
        <v>ZEC2</v>
      </c>
      <c r="AO367" s="118">
        <f>IF(BS_CONTROLE[[#This Row],[SUB]]=0, "-", BS_CONTROLE[[#This Row],[SUB]])</f>
        <v>73</v>
      </c>
      <c r="AP367" s="118">
        <f>BS_CONTROLE[[#This Row],[KM - Inicio]]</f>
        <v>261.8</v>
      </c>
      <c r="AQ367" s="118">
        <f>BS_CONTROLE[[#This Row],[KM - Inicio]]</f>
        <v>261.8</v>
      </c>
      <c r="AR367" s="121"/>
      <c r="AS367" s="121"/>
      <c r="AT367" s="121"/>
      <c r="AU367" s="168"/>
      <c r="AV367" s="168"/>
      <c r="AW367" s="16"/>
      <c r="AX367" s="16"/>
      <c r="AY367" s="13">
        <f>IF(D367="","*",IFERROR(IF(ISODD(COUNT(AS367:AX367)),"ERRO",SUM((AT367-AS367),(AV367-AU367),(AX367-AW367))),"ERRO"))</f>
        <v>0</v>
      </c>
      <c r="AZ367" s="202"/>
      <c r="BA367" s="122"/>
      <c r="BB367" s="11" t="str">
        <f>IFERROR(_xlfn.XLOOKUP(AI367, BS_ATIVIDADE[ATIVIDADE],BS_ATIVIDADE[UNIDADE] ), "*")</f>
        <v>Nº DE SOLDA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90" t="str">
        <f>BS_CONTROLE[[#This Row],[Responsavel pelo boletim]]</f>
        <v>Júlio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Produção e Intervalo</v>
      </c>
      <c r="BR367" s="22">
        <f>IF(OR(B367="",F367=""),"*",AY367/P367)</f>
        <v>0</v>
      </c>
      <c r="BS367" s="22">
        <f>IF(OR(B367="",F367=""),"*",BA367/Q367)</f>
        <v>0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/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/>
      <c r="BI368" s="19"/>
      <c r="BJ368" s="19"/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/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/>
      <c r="AS369" s="121"/>
      <c r="AT369" s="121"/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/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/>
      <c r="BI369" s="19"/>
      <c r="BJ369" s="19"/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/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/>
      <c r="BI371" s="19"/>
      <c r="BJ371" s="19"/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/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/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/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/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334</v>
      </c>
      <c r="F374" s="141"/>
      <c r="G374" s="10" t="str">
        <f>IF(D374="","*",VLOOKUP(F374,BS_ATIVIDADE[],3,FALSE))</f>
        <v>*</v>
      </c>
      <c r="H374" s="190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 t="s">
        <v>520</v>
      </c>
      <c r="AB374" s="116" t="s">
        <v>520</v>
      </c>
      <c r="AC374" s="116" t="s">
        <v>520</v>
      </c>
      <c r="AD374" s="120" t="s">
        <v>520</v>
      </c>
      <c r="AE374" s="120" t="s">
        <v>520</v>
      </c>
      <c r="AF374" s="120" t="s">
        <v>520</v>
      </c>
      <c r="AG374" s="120" t="s">
        <v>520</v>
      </c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2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0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>ANTÔNIO (TP-713)45957</v>
      </c>
      <c r="B375" s="115">
        <v>45957</v>
      </c>
      <c r="C375" s="9">
        <f>IF(BS_CONTROLE[[#This Row],[DATA]]="","",WEEKNUM(BS_CONTROLE[[#This Row],[DATA]]))</f>
        <v>44</v>
      </c>
      <c r="D375" s="117" t="s">
        <v>937</v>
      </c>
      <c r="E375" s="47">
        <v>280</v>
      </c>
      <c r="F375" s="141" t="s">
        <v>874</v>
      </c>
      <c r="G375" s="10" t="str">
        <f>IF(D375="","*",VLOOKUP(F375,BS_ATIVIDADE[],3,FALSE))</f>
        <v>SOLDA</v>
      </c>
      <c r="H375" s="190" t="s">
        <v>520</v>
      </c>
      <c r="I375" s="119" t="s">
        <v>520</v>
      </c>
      <c r="J375" s="118">
        <v>71</v>
      </c>
      <c r="K375" s="142">
        <v>244</v>
      </c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5" s="142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5" s="119">
        <v>0.375</v>
      </c>
      <c r="P375" s="119">
        <v>6.25E-2</v>
      </c>
      <c r="Q375" s="118">
        <v>1</v>
      </c>
      <c r="R375" s="11" t="str">
        <f>IFERROR(_xlfn.XLOOKUP(F375, BS_ATIVIDADE[ATIVIDADE],BS_ATIVIDADE[UNIDADE] ), "*")</f>
        <v>Nº DE SOLDA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5" s="118" t="s">
        <v>1417</v>
      </c>
      <c r="W375" s="118" t="s">
        <v>1869</v>
      </c>
      <c r="X375" s="117" t="s">
        <v>522</v>
      </c>
      <c r="Y375" s="144"/>
      <c r="Z375" s="117"/>
      <c r="AA375" s="118" t="s">
        <v>520</v>
      </c>
      <c r="AB375" s="116" t="s">
        <v>520</v>
      </c>
      <c r="AC375" s="116" t="s">
        <v>520</v>
      </c>
      <c r="AD375" s="120" t="s">
        <v>520</v>
      </c>
      <c r="AE375" s="120" t="s">
        <v>520</v>
      </c>
      <c r="AF375" s="120" t="s">
        <v>520</v>
      </c>
      <c r="AG375" s="120" t="s">
        <v>520</v>
      </c>
      <c r="AH375" s="17"/>
      <c r="AI375" s="141" t="str">
        <f>IF(BS_CONTROLE[[#This Row],[Atividade]]=0, "-", BS_CONTROLE[[#This Row],[Atividade]])</f>
        <v>PDM - SOLDA</v>
      </c>
      <c r="AJ375" s="10" t="str">
        <f>IF(BS_CONTROLE[[#This Row],[Atividade]]=0, "-", BS_CONTROLE[[#This Row],[Atividade]])</f>
        <v>PDM - SOLDA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ZTO-ZOI</v>
      </c>
      <c r="AN375" s="118">
        <f>IF(BS_CONTROLE[[#This Row],[SB]]=0, "-", BS_CONTROLE[[#This Row],[SB]])</f>
        <v>2432441</v>
      </c>
      <c r="AO375" s="118">
        <f>IF(BS_CONTROLE[[#This Row],[SUB]]=0, "-", BS_CONTROLE[[#This Row],[SUB]])</f>
        <v>71</v>
      </c>
      <c r="AP375" s="118">
        <f>BS_CONTROLE[[#This Row],[KM - Inicio]]</f>
        <v>244</v>
      </c>
      <c r="AQ375" s="118">
        <f>BS_CONTROLE[[#This Row],[KM - Inicio]]</f>
        <v>244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Nº DE SOLDA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5" s="190" t="str">
        <f>BS_CONTROLE[[#This Row],[Responsavel pelo boletim]]</f>
        <v>Antônio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336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A74</v>
      </c>
      <c r="B378" s="115"/>
      <c r="C378" s="9" t="str">
        <f>IF(BS_CONTROLE[[#This Row],[DATA]]="","",WEEKNUM(BS_CONTROLE[[#This Row],[DATA]]))</f>
        <v/>
      </c>
      <c r="D378" s="117" t="s">
        <v>810</v>
      </c>
      <c r="E378" s="47">
        <v>333</v>
      </c>
      <c r="F378" s="141" t="s">
        <v>713</v>
      </c>
      <c r="G378" s="10" t="str">
        <f>IF(D378="","*",VLOOKUP(F378,BS_ATIVIDADE[],3,FALSE))</f>
        <v>DETECÇÃO</v>
      </c>
      <c r="H378" s="190" t="s">
        <v>215</v>
      </c>
      <c r="I378" s="119" t="s">
        <v>1892</v>
      </c>
      <c r="J378" s="118">
        <v>70</v>
      </c>
      <c r="K378" s="118">
        <v>168</v>
      </c>
      <c r="L378" s="118">
        <v>228</v>
      </c>
      <c r="M378" s="142" t="s">
        <v>1893</v>
      </c>
      <c r="N378" s="142" t="s">
        <v>1894</v>
      </c>
      <c r="O378" s="119">
        <v>0.39583333333333331</v>
      </c>
      <c r="P378" s="119">
        <v>4.1666666666666664E-2</v>
      </c>
      <c r="Q378" s="118">
        <v>60</v>
      </c>
      <c r="R378" s="11" t="str">
        <f>IFERROR(_xlfn.XLOOKUP(F378, BS_ATIVIDADE[ATIVIDADE],BS_ATIVIDADE[UNIDADE] ), "*")</f>
        <v>KM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8" s="118" t="s">
        <v>1283</v>
      </c>
      <c r="W378" s="118" t="s">
        <v>1794</v>
      </c>
      <c r="X378" s="117" t="s">
        <v>522</v>
      </c>
      <c r="Y378" s="144"/>
      <c r="Z378" s="117"/>
      <c r="AA378" s="118">
        <v>1</v>
      </c>
      <c r="AB378" s="116" t="s">
        <v>512</v>
      </c>
      <c r="AC378" s="116" t="s">
        <v>520</v>
      </c>
      <c r="AD378" s="120">
        <v>0.29166666666666669</v>
      </c>
      <c r="AE378" s="191">
        <v>6296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DETECÇÃO - RONDA 7 DIAS</v>
      </c>
      <c r="AJ378" s="10" t="str">
        <f>IF(BS_CONTROLE[[#This Row],[Atividade]]=0, "-", BS_CONTROLE[[#This Row],[Atividade]])</f>
        <v>DETECÇÃO - RONDA 7 DIAS</v>
      </c>
      <c r="AK378" s="35" t="str">
        <f>BS_CONTROLE[[#This Row],[Local - Partida]]</f>
        <v>ZIQ</v>
      </c>
      <c r="AL378" s="35" t="str">
        <f>BS_CONTROLE[[#This Row],[Local - Encerramento]]</f>
        <v>ZTR</v>
      </c>
      <c r="AM378" s="118" t="str">
        <f>IF(BS_CONTROLE[[#This Row],[Entre - Estações]]=0, "-", BS_CONTROLE[[#This Row],[Entre - Estações]])</f>
        <v>ZIQ-ZTR</v>
      </c>
      <c r="AN378" s="118" t="str">
        <f>IF(BS_CONTROLE[[#This Row],[SB]]=0, "-", BS_CONTROLE[[#This Row],[SB]])</f>
        <v>ZIQZTR</v>
      </c>
      <c r="AO378" s="118">
        <f>IF(BS_CONTROLE[[#This Row],[SUB]]=0, "-", BS_CONTROLE[[#This Row],[SUB]])</f>
        <v>70</v>
      </c>
      <c r="AP378" s="118">
        <f>BS_CONTROLE[[#This Row],[KM - Inicio]]</f>
        <v>168</v>
      </c>
      <c r="AQ378" s="118">
        <f>BS_CONTROLE[[#This Row],[KM - Inicio]]</f>
        <v>168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KM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8" s="190" t="str">
        <f>BS_CONTROLE[[#This Row],[Responsavel pelo boletim]]</f>
        <v>Generoso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t="24" hidden="1" customHeight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339</v>
      </c>
      <c r="F379" s="141"/>
      <c r="G379" s="10" t="str">
        <f>IF(D379="","*",VLOOKUP(F379,BS_ATIVIDADE[],3,FALSE))</f>
        <v>*</v>
      </c>
      <c r="H379" s="190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2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0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1895</v>
      </c>
      <c r="J380" s="118">
        <v>70</v>
      </c>
      <c r="K380" s="118">
        <v>97</v>
      </c>
      <c r="L380" s="118">
        <v>52</v>
      </c>
      <c r="M380" s="142" t="s">
        <v>1896</v>
      </c>
      <c r="N380" s="142" t="s">
        <v>1897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>KLECIO (TP-699)45957</v>
      </c>
      <c r="B382" s="115">
        <v>45957</v>
      </c>
      <c r="C382" s="9">
        <f>IF(BS_CONTROLE[[#This Row],[DATA]]="","",WEEKNUM(BS_CONTROLE[[#This Row],[DATA]]))</f>
        <v>44</v>
      </c>
      <c r="D382" s="117" t="s">
        <v>984</v>
      </c>
      <c r="E382" s="47">
        <v>320</v>
      </c>
      <c r="F382" s="141" t="s">
        <v>874</v>
      </c>
      <c r="G382" s="10" t="str">
        <f>IF(D382="","*",VLOOKUP(F382,BS_ATIVIDADE[],3,FALSE))</f>
        <v>SOLDA</v>
      </c>
      <c r="H382" s="190" t="s">
        <v>520</v>
      </c>
      <c r="I382" s="119" t="s">
        <v>520</v>
      </c>
      <c r="J382" s="118">
        <v>70</v>
      </c>
      <c r="K382" s="118">
        <v>81.599999999999994</v>
      </c>
      <c r="L382" s="118" t="s">
        <v>520</v>
      </c>
      <c r="M382" s="142" t="s">
        <v>1889</v>
      </c>
      <c r="N382" s="142" t="s">
        <v>124</v>
      </c>
      <c r="O382" s="119">
        <v>0.375</v>
      </c>
      <c r="P382" s="119">
        <v>0.125</v>
      </c>
      <c r="Q382" s="118">
        <v>2</v>
      </c>
      <c r="R382" s="11" t="str">
        <f>IFERROR(_xlfn.XLOOKUP(F382, BS_ATIVIDADE[ATIVIDADE],BS_ATIVIDADE[UNIDADE] ), "*")</f>
        <v>Nº DE SOLDA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2" s="118" t="s">
        <v>1134</v>
      </c>
      <c r="W382" s="118" t="s">
        <v>1890</v>
      </c>
      <c r="X382" s="117" t="s">
        <v>516</v>
      </c>
      <c r="Y382" s="144"/>
      <c r="Z382" s="117"/>
      <c r="AA382" s="118" t="s">
        <v>520</v>
      </c>
      <c r="AB382" s="116" t="s">
        <v>520</v>
      </c>
      <c r="AC382" s="116" t="s">
        <v>520</v>
      </c>
      <c r="AD382" s="120" t="s">
        <v>520</v>
      </c>
      <c r="AE382" s="120" t="s">
        <v>520</v>
      </c>
      <c r="AF382" s="120" t="s">
        <v>520</v>
      </c>
      <c r="AG382" s="120" t="s">
        <v>520</v>
      </c>
      <c r="AH382" s="17"/>
      <c r="AI382" s="141" t="str">
        <f>IF(BS_CONTROLE[[#This Row],[Atividade]]=0, "-", BS_CONTROLE[[#This Row],[Atividade]])</f>
        <v>PDM - SOLDA</v>
      </c>
      <c r="AJ382" s="10" t="str">
        <f>IF(BS_CONTROLE[[#This Row],[Atividade]]=0, "-", BS_CONTROLE[[#This Row],[Atividade]])</f>
        <v>PDM - SOLDA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ZAC-2</v>
      </c>
      <c r="AN382" s="118" t="str">
        <f>IF(BS_CONTROLE[[#This Row],[SB]]=0, "-", BS_CONTROLE[[#This Row],[SB]])</f>
        <v>ZAC2</v>
      </c>
      <c r="AO382" s="118">
        <f>IF(BS_CONTROLE[[#This Row],[SUB]]=0, "-", BS_CONTROLE[[#This Row],[SUB]])</f>
        <v>70</v>
      </c>
      <c r="AP382" s="118">
        <f>BS_CONTROLE[[#This Row],[KM - Inicio]]</f>
        <v>81.599999999999994</v>
      </c>
      <c r="AQ382" s="118">
        <f>BS_CONTROLE[[#This Row],[KM - Inicio]]</f>
        <v>81.599999999999994</v>
      </c>
      <c r="AR382" s="121"/>
      <c r="AS382" s="121"/>
      <c r="AT382" s="121"/>
      <c r="AU382" s="168"/>
      <c r="AV382" s="168"/>
      <c r="AW382" s="16"/>
      <c r="AX382" s="16"/>
      <c r="AY382" s="13">
        <f>IF(D382="","*",IFERROR(IF(ISODD(COUNT(AS382:AX382)),"ERRO",SUM((AT382-AS382),(AV382-AU382),(AX382-AW382))),"ERRO"))</f>
        <v>0</v>
      </c>
      <c r="AZ382" s="202"/>
      <c r="BA382" s="122"/>
      <c r="BB382" s="11" t="str">
        <f>IFERROR(_xlfn.XLOOKUP(AI382, BS_ATIVIDADE[ATIVIDADE],BS_ATIVIDADE[UNIDADE] ), "*")</f>
        <v>Nº DE SOLDA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2" s="190" t="str">
        <f>BS_CONTROLE[[#This Row],[Responsavel pelo boletim]]</f>
        <v>Klécio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Produção e Intervalo</v>
      </c>
      <c r="BR382" s="22">
        <f>IF(OR(B382="",F382=""),"*",AY382/P382)</f>
        <v>0</v>
      </c>
      <c r="BS382" s="22">
        <f>IF(OR(B382="",F382=""),"*",BA382/Q382)</f>
        <v>0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V8845957</v>
      </c>
      <c r="B383" s="115">
        <v>45957</v>
      </c>
      <c r="C383" s="9">
        <f>IF(BS_CONTROLE[[#This Row],[DATA]]="","",WEEKNUM(BS_CONTROLE[[#This Row],[DATA]]))</f>
        <v>44</v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1895</v>
      </c>
      <c r="J383" s="118">
        <v>70</v>
      </c>
      <c r="K383" s="118">
        <v>104</v>
      </c>
      <c r="L383" s="118" t="s">
        <v>520</v>
      </c>
      <c r="M383" s="142" t="s">
        <v>1898</v>
      </c>
      <c r="N383" s="142" t="s">
        <v>1899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Produção e Intervalo</v>
      </c>
      <c r="BR383" s="22">
        <f>IF(OR(B383="",F383=""),"*",AY383/P383)</f>
        <v>0</v>
      </c>
      <c r="BS383" s="22">
        <f>IF(OR(B383="",F383=""),"*",BA383/Q383)</f>
        <v>0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hidden="1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hidden="1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hidden="1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hidden="1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hidden="1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hidden="1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hidden="1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hidden="1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hidden="1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" name="Range1_1_7_35_1_3"/>
    <protectedRange sqref="AF135:AF143 AF152 AF208 AF200 AF218 AF222 AF224 AF248 AF243 AF252 AF264 AF288 AF306 AF322 AF330 AF348:AF349 AF358:AF359 AF369 AF38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45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1" operator="equal">
      <formula>"NÃO"</formula>
    </cfRule>
    <cfRule type="cellIs" dxfId="220" priority="332" operator="equal">
      <formula>"SIM"</formula>
    </cfRule>
  </conditionalFormatting>
  <conditionalFormatting sqref="AZ6:AZ320 AZ322:AZ769">
    <cfRule type="expression" dxfId="219" priority="42787">
      <formula>#REF!=1</formula>
    </cfRule>
  </conditionalFormatting>
  <conditionalFormatting sqref="BF60 U6:U59 V60 U61:U771 BE6:BE775 AY6:AY775">
    <cfRule type="cellIs" dxfId="218" priority="42771" operator="equal">
      <formula>"ERRO"</formula>
    </cfRule>
  </conditionalFormatting>
  <conditionalFormatting sqref="BQ6:BQ155 BQ157:BQ773">
    <cfRule type="cellIs" dxfId="217" priority="42766" operator="equal">
      <formula>"Produção e Intervalo"</formula>
    </cfRule>
    <cfRule type="cellIs" dxfId="216" priority="42767" operator="equal">
      <formula>"Aderente"</formula>
    </cfRule>
    <cfRule type="cellIs" dxfId="215" priority="42768" operator="equal">
      <formula>"Intervalo"</formula>
    </cfRule>
    <cfRule type="cellIs" dxfId="214" priority="42769" operator="equal">
      <formula>"Produção"</formula>
    </cfRule>
    <cfRule type="cellIs" dxfId="213" priority="42770" operator="equal">
      <formula>"ERRO"</formula>
    </cfRule>
  </conditionalFormatting>
  <conditionalFormatting sqref="BR6:BS775">
    <cfRule type="cellIs" dxfId="212" priority="42748" operator="equal">
      <formula>"*"</formula>
    </cfRule>
    <cfRule type="cellIs" dxfId="211" priority="42749" operator="greaterThanOrEqual">
      <formula>1</formula>
    </cfRule>
    <cfRule type="cellIs" dxfId="210" priority="42750" operator="lessThan">
      <formula>1</formula>
    </cfRule>
  </conditionalFormatting>
  <conditionalFormatting sqref="BH772 BH6:BH27 BH28:BI31 BH32:BH769">
    <cfRule type="iconSet" priority="44571">
      <iconSet showValue="0">
        <cfvo type="percent" val="0"/>
        <cfvo type="num" val="1"/>
        <cfvo type="num" val="1" gte="0"/>
      </iconSet>
    </cfRule>
    <cfRule type="iconSet" priority="445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88">
      <formula>#REF!=1</formula>
    </cfRule>
  </conditionalFormatting>
  <conditionalFormatting sqref="BP10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568 BK339 BK331">
    <cfRule type="iconSet" priority="44603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2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58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9" operator="equal">
      <formula>"OPORTUNIDADE"</formula>
    </cfRule>
  </conditionalFormatting>
  <conditionalFormatting sqref="Z187">
    <cfRule type="cellIs" dxfId="207" priority="167" operator="equal">
      <formula>"NÃO"</formula>
    </cfRule>
    <cfRule type="cellIs" dxfId="206" priority="168" operator="equal">
      <formula>"SIM"</formula>
    </cfRule>
  </conditionalFormatting>
  <conditionalFormatting sqref="Z189">
    <cfRule type="cellIs" dxfId="205" priority="166" operator="equal">
      <formula>"OPORTUNIDADE"</formula>
    </cfRule>
  </conditionalFormatting>
  <conditionalFormatting sqref="Z189">
    <cfRule type="cellIs" dxfId="204" priority="164" operator="equal">
      <formula>"NÃO"</formula>
    </cfRule>
    <cfRule type="cellIs" dxfId="203" priority="165" operator="equal">
      <formula>"SIM"</formula>
    </cfRule>
  </conditionalFormatting>
  <conditionalFormatting sqref="BP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9" operator="equal">
      <formula>"OPORTUNIDADE"</formula>
    </cfRule>
  </conditionalFormatting>
  <conditionalFormatting sqref="Y187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189">
    <cfRule type="cellIs" dxfId="199" priority="156" operator="equal">
      <formula>"OPORTUNIDADE"</formula>
    </cfRule>
  </conditionalFormatting>
  <conditionalFormatting sqref="Y18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BP17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5" operator="equal">
      <formula>"OPORTUNIDADE"</formula>
    </cfRule>
  </conditionalFormatting>
  <conditionalFormatting sqref="Z206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206:Y210">
    <cfRule type="cellIs" dxfId="193" priority="102" operator="equal">
      <formula>"OPORTUNIDADE"</formula>
    </cfRule>
  </conditionalFormatting>
  <conditionalFormatting sqref="Y206:Y210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Y204">
    <cfRule type="cellIs" dxfId="190" priority="99" operator="equal">
      <formula>"OPORTUNIDADE"</formula>
    </cfRule>
  </conditionalFormatting>
  <conditionalFormatting sqref="Y204">
    <cfRule type="cellIs" dxfId="189" priority="97" operator="equal">
      <formula>"NÃO"</formula>
    </cfRule>
    <cfRule type="cellIs" dxfId="188" priority="98" operator="equal">
      <formula>"SIM"</formula>
    </cfRule>
  </conditionalFormatting>
  <conditionalFormatting sqref="Y203">
    <cfRule type="cellIs" dxfId="187" priority="96" operator="equal">
      <formula>"OPORTUNIDADE"</formula>
    </cfRule>
  </conditionalFormatting>
  <conditionalFormatting sqref="Y203">
    <cfRule type="cellIs" dxfId="186" priority="94" operator="equal">
      <formula>"NÃO"</formula>
    </cfRule>
    <cfRule type="cellIs" dxfId="185" priority="95" operator="equal">
      <formula>"SIM"</formula>
    </cfRule>
  </conditionalFormatting>
  <conditionalFormatting sqref="Y202">
    <cfRule type="cellIs" dxfId="184" priority="93" operator="equal">
      <formula>"OPORTUNIDADE"</formula>
    </cfRule>
  </conditionalFormatting>
  <conditionalFormatting sqref="Y202">
    <cfRule type="cellIs" dxfId="183" priority="91" operator="equal">
      <formula>"NÃO"</formula>
    </cfRule>
    <cfRule type="cellIs" dxfId="182" priority="92" operator="equal">
      <formula>"SIM"</formula>
    </cfRule>
  </conditionalFormatting>
  <conditionalFormatting sqref="Y201">
    <cfRule type="cellIs" dxfId="181" priority="90" operator="equal">
      <formula>"OPORTUNIDADE"</formula>
    </cfRule>
  </conditionalFormatting>
  <conditionalFormatting sqref="Y201">
    <cfRule type="cellIs" dxfId="180" priority="88" operator="equal">
      <formula>"NÃO"</formula>
    </cfRule>
    <cfRule type="cellIs" dxfId="179" priority="89" operator="equal">
      <formula>"SIM"</formula>
    </cfRule>
  </conditionalFormatting>
  <conditionalFormatting sqref="Y200">
    <cfRule type="cellIs" dxfId="178" priority="87" operator="equal">
      <formula>"OPORTUNIDADE"</formula>
    </cfRule>
  </conditionalFormatting>
  <conditionalFormatting sqref="Y200">
    <cfRule type="cellIs" dxfId="177" priority="85" operator="equal">
      <formula>"NÃO"</formula>
    </cfRule>
    <cfRule type="cellIs" dxfId="176" priority="86" operator="equal">
      <formula>"SIM"</formula>
    </cfRule>
  </conditionalFormatting>
  <conditionalFormatting sqref="Y199">
    <cfRule type="cellIs" dxfId="175" priority="84" operator="equal">
      <formula>"OPORTUNIDADE"</formula>
    </cfRule>
  </conditionalFormatting>
  <conditionalFormatting sqref="Y199">
    <cfRule type="cellIs" dxfId="174" priority="82" operator="equal">
      <formula>"NÃO"</formula>
    </cfRule>
    <cfRule type="cellIs" dxfId="173" priority="83" operator="equal">
      <formula>"SIM"</formula>
    </cfRule>
  </conditionalFormatting>
  <conditionalFormatting sqref="BQ156">
    <cfRule type="cellIs" dxfId="172" priority="77" operator="equal">
      <formula>"Produção e Intervalo"</formula>
    </cfRule>
    <cfRule type="cellIs" dxfId="171" priority="78" operator="equal">
      <formula>"Aderente"</formula>
    </cfRule>
    <cfRule type="cellIs" dxfId="170" priority="79" operator="equal">
      <formula>"Intervalo"</formula>
    </cfRule>
    <cfRule type="cellIs" dxfId="169" priority="80" operator="equal">
      <formula>"Produção"</formula>
    </cfRule>
    <cfRule type="cellIs" dxfId="168" priority="81" operator="equal">
      <formula>"ERRO"</formula>
    </cfRule>
  </conditionalFormatting>
  <conditionalFormatting sqref="BJ165:BK1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70" operator="equal">
      <formula>"OPORTUNIDADE"</formula>
    </cfRule>
  </conditionalFormatting>
  <conditionalFormatting sqref="Y217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25">
    <cfRule type="cellIs" dxfId="164" priority="64" operator="equal">
      <formula>"OPORTUNIDADE"</formula>
    </cfRule>
  </conditionalFormatting>
  <conditionalFormatting sqref="Y225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BP2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5" operator="equal">
      <formula>"OPORTUNIDADE"</formula>
    </cfRule>
  </conditionalFormatting>
  <conditionalFormatting sqref="Y237:Z237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P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8" operator="equal">
      <formula>"OPORTUNIDADE"</formula>
    </cfRule>
  </conditionalFormatting>
  <conditionalFormatting sqref="Z234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2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M6:BM769 BN343:BO343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F113:F773 F775 AI61:AI772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O1" workbookViewId="0">
      <selection activeCell="T3010" sqref="T3010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1900</v>
      </c>
      <c r="V1" s="293"/>
      <c r="W1" s="293"/>
    </row>
    <row r="2" spans="1:23" s="92" customFormat="1">
      <c r="A2" s="95" t="s">
        <v>1901</v>
      </c>
      <c r="B2" s="95" t="s">
        <v>1902</v>
      </c>
      <c r="C2" s="95" t="s">
        <v>511</v>
      </c>
      <c r="D2" s="96" t="s">
        <v>1063</v>
      </c>
      <c r="E2" s="96" t="s">
        <v>1064</v>
      </c>
      <c r="F2" s="96" t="s">
        <v>1903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1904</v>
      </c>
      <c r="T2" s="99" t="s">
        <v>1066</v>
      </c>
      <c r="U2" s="173">
        <f ca="1">TODAY()-1</f>
        <v>45954</v>
      </c>
      <c r="V2" s="173">
        <f ca="1">U2-1</f>
        <v>45953</v>
      </c>
      <c r="W2" s="173">
        <f ca="1">V2-1</f>
        <v>45952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>
        <f ca="1">_xlfn.XLOOKUP(G3&amp;$W$2,BS_CONTROLE[CHAVE],BS_CONTROLE[Quantidade_11],"-")</f>
        <v>0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2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1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>
        <f ca="1">_xlfn.XLOOKUP(G10&amp;$V$2,BS_CONTROLE[CHAVE],BS_CONTROLE[Quantidade_11],"-")</f>
        <v>0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0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2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1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>
        <f ca="1">_xlfn.XLOOKUP(G24&amp;$V$2,BS_CONTROLE[CHAVE],BS_CONTROLE[Quantidade_11],"-")</f>
        <v>0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1</v>
      </c>
      <c r="W27" s="172" t="str">
        <f ca="1">_xlfn.XLOOKUP(G27&amp;$W$2,BS_CONTROLE[CHAVE],BS_CONTROLE[Quantidade_11],"-")</f>
        <v>-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>
        <f ca="1">_xlfn.XLOOKUP(G30&amp;$U$2,BS_CONTROLE[CHAVE],BS_CONTROLE[Quantidade_11],"-")</f>
        <v>40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>
        <f ca="1">_xlfn.XLOOKUP(G31&amp;$W$2,BS_CONTROLE[CHAVE],BS_CONTROLE[Quantidade_11],"-")</f>
        <v>0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2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1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>
        <f ca="1">_xlfn.XLOOKUP(G40&amp;$V$2,BS_CONTROLE[CHAVE],BS_CONTROLE[Quantidade_11],"-")</f>
        <v>0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1</v>
      </c>
      <c r="W47" s="172" t="str">
        <f ca="1">_xlfn.XLOOKUP(G47&amp;$W$2,BS_CONTROLE[CHAVE],BS_CONTROLE[Quantidade_11],"-")</f>
        <v>-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>
        <f ca="1">_xlfn.XLOOKUP(G50&amp;$U$2,BS_CONTROLE[CHAVE],BS_CONTROLE[Quantidade_11],"-")</f>
        <v>66</v>
      </c>
      <c r="V50" s="172">
        <f ca="1">_xlfn.XLOOKUP(G50&amp;$V$2,BS_CONTROLE[CHAVE],BS_CONTROLE[Quantidade_11],"-")</f>
        <v>62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2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1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2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1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>
        <f ca="1">_xlfn.XLOOKUP(G60&amp;$V$2,BS_CONTROLE[CHAVE],BS_CONTROLE[Quantidade_11],"-")</f>
        <v>0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>
        <f ca="1">_xlfn.XLOOKUP(G64&amp;$U$2,BS_CONTROLE[CHAVE],BS_CONTROLE[Quantidade_11],"-")</f>
        <v>40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2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1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>
        <f ca="1">_xlfn.XLOOKUP(G76&amp;$U$2,BS_CONTROLE[CHAVE],BS_CONTROLE[Quantidade_11],"-")</f>
        <v>1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1</v>
      </c>
      <c r="W79" s="172" t="str">
        <f ca="1">_xlfn.XLOOKUP(G79&amp;$W$2,BS_CONTROLE[CHAVE],BS_CONTROLE[Quantidade_11],"-")</f>
        <v>-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1</v>
      </c>
      <c r="W80" s="172" t="str">
        <f ca="1">_xlfn.XLOOKUP(G80&amp;$W$2,BS_CONTROLE[CHAVE],BS_CONTROLE[Quantidade_11],"-")</f>
        <v>-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1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0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2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1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>
        <f ca="1">_xlfn.XLOOKUP(G89&amp;$V$2,BS_CONTROLE[CHAVE],BS_CONTROLE[Quantidade_11],"-")</f>
        <v>0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1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0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>
        <f ca="1">_xlfn.XLOOKUP(G98&amp;$U$2,BS_CONTROLE[CHAVE],BS_CONTROLE[Quantidade_11],"-")</f>
        <v>40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2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1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>
        <f ca="1">_xlfn.XLOOKUP(G104&amp;$V$2,BS_CONTROLE[CHAVE],BS_CONTROLE[Quantidade_11],"-")</f>
        <v>0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0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1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2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1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>
        <f ca="1">_xlfn.XLOOKUP(G116&amp;$V$2,BS_CONTROLE[CHAVE],BS_CONTROLE[Quantidade_11],"-")</f>
        <v>0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1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2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1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1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1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2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1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>
        <f ca="1">_xlfn.XLOOKUP(G134&amp;$V$2,BS_CONTROLE[CHAVE],BS_CONTROLE[Quantidade_11],"-")</f>
        <v>0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1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>
        <f ca="1">_xlfn.XLOOKUP(G140&amp;$U$2,BS_CONTROLE[CHAVE],BS_CONTROLE[Quantidade_11],"-")</f>
        <v>40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1</v>
      </c>
      <c r="W142" s="172" t="str">
        <f ca="1">_xlfn.XLOOKUP(G142&amp;$W$2,BS_CONTROLE[CHAVE],BS_CONTROLE[Quantidade_11],"-")</f>
        <v>-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>
        <f ca="1">_xlfn.XLOOKUP(G147&amp;$V$2,BS_CONTROLE[CHAVE],BS_CONTROLE[Quantidade_11],"-")</f>
        <v>0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2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1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0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1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1</v>
      </c>
      <c r="W154" s="172" t="str">
        <f ca="1">_xlfn.XLOOKUP(G154&amp;$W$2,BS_CONTROLE[CHAVE],BS_CONTROLE[Quantidade_11],"-")</f>
        <v>-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0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>
        <f ca="1">_xlfn.XLOOKUP(G157&amp;$U$2,BS_CONTROLE[CHAVE],BS_CONTROLE[Quantidade_11],"-")</f>
        <v>40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>
        <f ca="1">_xlfn.XLOOKUP(G160&amp;$W$2,BS_CONTROLE[CHAVE],BS_CONTROLE[Quantidade_11],"-")</f>
        <v>0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324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>
        <f ca="1">_xlfn.XLOOKUP(G169&amp;$V$2,BS_CONTROLE[CHAVE],BS_CONTROLE[Quantidade_11],"-")</f>
        <v>0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>
        <f ca="1">_xlfn.XLOOKUP(G176&amp;$U$2,BS_CONTROLE[CHAVE],BS_CONTROLE[Quantidade_11],"-")</f>
        <v>1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1</v>
      </c>
      <c r="W180" s="172" t="str">
        <f ca="1">_xlfn.XLOOKUP(G180&amp;$W$2,BS_CONTROLE[CHAVE],BS_CONTROLE[Quantidade_11],"-")</f>
        <v>-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1</v>
      </c>
      <c r="W181" s="172" t="str">
        <f ca="1">_xlfn.XLOOKUP(G181&amp;$W$2,BS_CONTROLE[CHAVE],BS_CONTROLE[Quantidade_11],"-")</f>
        <v>-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1</v>
      </c>
      <c r="W182" s="172" t="str">
        <f ca="1">_xlfn.XLOOKUP(G182&amp;$W$2,BS_CONTROLE[CHAVE],BS_CONTROLE[Quantidade_11],"-")</f>
        <v>-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1</v>
      </c>
      <c r="W183" s="172" t="str">
        <f ca="1">_xlfn.XLOOKUP(G183&amp;$W$2,BS_CONTROLE[CHAVE],BS_CONTROLE[Quantidade_11],"-")</f>
        <v>-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1</v>
      </c>
      <c r="W184" s="172" t="str">
        <f ca="1">_xlfn.XLOOKUP(G184&amp;$W$2,BS_CONTROLE[CHAVE],BS_CONTROLE[Quantidade_11],"-")</f>
        <v>-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0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>
        <f ca="1">_xlfn.XLOOKUP(G186&amp;$U$2,BS_CONTROLE[CHAVE],BS_CONTROLE[Quantidade_11],"-")</f>
        <v>66</v>
      </c>
      <c r="V186" s="172">
        <f ca="1">_xlfn.XLOOKUP(G186&amp;$V$2,BS_CONTROLE[CHAVE],BS_CONTROLE[Quantidade_11],"-")</f>
        <v>62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>
        <f ca="1">_xlfn.XLOOKUP(G187&amp;$U$2,BS_CONTROLE[CHAVE],BS_CONTROLE[Quantidade_11],"-")</f>
        <v>40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>
        <f ca="1">_xlfn.XLOOKUP(G188&amp;$U$2,BS_CONTROLE[CHAVE],BS_CONTROLE[Quantidade_11],"-")</f>
        <v>40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1</v>
      </c>
      <c r="W189" s="172" t="str">
        <f ca="1">_xlfn.XLOOKUP(G189&amp;$W$2,BS_CONTROLE[CHAVE],BS_CONTROLE[Quantidade_11],"-")</f>
        <v>-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>
        <f ca="1">_xlfn.XLOOKUP(G193&amp;$U$2,BS_CONTROLE[CHAVE],BS_CONTROLE[Quantidade_11],"-")</f>
        <v>1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>
        <f ca="1">_xlfn.XLOOKUP(G194&amp;$U$2,BS_CONTROLE[CHAVE],BS_CONTROLE[Quantidade_11],"-")</f>
        <v>1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0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1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>
        <f ca="1">_xlfn.XLOOKUP(G198&amp;$V$2,BS_CONTROLE[CHAVE],BS_CONTROLE[Quantidade_11],"-")</f>
        <v>0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1</v>
      </c>
      <c r="W202" s="172" t="str">
        <f ca="1">_xlfn.XLOOKUP(G202&amp;$W$2,BS_CONTROLE[CHAVE],BS_CONTROLE[Quantidade_11],"-")</f>
        <v>-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2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1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>
        <f ca="1">_xlfn.XLOOKUP(G209&amp;$U$2,BS_CONTROLE[CHAVE],BS_CONTROLE[Quantidade_11],"-")</f>
        <v>1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0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>
        <f ca="1">_xlfn.XLOOKUP(G214&amp;$U$2,BS_CONTROLE[CHAVE],BS_CONTROLE[Quantidade_11],"-")</f>
        <v>324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1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>
        <f ca="1">_xlfn.XLOOKUP(G216&amp;$U$2,BS_CONTROLE[CHAVE],BS_CONTROLE[Quantidade_11],"-")</f>
        <v>1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0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2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1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1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>
        <f ca="1">_xlfn.XLOOKUP(G226&amp;$U$2,BS_CONTROLE[CHAVE],BS_CONTROLE[Quantidade_11],"-")</f>
        <v>324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>
        <f ca="1">_xlfn.XLOOKUP(G230&amp;$V$2,BS_CONTROLE[CHAVE],BS_CONTROLE[Quantidade_11],"-")</f>
        <v>0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0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>
        <f ca="1">_xlfn.XLOOKUP(G236&amp;$U$2,BS_CONTROLE[CHAVE],BS_CONTROLE[Quantidade_11],"-")</f>
        <v>1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>
        <f ca="1">_xlfn.XLOOKUP(G239&amp;$U$2,BS_CONTROLE[CHAVE],BS_CONTROLE[Quantidade_11],"-")</f>
        <v>1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1</v>
      </c>
      <c r="W240" s="172" t="str">
        <f ca="1">_xlfn.XLOOKUP(G240&amp;$W$2,BS_CONTROLE[CHAVE],BS_CONTROLE[Quantidade_11],"-")</f>
        <v>-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2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1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0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>
        <f ca="1">_xlfn.XLOOKUP(G246&amp;$V$2,BS_CONTROLE[CHAVE],BS_CONTROLE[Quantidade_11],"-")</f>
        <v>0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1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>
        <f ca="1">_xlfn.XLOOKUP(G248&amp;$U$2,BS_CONTROLE[CHAVE],BS_CONTROLE[Quantidade_11],"-")</f>
        <v>1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1</v>
      </c>
      <c r="W249" s="172" t="str">
        <f ca="1">_xlfn.XLOOKUP(G249&amp;$W$2,BS_CONTROLE[CHAVE],BS_CONTROLE[Quantidade_11],"-")</f>
        <v>-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>
        <f ca="1">_xlfn.XLOOKUP(G251&amp;$U$2,BS_CONTROLE[CHAVE],BS_CONTROLE[Quantidade_11],"-")</f>
        <v>1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2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1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1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1</v>
      </c>
      <c r="W254" s="172" t="str">
        <f ca="1">_xlfn.XLOOKUP(G254&amp;$W$2,BS_CONTROLE[CHAVE],BS_CONTROLE[Quantidade_11],"-")</f>
        <v>-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1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>
        <f ca="1">_xlfn.XLOOKUP(G259&amp;$V$2,BS_CONTROLE[CHAVE],BS_CONTROLE[Quantidade_11],"-")</f>
        <v>0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1</v>
      </c>
      <c r="W261" s="172" t="str">
        <f ca="1">_xlfn.XLOOKUP(G261&amp;$W$2,BS_CONTROLE[CHAVE],BS_CONTROLE[Quantidade_11],"-")</f>
        <v>-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2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1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1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>
        <f ca="1">_xlfn.XLOOKUP(G272&amp;$U$2,BS_CONTROLE[CHAVE],BS_CONTROLE[Quantidade_11],"-")</f>
        <v>324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>
        <f ca="1">_xlfn.XLOOKUP(G276&amp;$V$2,BS_CONTROLE[CHAVE],BS_CONTROLE[Quantidade_11],"-")</f>
        <v>0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0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>
        <f ca="1">_xlfn.XLOOKUP(G280&amp;$W$2,BS_CONTROLE[CHAVE],BS_CONTROLE[Quantidade_11],"-")</f>
        <v>0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1</v>
      </c>
      <c r="W285" s="172" t="str">
        <f ca="1">_xlfn.XLOOKUP(G285&amp;$W$2,BS_CONTROLE[CHAVE],BS_CONTROLE[Quantidade_11],"-")</f>
        <v>-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>
        <f ca="1">_xlfn.XLOOKUP(G287&amp;$W$2,BS_CONTROLE[CHAVE],BS_CONTROLE[Quantidade_11],"-")</f>
        <v>0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2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1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>
        <f ca="1">_xlfn.XLOOKUP(G289&amp;$U$2,BS_CONTROLE[CHAVE],BS_CONTROLE[Quantidade_11],"-")</f>
        <v>1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1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 t="str">
        <f ca="1">_xlfn.XLOOKUP(G293&amp;$U$2,BS_CONTROLE[CHAVE],BS_CONTROLE[Quantidade_11],"-")</f>
        <v>-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>
        <f ca="1">_xlfn.XLOOKUP(G294&amp;$U$2,BS_CONTROLE[CHAVE],BS_CONTROLE[Quantidade_11],"-")</f>
        <v>66</v>
      </c>
      <c r="V294" s="172">
        <f ca="1">_xlfn.XLOOKUP(G294&amp;$V$2,BS_CONTROLE[CHAVE],BS_CONTROLE[Quantidade_11],"-")</f>
        <v>62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>
        <f ca="1">_xlfn.XLOOKUP(G296&amp;$V$2,BS_CONTROLE[CHAVE],BS_CONTROLE[Quantidade_11],"-")</f>
        <v>0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>
        <f ca="1">_xlfn.XLOOKUP(G298&amp;$W$2,BS_CONTROLE[CHAVE],BS_CONTROLE[Quantidade_11],"-")</f>
        <v>0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>
        <f ca="1">_xlfn.XLOOKUP(G299&amp;$W$2,BS_CONTROLE[CHAVE],BS_CONTROLE[Quantidade_11],"-")</f>
        <v>0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1</v>
      </c>
      <c r="W303" s="172" t="str">
        <f ca="1">_xlfn.XLOOKUP(G303&amp;$W$2,BS_CONTROLE[CHAVE],BS_CONTROLE[Quantidade_11],"-")</f>
        <v>-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>
        <f ca="1">_xlfn.XLOOKUP(G304&amp;$W$2,BS_CONTROLE[CHAVE],BS_CONTROLE[Quantidade_11],"-")</f>
        <v>0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>
        <f ca="1">_xlfn.XLOOKUP(G305&amp;$U$2,BS_CONTROLE[CHAVE],BS_CONTROLE[Quantidade_11],"-")</f>
        <v>1</v>
      </c>
      <c r="V305" s="172" t="str">
        <f ca="1">_xlfn.XLOOKUP(G305&amp;$V$2,BS_CONTROLE[CHAVE],BS_CONTROLE[Quantidade_11],"-")</f>
        <v>-</v>
      </c>
      <c r="W305" s="172">
        <f ca="1">_xlfn.XLOOKUP(G305&amp;$W$2,BS_CONTROLE[CHAVE],BS_CONTROLE[Quantidade_11],"-")</f>
        <v>1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2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1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1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>
        <f ca="1">_xlfn.XLOOKUP(G311&amp;$U$2,BS_CONTROLE[CHAVE],BS_CONTROLE[Quantidade_11],"-")</f>
        <v>66</v>
      </c>
      <c r="V311" s="172">
        <f ca="1">_xlfn.XLOOKUP(G311&amp;$V$2,BS_CONTROLE[CHAVE],BS_CONTROLE[Quantidade_11],"-")</f>
        <v>62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 t="str">
        <f ca="1">_xlfn.XLOOKUP(G312&amp;$U$2,BS_CONTROLE[CHAVE],BS_CONTROLE[Quantidade_11],"-")</f>
        <v>-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>
        <f ca="1">_xlfn.XLOOKUP(G313&amp;$V$2,BS_CONTROLE[CHAVE],BS_CONTROLE[Quantidade_11],"-")</f>
        <v>0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>
        <f ca="1">_xlfn.XLOOKUP(G314&amp;$V$2,BS_CONTROLE[CHAVE],BS_CONTROLE[Quantidade_11],"-")</f>
        <v>0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>
        <f ca="1">_xlfn.XLOOKUP(G316&amp;$V$2,BS_CONTROLE[CHAVE],BS_CONTROLE[Quantidade_11],"-")</f>
        <v>1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2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1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1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1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>
        <f ca="1">_xlfn.XLOOKUP(G322&amp;$U$2,BS_CONTROLE[CHAVE],BS_CONTROLE[Quantidade_11],"-")</f>
        <v>324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>
        <f ca="1">_xlfn.XLOOKUP(G323&amp;$U$2,BS_CONTROLE[CHAVE],BS_CONTROLE[Quantidade_11],"-")</f>
        <v>66</v>
      </c>
      <c r="V323" s="172">
        <f ca="1">_xlfn.XLOOKUP(G323&amp;$V$2,BS_CONTROLE[CHAVE],BS_CONTROLE[Quantidade_11],"-")</f>
        <v>62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>
        <f ca="1">_xlfn.XLOOKUP(G325&amp;$V$2,BS_CONTROLE[CHAVE],BS_CONTROLE[Quantidade_11],"-")</f>
        <v>0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>
        <f ca="1">_xlfn.XLOOKUP(G326&amp;$U$2,BS_CONTROLE[CHAVE],BS_CONTROLE[Quantidade_11],"-")</f>
        <v>1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1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>
        <f ca="1">_xlfn.XLOOKUP(G329&amp;$U$2,BS_CONTROLE[CHAVE],BS_CONTROLE[Quantidade_11],"-")</f>
        <v>0</v>
      </c>
      <c r="V329" s="172">
        <f ca="1">_xlfn.XLOOKUP(G329&amp;$V$2,BS_CONTROLE[CHAVE],BS_CONTROLE[Quantidade_11],"-")</f>
        <v>0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>
        <f ca="1">_xlfn.XLOOKUP(G330&amp;$V$2,BS_CONTROLE[CHAVE],BS_CONTROLE[Quantidade_11],"-")</f>
        <v>0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>
        <f ca="1">_xlfn.XLOOKUP(G331&amp;$U$2,BS_CONTROLE[CHAVE],BS_CONTROLE[Quantidade_11],"-")</f>
        <v>1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>
        <f ca="1">_xlfn.XLOOKUP(G332&amp;$V$2,BS_CONTROLE[CHAVE],BS_CONTROLE[Quantidade_11],"-")</f>
        <v>1</v>
      </c>
      <c r="W332" s="172">
        <f ca="1">_xlfn.XLOOKUP(G332&amp;$W$2,BS_CONTROLE[CHAVE],BS_CONTROLE[Quantidade_11],"-")</f>
        <v>1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>
        <f ca="1">_xlfn.XLOOKUP(G334&amp;$W$2,BS_CONTROLE[CHAVE],BS_CONTROLE[Quantidade_11],"-")</f>
        <v>0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>
        <f ca="1">_xlfn.XLOOKUP(G335&amp;$W$2,BS_CONTROLE[CHAVE],BS_CONTROLE[Quantidade_11],"-")</f>
        <v>0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1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>
        <f ca="1">_xlfn.XLOOKUP(G338&amp;$U$2,BS_CONTROLE[CHAVE],BS_CONTROLE[Quantidade_11],"-")</f>
        <v>1</v>
      </c>
      <c r="V338" s="172" t="str">
        <f ca="1">_xlfn.XLOOKUP(G338&amp;$V$2,BS_CONTROLE[CHAVE],BS_CONTROLE[Quantidade_11],"-")</f>
        <v>-</v>
      </c>
      <c r="W338" s="172">
        <f ca="1">_xlfn.XLOOKUP(G338&amp;$W$2,BS_CONTROLE[CHAVE],BS_CONTROLE[Quantidade_11],"-")</f>
        <v>1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2</v>
      </c>
      <c r="V339" s="172">
        <f ca="1">_xlfn.XLOOKUP(G339&amp;$V$2,BS_CONTROLE[CHAVE],BS_CONTROLE[Quantidade_11],"-")</f>
        <v>0</v>
      </c>
      <c r="W339" s="172">
        <f ca="1">_xlfn.XLOOKUP(G339&amp;$W$2,BS_CONTROLE[CHAVE],BS_CONTROLE[Quantidade_11],"-")</f>
        <v>1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>
        <f ca="1">_xlfn.XLOOKUP(G340&amp;$U$2,BS_CONTROLE[CHAVE],BS_CONTROLE[Quantidade_11],"-")</f>
        <v>40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-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 t="str">
        <f ca="1">_xlfn.XLOOKUP(G344&amp;$U$2,BS_CONTROLE[CHAVE],BS_CONTROLE[Quantidade_11],"-")</f>
        <v>-</v>
      </c>
      <c r="V344" s="172">
        <f ca="1">_xlfn.XLOOKUP(G344&amp;$V$2,BS_CONTROLE[CHAVE],BS_CONTROLE[Quantidade_11],"-")</f>
        <v>0</v>
      </c>
      <c r="W344" s="172">
        <f ca="1">_xlfn.XLOOKUP(G344&amp;$W$2,BS_CONTROLE[CHAVE],BS_CONTROLE[Quantidade_11],"-")</f>
        <v>0</v>
      </c>
    </row>
    <row r="345" spans="1:23" s="100" customFormat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1</v>
      </c>
      <c r="W345" s="172" t="str">
        <f ca="1">_xlfn.XLOOKUP(G345&amp;$W$2,BS_CONTROLE[CHAVE],BS_CONTROLE[Quantidade_11],"-")</f>
        <v>-</v>
      </c>
    </row>
    <row r="346" spans="1:23" s="100" customFormat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1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>
        <f ca="1">_xlfn.XLOOKUP(G350&amp;$V$2,BS_CONTROLE[CHAVE],BS_CONTROLE[Quantidade_11],"-")</f>
        <v>1</v>
      </c>
      <c r="W350" s="172">
        <f ca="1">_xlfn.XLOOKUP(G350&amp;$W$2,BS_CONTROLE[CHAVE],BS_CONTROLE[Quantidade_11],"-")</f>
        <v>1</v>
      </c>
    </row>
    <row r="351" spans="1:23" s="100" customFormat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>
        <f ca="1">_xlfn.XLOOKUP(G351&amp;$V$2,BS_CONTROLE[CHAVE],BS_CONTROLE[Quantidade_11],"-")</f>
        <v>1</v>
      </c>
      <c r="W351" s="172" t="str">
        <f ca="1">_xlfn.XLOOKUP(G351&amp;$W$2,BS_CONTROLE[CHAVE],BS_CONTROLE[Quantidade_11],"-")</f>
        <v>-</v>
      </c>
    </row>
    <row r="352" spans="1:23" s="100" customFormat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2</v>
      </c>
      <c r="V353" s="172">
        <f ca="1">_xlfn.XLOOKUP(G353&amp;$V$2,BS_CONTROLE[CHAVE],BS_CONTROLE[Quantidade_11],"-")</f>
        <v>0</v>
      </c>
      <c r="W353" s="172">
        <f ca="1">_xlfn.XLOOKUP(G353&amp;$W$2,BS_CONTROLE[CHAVE],BS_CONTROLE[Quantidade_11],"-")</f>
        <v>1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1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1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*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*</v>
      </c>
      <c r="B362" s="184" t="str">
        <f>IF(SP_NORTE!X365="","*",SP_NORTE!X365)</f>
        <v>*</v>
      </c>
      <c r="C362" s="184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3" t="str">
        <f>IF(SP_NORTE!B365="","*",SP_NORTE!B365)</f>
        <v>*</v>
      </c>
      <c r="G362" s="183" t="str">
        <f>IF(SP_NORTE!D365="","*",SP_NORTE!D365)</f>
        <v>*</v>
      </c>
      <c r="H362" s="183" t="str">
        <f>IF(SP_NORTE!F365="","*",SP_NORTE!F365)</f>
        <v>*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2" t="str">
        <f>IF(SP_NORTE!K365="","*",SP_NORTE!K365)</f>
        <v>*</v>
      </c>
      <c r="O362" s="182" t="str">
        <f>IF(SP_NORTE!L365="","*",SP_NORTE!L365)</f>
        <v>-</v>
      </c>
      <c r="P362" s="181" t="str">
        <f>IF(SP_NORTE!O365="","*",SP_NORTE!O365)</f>
        <v>*</v>
      </c>
      <c r="Q362" s="181" t="str">
        <f>IF(SP_NORTE!P365="","*",SP_NORTE!P365)</f>
        <v>*</v>
      </c>
      <c r="R362" s="183" t="str">
        <f>IF(SP_NORTE!Q365="","*",CONCATENATE(SP_NORTE!Q365," ",SP_NORTE!R365))</f>
        <v>*</v>
      </c>
      <c r="S362" s="183" t="str">
        <f>IF(SP_NORTE!V365="","*",SP_NORTE!V365)</f>
        <v>*</v>
      </c>
      <c r="T362" s="183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Oportunidade</v>
      </c>
      <c r="C364" s="184" t="str">
        <f>IF(SP_NORTE!Z367="","*",SP_NORTE!Z367)</f>
        <v>*</v>
      </c>
      <c r="D364" s="174" t="str">
        <f>IF(SP_NORTE!S367="","*",SP_NORTE!S367)</f>
        <v>SP NORTE</v>
      </c>
      <c r="E364" s="174" t="str">
        <f>IF(SP_NORTE!T367="","*",SP_NORTE!T367)</f>
        <v>TMI-ZEB</v>
      </c>
      <c r="F364" s="183">
        <f>IF(SP_NORTE!B367="","*",SP_NORTE!B367)</f>
        <v>45957</v>
      </c>
      <c r="G364" s="183" t="str">
        <f>IF(SP_NORTE!D367="","*",SP_NORTE!D367)</f>
        <v>JULIO (TP-697)</v>
      </c>
      <c r="H364" s="183" t="str">
        <f>IF(SP_NORTE!F367="","*",SP_NORTE!F367)</f>
        <v>PDM - SOLDA</v>
      </c>
      <c r="I364" s="183" t="str">
        <f>IF(SP_NORTE!H367="","*",SP_NORTE!H367)</f>
        <v>-</v>
      </c>
      <c r="J364" s="183" t="str">
        <f>IF(SP_NORTE!I367="","*",SP_NORTE!I367)</f>
        <v>-</v>
      </c>
      <c r="K364" s="174" t="str">
        <f>IF(SP_NORTE!M367="","*",SP_NORTE!M367)</f>
        <v>ZEC-2</v>
      </c>
      <c r="L364" s="174" t="str">
        <f>IF(SP_NORTE!N367="","*",SP_NORTE!N367)</f>
        <v>ZEC2</v>
      </c>
      <c r="M364" s="175">
        <f>IF(SP_NORTE!J367="","*",SP_NORTE!J367)</f>
        <v>73</v>
      </c>
      <c r="N364" s="182">
        <f>IF(SP_NORTE!K367="","*",SP_NORTE!K367)</f>
        <v>261.8</v>
      </c>
      <c r="O364" s="182" t="str">
        <f>IF(SP_NORTE!L367="","*",SP_NORTE!L367)</f>
        <v>-</v>
      </c>
      <c r="P364" s="181">
        <f>IF(SP_NORTE!O367="","*",SP_NORTE!O367)</f>
        <v>0.375</v>
      </c>
      <c r="Q364" s="181">
        <f>IF(SP_NORTE!P367="","*",SP_NORTE!P367)</f>
        <v>6.25E-2</v>
      </c>
      <c r="R364" s="183" t="str">
        <f>IF(SP_NORTE!Q367="","*",CONCATENATE(SP_NORTE!Q367," ",SP_NORTE!R367))</f>
        <v>1 Nº DE SOLDA</v>
      </c>
      <c r="S364" s="183" t="str">
        <f>IF(SP_NORTE!V367="","*",SP_NORTE!V367)</f>
        <v>Júlio</v>
      </c>
      <c r="T364" s="183" t="str">
        <f>IF(SP_NORTE!W367="","*",SP_NORTE!W367)</f>
        <v>Solda - Condicionada à temperatura</v>
      </c>
      <c r="U364" s="172" t="str">
        <f ca="1">_xlfn.XLOOKUP(G364&amp;$U$2,BS_CONTROLE[CHAVE],BS_CONTROLE[Quantidade_11],"-")</f>
        <v>-</v>
      </c>
      <c r="V364" s="172">
        <f ca="1">_xlfn.XLOOKUP(G364&amp;$V$2,BS_CONTROLE[CHAVE],BS_CONTROLE[Quantidade_11],"-")</f>
        <v>0</v>
      </c>
      <c r="W364" s="172">
        <f ca="1">_xlfn.XLOOKUP(G364&amp;$W$2,BS_CONTROLE[CHAVE],BS_CONTROLE[Quantidade_11],"-")</f>
        <v>0</v>
      </c>
    </row>
    <row r="365" spans="1:23" s="100" customFormat="1" hidden="1">
      <c r="A365" s="184" t="str">
        <f>IF(SP_NORTE!Y368="","*",SP_NORTE!Y368)</f>
        <v>*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>
        <f ca="1">_xlfn.XLOOKUP(G365&amp;$V$2,BS_CONTROLE[CHAVE],BS_CONTROLE[Quantidade_11],"-")</f>
        <v>0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*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1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*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*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>
        <f ca="1">_xlfn.XLOOKUP(G369&amp;$W$2,BS_CONTROLE[CHAVE],BS_CONTROLE[Quantidade_11],"-")</f>
        <v>0</v>
      </c>
    </row>
    <row r="370" spans="1:23" s="100" customFormat="1" hidden="1">
      <c r="A370" s="184" t="str">
        <f>IF(SP_NORTE!Y373="","*",SP_NORTE!Y373)</f>
        <v>*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>
        <f ca="1">_xlfn.XLOOKUP(G370&amp;$W$2,BS_CONTROLE[CHAVE],BS_CONTROLE[Quantidade_11],"-")</f>
        <v>0</v>
      </c>
    </row>
    <row r="371" spans="1:23" s="100" customFormat="1" hidden="1">
      <c r="A371" s="184" t="str">
        <f>IF(SP_NORTE!Y374="","*",SP_NORTE!Y374)</f>
        <v>*</v>
      </c>
      <c r="B371" s="184" t="str">
        <f>IF(SP_NORTE!X374="","*",SP_NORTE!X374)</f>
        <v>*</v>
      </c>
      <c r="C371" s="184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3" t="str">
        <f>IF(SP_NORTE!B374="","*",SP_NORTE!B374)</f>
        <v>*</v>
      </c>
      <c r="G371" s="183" t="str">
        <f>IF(SP_NORTE!D374="","*",SP_NORTE!D374)</f>
        <v>*</v>
      </c>
      <c r="H371" s="183" t="str">
        <f>IF(SP_NORTE!F374="","*",SP_NORTE!F374)</f>
        <v>*</v>
      </c>
      <c r="I371" s="183" t="str">
        <f>IF(SP_NORTE!H374="","*",SP_NORTE!H374)</f>
        <v>-</v>
      </c>
      <c r="J371" s="183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2" t="str">
        <f>IF(SP_NORTE!K374="","*",SP_NORTE!K374)</f>
        <v>*</v>
      </c>
      <c r="O371" s="182" t="str">
        <f>IF(SP_NORTE!L374="","*",SP_NORTE!L374)</f>
        <v>-</v>
      </c>
      <c r="P371" s="181" t="str">
        <f>IF(SP_NORTE!O374="","*",SP_NORTE!O374)</f>
        <v>*</v>
      </c>
      <c r="Q371" s="181" t="str">
        <f>IF(SP_NORTE!P374="","*",SP_NORTE!P374)</f>
        <v>*</v>
      </c>
      <c r="R371" s="183" t="str">
        <f>IF(SP_NORTE!Q374="","*",CONCATENATE(SP_NORTE!Q374," ",SP_NORTE!R374))</f>
        <v>*</v>
      </c>
      <c r="S371" s="183" t="str">
        <f>IF(SP_NORTE!V374="","*",SP_NORTE!V374)</f>
        <v>*</v>
      </c>
      <c r="T371" s="183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4" t="str">
        <f>IF(SP_NORTE!Y375="","*",SP_NORTE!Y375)</f>
        <v>*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ANTÔNIO (TP-713)</v>
      </c>
      <c r="H372" s="183" t="str">
        <f>IF(SP_NORTE!F375="","*",SP_NORTE!F375)</f>
        <v>PDM - SOLDA</v>
      </c>
      <c r="I372" s="183" t="str">
        <f>IF(SP_NORTE!H375="","*",SP_NORTE!H375)</f>
        <v>-</v>
      </c>
      <c r="J372" s="183" t="str">
        <f>IF(SP_NORTE!I375="","*",SP_NORTE!I375)</f>
        <v>-</v>
      </c>
      <c r="K372" s="174" t="str">
        <f>IF(SP_NORTE!M375="","*",SP_NORTE!M375)</f>
        <v>ZTO-ZOI</v>
      </c>
      <c r="L372" s="174">
        <f>IF(SP_NORTE!N375="","*",SP_NORTE!N375)</f>
        <v>2432441</v>
      </c>
      <c r="M372" s="175">
        <f>IF(SP_NORTE!J375="","*",SP_NORTE!J375)</f>
        <v>71</v>
      </c>
      <c r="N372" s="182">
        <f>IF(SP_NORTE!K375="","*",SP_NORTE!K375)</f>
        <v>244</v>
      </c>
      <c r="O372" s="182" t="str">
        <f>IF(SP_NORTE!L375="","*",SP_NORTE!L375)</f>
        <v>-</v>
      </c>
      <c r="P372" s="181">
        <f>IF(SP_NORTE!O375="","*",SP_NORTE!O375)</f>
        <v>0.375</v>
      </c>
      <c r="Q372" s="181">
        <f>IF(SP_NORTE!P375="","*",SP_NORTE!P375)</f>
        <v>6.25E-2</v>
      </c>
      <c r="R372" s="183" t="str">
        <f>IF(SP_NORTE!Q375="","*",CONCATENATE(SP_NORTE!Q375," ",SP_NORTE!R375))</f>
        <v>1 Nº DE SOLDA</v>
      </c>
      <c r="S372" s="183" t="str">
        <f>IF(SP_NORTE!V375="","*",SP_NORTE!V375)</f>
        <v>Antônio</v>
      </c>
      <c r="T372" s="183" t="str">
        <f>IF(SP_NORTE!W375="","*",SP_NORTE!W375)</f>
        <v>Solda - Condicionada à temperatura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1</v>
      </c>
      <c r="W372" s="172">
        <f ca="1">_xlfn.XLOOKUP(G372&amp;$W$2,BS_CONTROLE[CHAVE],BS_CONTROLE[Quantidade_11],"-")</f>
        <v>1</v>
      </c>
    </row>
    <row r="373" spans="1:23" s="100" customFormat="1" hidden="1">
      <c r="A373" s="184" t="str">
        <f>IF(SP_NORTE!Y376="","*",SP_NORTE!Y376)</f>
        <v>*</v>
      </c>
      <c r="B373" s="184" t="str">
        <f>IF(SP_NORTE!X376="","*",SP_NORTE!X376)</f>
        <v>*</v>
      </c>
      <c r="C373" s="184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3" t="str">
        <f>IF(SP_NORTE!B376="","*",SP_NORTE!B376)</f>
        <v>*</v>
      </c>
      <c r="G373" s="183" t="str">
        <f>IF(SP_NORTE!D376="","*",SP_NORTE!D376)</f>
        <v>*</v>
      </c>
      <c r="H373" s="183" t="str">
        <f>IF(SP_NORTE!F376="","*",SP_NORTE!F376)</f>
        <v>*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2" t="str">
        <f>IF(SP_NORTE!K376="","*",SP_NORTE!K376)</f>
        <v>*</v>
      </c>
      <c r="O373" s="182" t="str">
        <f>IF(SP_NORTE!L376="","*",SP_NORTE!L376)</f>
        <v>-</v>
      </c>
      <c r="P373" s="181" t="str">
        <f>IF(SP_NORTE!O376="","*",SP_NORTE!O376)</f>
        <v>*</v>
      </c>
      <c r="Q373" s="181" t="str">
        <f>IF(SP_NORTE!P376="","*",SP_NORTE!P376)</f>
        <v>*</v>
      </c>
      <c r="R373" s="183" t="str">
        <f>IF(SP_NORTE!Q376="","*",CONCATENATE(SP_NORTE!Q376," ",SP_NORTE!R376))</f>
        <v>*</v>
      </c>
      <c r="S373" s="183" t="str">
        <f>IF(SP_NORTE!V376="","*",SP_NORTE!V376)</f>
        <v>*</v>
      </c>
      <c r="T373" s="183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*</v>
      </c>
      <c r="B375" s="184" t="str">
        <f>IF(SP_NORTE!X378="","*",SP_NORTE!X378)</f>
        <v>Oportunidade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 t="str">
        <f>IF(SP_NORTE!B378="","*",SP_NORTE!B378)</f>
        <v>*</v>
      </c>
      <c r="G375" s="183" t="str">
        <f>IF(SP_NORTE!D378="","*",SP_NORTE!D378)</f>
        <v>A74</v>
      </c>
      <c r="H375" s="183" t="str">
        <f>IF(SP_NORTE!F378="","*",SP_NORTE!F378)</f>
        <v>DETECÇÃO - RONDA 7 DIAS</v>
      </c>
      <c r="I375" s="183" t="str">
        <f>IF(SP_NORTE!H378="","*",SP_NORTE!H378)</f>
        <v>ZIQ</v>
      </c>
      <c r="J375" s="183" t="str">
        <f>IF(SP_NORTE!I378="","*",SP_NORTE!I378)</f>
        <v>ZTR</v>
      </c>
      <c r="K375" s="174" t="str">
        <f>IF(SP_NORTE!M378="","*",SP_NORTE!M378)</f>
        <v>ZIQ-ZTR</v>
      </c>
      <c r="L375" s="174" t="str">
        <f>IF(SP_NORTE!N378="","*",SP_NORTE!N378)</f>
        <v>ZIQZTR</v>
      </c>
      <c r="M375" s="175">
        <f>IF(SP_NORTE!J378="","*",SP_NORTE!J378)</f>
        <v>70</v>
      </c>
      <c r="N375" s="182">
        <f>IF(SP_NORTE!K378="","*",SP_NORTE!K378)</f>
        <v>168</v>
      </c>
      <c r="O375" s="182">
        <f>IF(SP_NORTE!L378="","*",SP_NORTE!L378)</f>
        <v>228</v>
      </c>
      <c r="P375" s="181">
        <f>IF(SP_NORTE!O378="","*",SP_NORTE!O378)</f>
        <v>0.39583333333333331</v>
      </c>
      <c r="Q375" s="181">
        <f>IF(SP_NORTE!P378="","*",SP_NORTE!P378)</f>
        <v>4.1666666666666664E-2</v>
      </c>
      <c r="R375" s="183" t="str">
        <f>IF(SP_NORTE!Q378="","*",CONCATENATE(SP_NORTE!Q378," ",SP_NORTE!R378))</f>
        <v>60 KM</v>
      </c>
      <c r="S375" s="183" t="str">
        <f>IF(SP_NORTE!V378="","*",SP_NORTE!V378)</f>
        <v>Generoso</v>
      </c>
      <c r="T375" s="183" t="str">
        <f>IF(SP_NORTE!W378="","*",SP_NORTE!W378)</f>
        <v xml:space="preserve">Ronda 7 dias </v>
      </c>
      <c r="U375" s="172">
        <f ca="1">_xlfn.XLOOKUP(G375&amp;$U$2,BS_CONTROLE[CHAVE],BS_CONTROLE[Quantidade_11],"-")</f>
        <v>40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4" t="str">
        <f>IF(SP_NORTE!Y379="","*",SP_NORTE!Y379)</f>
        <v>*</v>
      </c>
      <c r="B376" s="184" t="str">
        <f>IF(SP_NORTE!X379="","*",SP_NORTE!X379)</f>
        <v>*</v>
      </c>
      <c r="C376" s="184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3" t="str">
        <f>IF(SP_NORTE!B379="","*",SP_NORTE!B379)</f>
        <v>*</v>
      </c>
      <c r="G376" s="183" t="str">
        <f>IF(SP_NORTE!D379="","*",SP_NORTE!D379)</f>
        <v>*</v>
      </c>
      <c r="H376" s="183" t="str">
        <f>IF(SP_NORTE!F379="","*",SP_NORTE!F379)</f>
        <v>*</v>
      </c>
      <c r="I376" s="183" t="str">
        <f>IF(SP_NORTE!H379="","*",SP_NORTE!H379)</f>
        <v>-</v>
      </c>
      <c r="J376" s="183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2" t="str">
        <f>IF(SP_NORTE!K379="","*",SP_NORTE!K379)</f>
        <v>*</v>
      </c>
      <c r="O376" s="182" t="str">
        <f>IF(SP_NORTE!L379="","*",SP_NORTE!L379)</f>
        <v>-</v>
      </c>
      <c r="P376" s="181" t="str">
        <f>IF(SP_NORTE!O379="","*",SP_NORTE!O379)</f>
        <v>*</v>
      </c>
      <c r="Q376" s="181" t="str">
        <f>IF(SP_NORTE!P379="","*",SP_NORTE!P379)</f>
        <v>*</v>
      </c>
      <c r="R376" s="183" t="str">
        <f>IF(SP_NORTE!Q379="","*",CONCATENATE(SP_NORTE!Q379," ",SP_NORTE!R379))</f>
        <v>*</v>
      </c>
      <c r="S376" s="183" t="str">
        <f>IF(SP_NORTE!V379="","*",SP_NORTE!V379)</f>
        <v>*</v>
      </c>
      <c r="T376" s="183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Contrato</v>
      </c>
      <c r="C379" s="184" t="str">
        <f>IF(SP_NORTE!Z382="","*",SP_NORTE!Z382)</f>
        <v>*</v>
      </c>
      <c r="D379" s="174" t="str">
        <f>IF(SP_NORTE!S382="","*",SP_NORTE!S382)</f>
        <v>SP NORTE</v>
      </c>
      <c r="E379" s="174" t="str">
        <f>IF(SP_NORTE!T382="","*",SP_NORTE!T382)</f>
        <v>ZBV-ZTI</v>
      </c>
      <c r="F379" s="183">
        <f>IF(SP_NORTE!B382="","*",SP_NORTE!B382)</f>
        <v>45957</v>
      </c>
      <c r="G379" s="183" t="str">
        <f>IF(SP_NORTE!D382="","*",SP_NORTE!D382)</f>
        <v>KLECIO (TP-699)</v>
      </c>
      <c r="H379" s="183" t="str">
        <f>IF(SP_NORTE!F382="","*",SP_NORTE!F382)</f>
        <v>PDM - SOLDA</v>
      </c>
      <c r="I379" s="183" t="str">
        <f>IF(SP_NORTE!H382="","*",SP_NORTE!H382)</f>
        <v>-</v>
      </c>
      <c r="J379" s="183" t="str">
        <f>IF(SP_NORTE!I382="","*",SP_NORTE!I382)</f>
        <v>-</v>
      </c>
      <c r="K379" s="174" t="str">
        <f>IF(SP_NORTE!M382="","*",SP_NORTE!M382)</f>
        <v>ZAC-2</v>
      </c>
      <c r="L379" s="174" t="str">
        <f>IF(SP_NORTE!N382="","*",SP_NORTE!N382)</f>
        <v>ZAC2</v>
      </c>
      <c r="M379" s="175">
        <f>IF(SP_NORTE!J382="","*",SP_NORTE!J382)</f>
        <v>70</v>
      </c>
      <c r="N379" s="182">
        <f>IF(SP_NORTE!K382="","*",SP_NORTE!K382)</f>
        <v>81.599999999999994</v>
      </c>
      <c r="O379" s="182" t="str">
        <f>IF(SP_NORTE!L382="","*",SP_NORTE!L382)</f>
        <v>-</v>
      </c>
      <c r="P379" s="181">
        <f>IF(SP_NORTE!O382="","*",SP_NORTE!O382)</f>
        <v>0.375</v>
      </c>
      <c r="Q379" s="181">
        <f>IF(SP_NORTE!P382="","*",SP_NORTE!P382)</f>
        <v>0.125</v>
      </c>
      <c r="R379" s="183" t="str">
        <f>IF(SP_NORTE!Q382="","*",CONCATENATE(SP_NORTE!Q382," ",SP_NORTE!R382))</f>
        <v>2 Nº DE SOLDA</v>
      </c>
      <c r="S379" s="183" t="str">
        <f>IF(SP_NORTE!V382="","*",SP_NORTE!V382)</f>
        <v>Klécio</v>
      </c>
      <c r="T379" s="183" t="str">
        <f>IF(SP_NORTE!W382="","*",SP_NORTE!W382)</f>
        <v>Solda - Condicionada à temperatura em ZAC-2</v>
      </c>
      <c r="U379" s="172">
        <f ca="1">_xlfn.XLOOKUP(G379&amp;$U$2,BS_CONTROLE[CHAVE],BS_CONTROLE[Quantidade_11],"-")</f>
        <v>2</v>
      </c>
      <c r="V379" s="172">
        <f ca="1">_xlfn.XLOOKUP(G379&amp;$V$2,BS_CONTROLE[CHAVE],BS_CONTROLE[Quantidade_11],"-")</f>
        <v>0</v>
      </c>
      <c r="W379" s="172">
        <f ca="1">_xlfn.XLOOKUP(G379&amp;$W$2,BS_CONTROLE[CHAVE],BS_CONTROLE[Quantidade_11],"-")</f>
        <v>1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>
        <f>IF(SP_NORTE!B383="","*",SP_NORTE!B383)</f>
        <v>45957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1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1905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5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347" sqref="A347:P355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4" t="s">
        <v>1906</v>
      </c>
      <c r="D5" s="295"/>
      <c r="E5" s="295"/>
      <c r="F5" s="295"/>
      <c r="G5" s="295"/>
      <c r="H5" s="295"/>
      <c r="I5" s="295"/>
      <c r="J5" s="296"/>
      <c r="K5" s="297" t="s">
        <v>1907</v>
      </c>
      <c r="L5" s="298"/>
      <c r="M5" s="298"/>
      <c r="N5" s="298"/>
      <c r="O5" s="299" t="s">
        <v>1908</v>
      </c>
      <c r="P5" s="300"/>
    </row>
    <row r="6" spans="1:16" s="82" customFormat="1" ht="15" customHeight="1">
      <c r="A6" s="74" t="s">
        <v>1903</v>
      </c>
      <c r="B6" s="83" t="s">
        <v>1902</v>
      </c>
      <c r="C6" s="84" t="s">
        <v>1063</v>
      </c>
      <c r="D6" s="85" t="s">
        <v>1064</v>
      </c>
      <c r="E6" s="84" t="s">
        <v>1909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1910</v>
      </c>
      <c r="M6" s="88" t="s">
        <v>710</v>
      </c>
      <c r="N6" s="89" t="s">
        <v>1058</v>
      </c>
      <c r="O6" s="225" t="s">
        <v>1101</v>
      </c>
      <c r="P6" s="150" t="s">
        <v>1911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>
        <f>IF(SP_NORTE!BH348="","*",SP_NORTE!BH348)</f>
        <v>0</v>
      </c>
      <c r="P347" s="185" t="str">
        <f>IF($A$2=1,IF(SP_NORTE!BJ348="","*",SP_NORTE!BJ348),IF(SP_NORTE!BK348="","*",SP_NORTE!BK348))</f>
        <v>MC1 07h49/ sem oportunidade de faixa</v>
      </c>
    </row>
    <row r="348" spans="1:16" ht="27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ZPNZXB</v>
      </c>
      <c r="L348" s="91" t="str">
        <f>IF(SP_NORTE!AM349="","*",SP_NORTE!AM349)</f>
        <v>ZPNZXB-ZLI</v>
      </c>
      <c r="M348" s="91">
        <f>IF(SP_NORTE!AP349="","*",SP_NORTE!AP349)</f>
        <v>128</v>
      </c>
      <c r="N348" s="91" t="str">
        <f>IF(SP_NORTE!AM349="","*",SP_NORTE!AM349)</f>
        <v>ZPNZXB-ZLI</v>
      </c>
      <c r="O348" s="123">
        <f>IF(SP_NORTE!BH349="","*",SP_NORTE!BH349)</f>
        <v>2</v>
      </c>
      <c r="P348" s="185" t="str">
        <f>IF($A$2=1,IF(SP_NORTE!BJ349="","*",SP_NORTE!BJ349),IF(SP_NORTE!BK349="","*",SP_NORTE!BK349))</f>
        <v>MC1 08h00/ autorizado entrada na via 08h09/ Em deslocamento</v>
      </c>
    </row>
    <row r="349" spans="1:16" ht="27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 hidden="1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>
        <f>IF(SP_NORTE!BH352="","*",SP_NORTE!BH352)</f>
        <v>0</v>
      </c>
      <c r="P351" s="185" t="str">
        <f>IF($A$2=1,IF(SP_NORTE!BJ352="","*",SP_NORTE!BJ352),IF(SP_NORTE!BK352="","*",SP_NORTE!BK352))</f>
        <v>MC1 08h33, sem oportunidade de faixa</v>
      </c>
    </row>
    <row r="352" spans="1:16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>
        <f>IF(SP_NORTE!BH353="","*",SP_NORTE!BH353)</f>
        <v>0</v>
      </c>
      <c r="P352" s="185" t="s">
        <v>1912</v>
      </c>
    </row>
    <row r="353" spans="1:16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str">
        <f>IF(SP_NORTE!D355="","*",SP_NORTE!D355)</f>
        <v>JAIR (TF-659)</v>
      </c>
      <c r="F353" s="91" t="str">
        <f>IF(SP_NORTE!H355="","*",SP_NORTE!H355)</f>
        <v>-</v>
      </c>
      <c r="G353" s="91" t="str">
        <f>IF(SP_NORTE!M355="","*",SP_NORTE!M355)</f>
        <v>ZTT-N</v>
      </c>
      <c r="H353" s="130">
        <f>IF(SP_NORTE!K355="","*",SP_NORTE!K355)</f>
        <v>97.343000000000004</v>
      </c>
      <c r="I353" s="127">
        <f>IF(SP_NORTE!O355="","*",SP_NORTE!O355)</f>
        <v>0.375</v>
      </c>
      <c r="J353" s="127">
        <f>IF(SP_NORTE!P355="","*",SP_NORTE!P355)</f>
        <v>6.25E-2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>
        <f>IF(SP_NORTE!BH354="","*",SP_NORTE!BH354)</f>
        <v>0</v>
      </c>
      <c r="P353" s="185" t="s">
        <v>1867</v>
      </c>
    </row>
    <row r="354" spans="1:16" ht="27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ZTT-N</v>
      </c>
      <c r="H354" s="130">
        <f>IF(SP_NORTE!K355="","*",SP_NORTE!K355)</f>
        <v>97.343000000000004</v>
      </c>
      <c r="I354" s="127">
        <f>IF(SP_NORTE!O355="","*",SP_NORTE!O355)</f>
        <v>0.375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ZTT-N</v>
      </c>
      <c r="M354" s="91">
        <f>IF(SP_NORTE!AP355="","*",SP_NORTE!AP355)</f>
        <v>97.343000000000004</v>
      </c>
      <c r="N354" s="91" t="str">
        <f>IF(SP_NORTE!AM355="","*",SP_NORTE!AM355)</f>
        <v>ZTT-N</v>
      </c>
      <c r="O354" s="123">
        <f>IF(SP_NORTE!BH355="","*",SP_NORTE!BH355)</f>
        <v>0</v>
      </c>
      <c r="P354" s="185" t="str">
        <f>IF($A$2=1,IF(SP_NORTE!BJ355="","*",SP_NORTE!BJ355),IF(SP_NORTE!BK355="","*",SP_NORTE!BK355))</f>
        <v>TP pronto 09h50/ sem oportunidade de faixa</v>
      </c>
    </row>
    <row r="355" spans="1:16" ht="27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>
        <f>IF(SP_NORTE!BH356="","*",SP_NORTE!BH356)</f>
        <v>0</v>
      </c>
      <c r="P355" s="185" t="str">
        <f>IF($A$2=1,IF(SP_NORTE!BJ356="","*",SP_NORTE!BJ356),IF(SP_NORTE!BK356="","*",SP_NORTE!BK356))</f>
        <v>TP pronto 08h13/ sem oportunidade de faixa</v>
      </c>
    </row>
    <row r="356" spans="1:16" ht="27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 hidden="1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 t="str">
        <f>IF(SP_NORTE!BH358="","*",SP_NORTE!BH358)</f>
        <v>*</v>
      </c>
      <c r="P357" s="185" t="str">
        <f>IF($A$2=1,IF(SP_NORTE!BJ358="","*",SP_NORTE!BJ358),IF(SP_NORTE!BK358="","*",SP_NORTE!BK358))</f>
        <v>*</v>
      </c>
    </row>
    <row r="358" spans="1:16" ht="27" hidden="1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ZCZ-ZTI</v>
      </c>
      <c r="E358" s="91" t="str">
        <f>IF(SP_NORTE!D359="","*",SP_NORTE!D359)</f>
        <v>V88</v>
      </c>
      <c r="F358" s="91" t="str">
        <f>IF(SP_NORTE!H359="","*",SP_NORTE!H359)</f>
        <v>ZMA2</v>
      </c>
      <c r="G358" s="91" t="str">
        <f>IF(SP_NORTE!M359="","*",SP_NORTE!M359)</f>
        <v>ZMA-ZLI</v>
      </c>
      <c r="H358" s="130">
        <f>IF(SP_NORTE!K359="","*",SP_NORTE!K359)</f>
        <v>42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ZMA2</v>
      </c>
      <c r="L358" s="91" t="str">
        <f>IF(SP_NORTE!AM359="","*",SP_NORTE!AM359)</f>
        <v>ZMA-ZLI</v>
      </c>
      <c r="M358" s="91">
        <f>IF(SP_NORTE!AP359="","*",SP_NORTE!AP359)</f>
        <v>42</v>
      </c>
      <c r="N358" s="91" t="str">
        <f>IF(SP_NORTE!AM359="","*",SP_NORTE!AM359)</f>
        <v>ZMA-ZLI</v>
      </c>
      <c r="O358" s="123" t="str">
        <f>IF(SP_NORTE!BH359="","*",SP_NORTE!BH359)</f>
        <v>*</v>
      </c>
      <c r="P358" s="185" t="str">
        <f>IF($A$2=1,IF(SP_NORTE!BJ359="","*",SP_NORTE!BJ359),IF(SP_NORTE!BK359="","*",SP_NORTE!BK359))</f>
        <v>*</v>
      </c>
    </row>
    <row r="359" spans="1:16" ht="27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 hidden="1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ZCZ-ZTI</v>
      </c>
      <c r="E360" s="91" t="str">
        <f>IF(SP_NORTE!D361="","*",SP_NORTE!D361)</f>
        <v>V97</v>
      </c>
      <c r="F360" s="91" t="str">
        <f>IF(SP_NORTE!H361="","*",SP_NORTE!H361)</f>
        <v>ZDZ</v>
      </c>
      <c r="G360" s="91" t="str">
        <f>IF(SP_NORTE!M361="","*",SP_NORTE!M361)</f>
        <v>ZDZ-ZTT</v>
      </c>
      <c r="H360" s="130">
        <f>IF(SP_NORTE!K361="","*",SP_NORTE!K361)</f>
        <v>26</v>
      </c>
      <c r="I360" s="127">
        <f>IF(SP_NORTE!O361="","*",SP_NORTE!O361)</f>
        <v>0.35416666666666669</v>
      </c>
      <c r="J360" s="127">
        <f>IF(SP_NORTE!P361="","*",SP_NORTE!P361)</f>
        <v>4.1666666666666664E-2</v>
      </c>
      <c r="K360" s="91" t="str">
        <f>IF(SP_NORTE!AK361="","*",SP_NORTE!AK361)</f>
        <v>ZDZ</v>
      </c>
      <c r="L360" s="91" t="str">
        <f>IF(SP_NORTE!AM361="","*",SP_NORTE!AM361)</f>
        <v>ZDZ-ZTT</v>
      </c>
      <c r="M360" s="91">
        <f>IF(SP_NORTE!AP361="","*",SP_NORTE!AP361)</f>
        <v>26</v>
      </c>
      <c r="N360" s="91" t="str">
        <f>IF(SP_NORTE!AM361="","*",SP_NORTE!AM361)</f>
        <v>ZDZ-ZTT</v>
      </c>
      <c r="O360" s="123" t="str">
        <f>IF(SP_NORTE!BH361="","*",SP_NORTE!BH361)</f>
        <v>*</v>
      </c>
      <c r="P360" s="185" t="str">
        <f>IF($A$2=1,IF(SP_NORTE!BJ361="","*",SP_NORTE!BJ361),IF(SP_NORTE!BK361="","*",SP_NORTE!BK361))</f>
        <v>*</v>
      </c>
    </row>
    <row r="361" spans="1:16" ht="27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 hidden="1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 t="str">
        <f>IF(SP_NORTE!BH364="","*",SP_NORTE!BH364)</f>
        <v>*</v>
      </c>
      <c r="P363" s="185" t="str">
        <f>IF($A$2=1,IF(SP_NORTE!BJ364="","*",SP_NORTE!BJ364),IF(SP_NORTE!BK364="","*",SP_NORTE!BK364))</f>
        <v>*</v>
      </c>
    </row>
    <row r="364" spans="1:16" ht="27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5" t="str">
        <f>IF($A$2=1,IF(SP_NORTE!BJ365="","*",SP_NORTE!BJ365),IF(SP_NORTE!BK365="","*",SP_NORTE!BK365))</f>
        <v>*</v>
      </c>
    </row>
    <row r="365" spans="1:16" ht="27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 hidden="1">
      <c r="A366" s="90">
        <f>IF(SP_NORTE!B367="","*",SP_NORTE!B367)</f>
        <v>45957</v>
      </c>
      <c r="B366" s="91" t="str">
        <f>IF(SP_NORTE!X367="","*",SP_NORTE!X367)</f>
        <v>Oportunidade</v>
      </c>
      <c r="C366" s="91" t="str">
        <f>IF(SP_NORTE!S367="","*",SP_NORTE!S367)</f>
        <v>SP NORTE</v>
      </c>
      <c r="D366" s="91" t="str">
        <f>IF(SP_NORTE!T367="","*",SP_NORTE!T367)</f>
        <v>TMI-ZEB</v>
      </c>
      <c r="E366" s="91" t="str">
        <f>IF(SP_NORTE!D367="","*",SP_NORTE!D367)</f>
        <v>JULIO (TP-697)</v>
      </c>
      <c r="F366" s="91" t="str">
        <f>IF(SP_NORTE!H367="","*",SP_NORTE!H367)</f>
        <v>-</v>
      </c>
      <c r="G366" s="91" t="str">
        <f>IF(SP_NORTE!M367="","*",SP_NORTE!M367)</f>
        <v>ZEC-2</v>
      </c>
      <c r="H366" s="130">
        <f>IF(SP_NORTE!K367="","*",SP_NORTE!K367)</f>
        <v>261.8</v>
      </c>
      <c r="I366" s="127">
        <f>IF(SP_NORTE!O367="","*",SP_NORTE!O367)</f>
        <v>0.375</v>
      </c>
      <c r="J366" s="127">
        <f>IF(SP_NORTE!P367="","*",SP_NORTE!P367)</f>
        <v>6.25E-2</v>
      </c>
      <c r="K366" s="91" t="str">
        <f>IF(SP_NORTE!AK367="","*",SP_NORTE!AK367)</f>
        <v>-</v>
      </c>
      <c r="L366" s="91" t="str">
        <f>IF(SP_NORTE!AM367="","*",SP_NORTE!AM367)</f>
        <v>ZEC-2</v>
      </c>
      <c r="M366" s="91">
        <f>IF(SP_NORTE!AP367="","*",SP_NORTE!AP367)</f>
        <v>261.8</v>
      </c>
      <c r="N366" s="91" t="str">
        <f>IF(SP_NORTE!AM367="","*",SP_NORTE!AM367)</f>
        <v>ZEC-2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 hidden="1">
      <c r="A367" s="90">
        <f>IF(SP_NORTE!B372="","*",SP_NORTE!B372)</f>
        <v>45957</v>
      </c>
      <c r="B367" s="91" t="str">
        <f>IF(SP_NORTE!X372="","*",SP_NORTE!X372)</f>
        <v>Oportunidade</v>
      </c>
      <c r="C367" s="91" t="str">
        <f>IF(SP_NORTE!S372="","*",SP_NORTE!S372)</f>
        <v>SP NORTE</v>
      </c>
      <c r="D367" s="91" t="str">
        <f>IF(SP_NORTE!T372="","*",SP_NORTE!T372)</f>
        <v>ZCZ-ZTI</v>
      </c>
      <c r="E367" s="91" t="str">
        <f>IF(SP_NORTE!D372="","*",SP_NORTE!D372)</f>
        <v>IGOR (TF-660)</v>
      </c>
      <c r="F367" s="91" t="str">
        <f>IF(SP_NORTE!H372="","*",SP_NORTE!H372)</f>
        <v>-</v>
      </c>
      <c r="G367" s="91" t="str">
        <f>IF(SP_NORTE!M372="","*",SP_NORTE!M372)</f>
        <v>ZDG-ZTN</v>
      </c>
      <c r="H367" s="130">
        <f>IF(SP_NORTE!K372="","*",SP_NORTE!K372)</f>
        <v>56.826000000000001</v>
      </c>
      <c r="I367" s="127">
        <f>IF(SP_NORTE!O372="","*",SP_NORTE!O372)</f>
        <v>0.35416666666666669</v>
      </c>
      <c r="J367" s="127">
        <f>IF(SP_NORTE!P372="","*",SP_NORTE!P372)</f>
        <v>6.25E-2</v>
      </c>
      <c r="K367" s="91" t="str">
        <f>IF(SP_NORTE!AK372="","*",SP_NORTE!AK372)</f>
        <v>-</v>
      </c>
      <c r="L367" s="91" t="str">
        <f>IF(SP_NORTE!AM372="","*",SP_NORTE!AM372)</f>
        <v>ZDG-ZTN</v>
      </c>
      <c r="M367" s="91">
        <f>IF(SP_NORTE!AP372="","*",SP_NORTE!AP372)</f>
        <v>56.826000000000001</v>
      </c>
      <c r="N367" s="91" t="str">
        <f>IF(SP_NORTE!AM372="","*",SP_NORTE!AM372)</f>
        <v>ZDG-ZTN</v>
      </c>
      <c r="O367" s="123" t="str">
        <f>IF(SP_NORTE!BH372="","*",SP_NORTE!BH372)</f>
        <v>*</v>
      </c>
      <c r="P367" s="185" t="str">
        <f>IF($A$2=1,IF(SP_NORTE!BJ372="","*",SP_NORTE!BJ372),IF(SP_NORTE!BK372="","*",SP_NORTE!BK372))</f>
        <v>*</v>
      </c>
    </row>
    <row r="368" spans="1:16" ht="27" hidden="1">
      <c r="A368" s="90">
        <f>IF(SP_NORTE!B373="","*",SP_NORTE!B373)</f>
        <v>45957</v>
      </c>
      <c r="B368" s="91" t="str">
        <f>IF(SP_NORTE!X373="","*",SP_NORTE!X373)</f>
        <v>Oportunidade</v>
      </c>
      <c r="C368" s="91" t="str">
        <f>IF(SP_NORTE!S373="","*",SP_NORTE!S373)</f>
        <v>SP NORTE</v>
      </c>
      <c r="D368" s="91" t="str">
        <f>IF(SP_NORTE!T373="","*",SP_NORTE!T373)</f>
        <v>ZCZ-ZTI</v>
      </c>
      <c r="E368" s="91" t="str">
        <f>IF(SP_NORTE!D373="","*",SP_NORTE!D373)</f>
        <v>MAURO TP-868)</v>
      </c>
      <c r="F368" s="91" t="str">
        <f>IF(SP_NORTE!H373="","*",SP_NORTE!H373)</f>
        <v>-</v>
      </c>
      <c r="G368" s="91" t="str">
        <f>IF(SP_NORTE!M373="","*",SP_NORTE!M373)</f>
        <v>ZDG-ZTN</v>
      </c>
      <c r="H368" s="130">
        <f>IF(SP_NORTE!K373="","*",SP_NORTE!K373)</f>
        <v>55.252000000000002</v>
      </c>
      <c r="I368" s="127">
        <f>IF(SP_NORTE!O373="","*",SP_NORTE!O373)</f>
        <v>0.35416666666666669</v>
      </c>
      <c r="J368" s="127">
        <f>IF(SP_NORTE!P373="","*",SP_NORTE!P373)</f>
        <v>6.25E-2</v>
      </c>
      <c r="K368" s="91" t="str">
        <f>IF(SP_NORTE!AK373="","*",SP_NORTE!AK373)</f>
        <v>-</v>
      </c>
      <c r="L368" s="91" t="str">
        <f>IF(SP_NORTE!AM373="","*",SP_NORTE!AM373)</f>
        <v>ZDG-ZTN</v>
      </c>
      <c r="M368" s="91">
        <f>IF(SP_NORTE!AP373="","*",SP_NORTE!AP373)</f>
        <v>55.252000000000002</v>
      </c>
      <c r="N368" s="91" t="str">
        <f>IF(SP_NORTE!AM373="","*",SP_NORTE!AM373)</f>
        <v>ZDG-ZTN</v>
      </c>
      <c r="O368" s="123" t="str">
        <f>IF(SP_NORTE!BH373="","*",SP_NORTE!BH373)</f>
        <v>*</v>
      </c>
      <c r="P368" s="185" t="str">
        <f>IF($A$2=1,IF(SP_NORTE!BJ373="","*",SP_NORTE!BJ373),IF(SP_NORTE!BK373="","*",SP_NORTE!BK373))</f>
        <v>*</v>
      </c>
    </row>
    <row r="369" spans="1:16" ht="27" hidden="1">
      <c r="A369" s="90" t="str">
        <f>IF(SP_NORTE!B374="","*",SP_NORTE!B374)</f>
        <v>*</v>
      </c>
      <c r="B369" s="91" t="str">
        <f>IF(SP_NORTE!X374="","*",SP_NORTE!X374)</f>
        <v>*</v>
      </c>
      <c r="C369" s="91" t="str">
        <f>IF(SP_NORTE!S374="","*",SP_NORTE!S374)</f>
        <v>-</v>
      </c>
      <c r="D369" s="91" t="str">
        <f>IF(SP_NORTE!T374="","*",SP_NORTE!T374)</f>
        <v>-</v>
      </c>
      <c r="E369" s="91" t="str">
        <f>IF(SP_NORTE!D374="","*",SP_NORTE!D374)</f>
        <v>*</v>
      </c>
      <c r="F369" s="91" t="str">
        <f>IF(SP_NORTE!H374="","*",SP_NORTE!H374)</f>
        <v>-</v>
      </c>
      <c r="G369" s="91" t="str">
        <f>IF(SP_NORTE!M374="","*",SP_NORTE!M374)</f>
        <v>-</v>
      </c>
      <c r="H369" s="130" t="str">
        <f>IF(SP_NORTE!K374="","*",SP_NORTE!K374)</f>
        <v>*</v>
      </c>
      <c r="I369" s="127" t="str">
        <f>IF(SP_NORTE!O374="","*",SP_NORTE!O374)</f>
        <v>*</v>
      </c>
      <c r="J369" s="127" t="str">
        <f>IF(SP_NORTE!P374="","*",SP_NORTE!P374)</f>
        <v>*</v>
      </c>
      <c r="K369" s="91" t="str">
        <f>IF(SP_NORTE!AK374="","*",SP_NORTE!AK374)</f>
        <v>-</v>
      </c>
      <c r="L369" s="91" t="str">
        <f>IF(SP_NORTE!AM374="","*",SP_NORTE!AM374)</f>
        <v>-</v>
      </c>
      <c r="M369" s="91">
        <f>IF(SP_NORTE!AP374="","*",SP_NORTE!AP374)</f>
        <v>0</v>
      </c>
      <c r="N369" s="91" t="str">
        <f>IF(SP_NORTE!AM374="","*",SP_NORTE!AM374)</f>
        <v>-</v>
      </c>
      <c r="O369" s="123" t="str">
        <f>IF(SP_NORTE!BH374="","*",SP_NORTE!BH374)</f>
        <v>*</v>
      </c>
      <c r="P369" s="185" t="str">
        <f>IF($A$2=1,IF(SP_NORTE!BJ374="","*",SP_NORTE!BJ374),IF(SP_NORTE!BK374="","*",SP_NORTE!BK374))</f>
        <v>*</v>
      </c>
    </row>
    <row r="370" spans="1:16" ht="27" hidden="1">
      <c r="A370" s="90">
        <f>IF(SP_NORTE!B375="","*",SP_NORTE!B375)</f>
        <v>45957</v>
      </c>
      <c r="B370" s="91" t="str">
        <f>IF(SP_NORTE!X375="","*",SP_NORTE!X375)</f>
        <v>Oportunidade</v>
      </c>
      <c r="C370" s="91" t="str">
        <f>IF(SP_NORTE!S375="","*",SP_NORTE!S375)</f>
        <v>SP NORTE</v>
      </c>
      <c r="D370" s="91" t="str">
        <f>IF(SP_NORTE!T375="","*",SP_NORTE!T375)</f>
        <v>ZCZ-ZTI</v>
      </c>
      <c r="E370" s="91" t="str">
        <f>IF(SP_NORTE!D375="","*",SP_NORTE!D375)</f>
        <v>ANTÔNIO (TP-713)</v>
      </c>
      <c r="F370" s="91" t="str">
        <f>IF(SP_NORTE!H375="","*",SP_NORTE!H375)</f>
        <v>-</v>
      </c>
      <c r="G370" s="91" t="str">
        <f>IF(SP_NORTE!M375="","*",SP_NORTE!M375)</f>
        <v>ZTO-ZOI</v>
      </c>
      <c r="H370" s="130">
        <f>IF(SP_NORTE!K375="","*",SP_NORTE!K375)</f>
        <v>244</v>
      </c>
      <c r="I370" s="127">
        <f>IF(SP_NORTE!O375="","*",SP_NORTE!O375)</f>
        <v>0.375</v>
      </c>
      <c r="J370" s="127">
        <f>IF(SP_NORTE!P375="","*",SP_NORTE!P375)</f>
        <v>6.25E-2</v>
      </c>
      <c r="K370" s="91" t="str">
        <f>IF(SP_NORTE!AK375="","*",SP_NORTE!AK375)</f>
        <v>-</v>
      </c>
      <c r="L370" s="91" t="str">
        <f>IF(SP_NORTE!AM375="","*",SP_NORTE!AM375)</f>
        <v>ZTO-ZOI</v>
      </c>
      <c r="M370" s="91">
        <f>IF(SP_NORTE!AP375="","*",SP_NORTE!AP375)</f>
        <v>244</v>
      </c>
      <c r="N370" s="91" t="str">
        <f>IF(SP_NORTE!AM375="","*",SP_NORTE!AM375)</f>
        <v>ZTO-ZOI</v>
      </c>
      <c r="O370" s="123" t="str">
        <f>IF(SP_NORTE!BH375="","*",SP_NORTE!BH375)</f>
        <v>*</v>
      </c>
      <c r="P370" s="185" t="str">
        <f>IF($A$2=1,IF(SP_NORTE!BJ375="","*",SP_NORTE!BJ375),IF(SP_NORTE!BK375="","*",SP_NORTE!BK375))</f>
        <v>*</v>
      </c>
    </row>
    <row r="371" spans="1:16" ht="27" hidden="1">
      <c r="A371" s="90" t="str">
        <f>IF(SP_NORTE!B376="","*",SP_NORTE!B376)</f>
        <v>*</v>
      </c>
      <c r="B371" s="91" t="str">
        <f>IF(SP_NORTE!X376="","*",SP_NORTE!X376)</f>
        <v>*</v>
      </c>
      <c r="C371" s="91" t="str">
        <f>IF(SP_NORTE!S376="","*",SP_NORTE!S376)</f>
        <v>-</v>
      </c>
      <c r="D371" s="91" t="str">
        <f>IF(SP_NORTE!T376="","*",SP_NORTE!T376)</f>
        <v>-</v>
      </c>
      <c r="E371" s="91" t="str">
        <f>IF(SP_NORTE!D376="","*",SP_NORTE!D376)</f>
        <v>*</v>
      </c>
      <c r="F371" s="91" t="str">
        <f>IF(SP_NORTE!H376="","*",SP_NORTE!H376)</f>
        <v>-</v>
      </c>
      <c r="G371" s="91" t="str">
        <f>IF(SP_NORTE!M376="","*",SP_NORTE!M376)</f>
        <v>-</v>
      </c>
      <c r="H371" s="130" t="str">
        <f>IF(SP_NORTE!K376="","*",SP_NORTE!K376)</f>
        <v>*</v>
      </c>
      <c r="I371" s="127" t="str">
        <f>IF(SP_NORTE!O376="","*",SP_NORTE!O376)</f>
        <v>*</v>
      </c>
      <c r="J371" s="127" t="str">
        <f>IF(SP_NORTE!P376="","*",SP_NORTE!P376)</f>
        <v>*</v>
      </c>
      <c r="K371" s="91" t="str">
        <f>IF(SP_NORTE!AK376="","*",SP_NORTE!AK376)</f>
        <v>-</v>
      </c>
      <c r="L371" s="91" t="str">
        <f>IF(SP_NORTE!AM376="","*",SP_NORTE!AM376)</f>
        <v>-</v>
      </c>
      <c r="M371" s="91">
        <f>IF(SP_NORTE!AP376="","*",SP_NORTE!AP376)</f>
        <v>0</v>
      </c>
      <c r="N371" s="91" t="str">
        <f>IF(SP_NORTE!AM376="","*",SP_NORTE!AM376)</f>
        <v>-</v>
      </c>
      <c r="O371" s="123" t="str">
        <f>IF(SP_NORTE!BH376="","*",SP_NORTE!BH376)</f>
        <v>*</v>
      </c>
      <c r="P371" s="185" t="str">
        <f>IF($A$2=1,IF(SP_NORTE!BJ376="","*",SP_NORTE!BJ376),IF(SP_NORTE!BK376="","*",SP_NORTE!BK376))</f>
        <v>*</v>
      </c>
    </row>
    <row r="372" spans="1:16" ht="27" hidden="1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5" t="str">
        <f>IF($A$2=1,IF(SP_NORTE!BJ377="","*",SP_NORTE!BJ377),IF(SP_NORTE!BK377="","*",SP_NORTE!BK377))</f>
        <v>*</v>
      </c>
    </row>
    <row r="373" spans="1:16" ht="27" hidden="1">
      <c r="A373" s="90" t="str">
        <f>IF(SP_NORTE!B378="","*",SP_NORTE!B378)</f>
        <v>*</v>
      </c>
      <c r="B373" s="91" t="str">
        <f>IF(SP_NORTE!X378="","*",SP_NORTE!X378)</f>
        <v>Oportunidade</v>
      </c>
      <c r="C373" s="91" t="str">
        <f>IF(SP_NORTE!S378="","*",SP_NORTE!S378)</f>
        <v>SP NORTE</v>
      </c>
      <c r="D373" s="91" t="str">
        <f>IF(SP_NORTE!T378="","*",SP_NORTE!T378)</f>
        <v>ZBV-ZTI</v>
      </c>
      <c r="E373" s="91" t="str">
        <f>IF(SP_NORTE!D378="","*",SP_NORTE!D378)</f>
        <v>A74</v>
      </c>
      <c r="F373" s="91" t="str">
        <f>IF(SP_NORTE!H378="","*",SP_NORTE!H378)</f>
        <v>ZIQ</v>
      </c>
      <c r="G373" s="91" t="str">
        <f>IF(SP_NORTE!M378="","*",SP_NORTE!M378)</f>
        <v>ZIQ-ZTR</v>
      </c>
      <c r="H373" s="130">
        <f>IF(SP_NORTE!K378="","*",SP_NORTE!K378)</f>
        <v>168</v>
      </c>
      <c r="I373" s="127">
        <f>IF(SP_NORTE!O378="","*",SP_NORTE!O378)</f>
        <v>0.39583333333333331</v>
      </c>
      <c r="J373" s="127">
        <f>IF(SP_NORTE!P378="","*",SP_NORTE!P378)</f>
        <v>4.1666666666666664E-2</v>
      </c>
      <c r="K373" s="91" t="str">
        <f>IF(SP_NORTE!AK378="","*",SP_NORTE!AK378)</f>
        <v>ZIQ</v>
      </c>
      <c r="L373" s="91" t="str">
        <f>IF(SP_NORTE!AM378="","*",SP_NORTE!AM378)</f>
        <v>ZIQ-ZTR</v>
      </c>
      <c r="M373" s="91">
        <f>IF(SP_NORTE!AP378="","*",SP_NORTE!AP378)</f>
        <v>168</v>
      </c>
      <c r="N373" s="91" t="str">
        <f>IF(SP_NORTE!AM378="","*",SP_NORTE!AM378)</f>
        <v>ZIQ-ZTR</v>
      </c>
      <c r="O373" s="123" t="str">
        <f>IF(SP_NORTE!BH378="","*",SP_NORTE!BH378)</f>
        <v>*</v>
      </c>
      <c r="P373" s="185" t="str">
        <f>IF($A$2=1,IF(SP_NORTE!BJ378="","*",SP_NORTE!BJ378),IF(SP_NORTE!BK378="","*",SP_NORTE!BK378))</f>
        <v>*</v>
      </c>
    </row>
    <row r="374" spans="1:16" ht="38.25" hidden="1" customHeight="1">
      <c r="A374" s="90" t="str">
        <f>IF(SP_NORTE!B379="","*",SP_NORTE!B379)</f>
        <v>*</v>
      </c>
      <c r="B374" s="91" t="str">
        <f>IF(SP_NORTE!X379="","*",SP_NORTE!X379)</f>
        <v>*</v>
      </c>
      <c r="C374" s="91" t="str">
        <f>IF(SP_NORTE!S379="","*",SP_NORTE!S379)</f>
        <v>-</v>
      </c>
      <c r="D374" s="91" t="str">
        <f>IF(SP_NORTE!T379="","*",SP_NORTE!T379)</f>
        <v>-</v>
      </c>
      <c r="E374" s="91" t="str">
        <f>IF(SP_NORTE!D379="","*",SP_NORTE!D379)</f>
        <v>*</v>
      </c>
      <c r="F374" s="91" t="str">
        <f>IF(SP_NORTE!H379="","*",SP_NORTE!H379)</f>
        <v>-</v>
      </c>
      <c r="G374" s="91" t="str">
        <f>IF(SP_NORTE!M379="","*",SP_NORTE!M379)</f>
        <v>-</v>
      </c>
      <c r="H374" s="130" t="str">
        <f>IF(SP_NORTE!K379="","*",SP_NORTE!K379)</f>
        <v>*</v>
      </c>
      <c r="I374" s="127" t="str">
        <f>IF(SP_NORTE!O379="","*",SP_NORTE!O379)</f>
        <v>*</v>
      </c>
      <c r="J374" s="127" t="str">
        <f>IF(SP_NORTE!P379="","*",SP_NORTE!P379)</f>
        <v>*</v>
      </c>
      <c r="K374" s="91" t="str">
        <f>IF(SP_NORTE!AK379="","*",SP_NORTE!AK379)</f>
        <v>-</v>
      </c>
      <c r="L374" s="91" t="str">
        <f>IF(SP_NORTE!AM379="","*",SP_NORTE!AM379)</f>
        <v>-</v>
      </c>
      <c r="M374" s="91">
        <f>IF(SP_NORTE!AP379="","*",SP_NORTE!AP379)</f>
        <v>0</v>
      </c>
      <c r="N374" s="91" t="str">
        <f>IF(SP_NORTE!AM379="","*",SP_NORTE!AM379)</f>
        <v>-</v>
      </c>
      <c r="O374" s="123" t="str">
        <f>IF(SP_NORTE!BH379="","*",SP_NORTE!BH379)</f>
        <v>*</v>
      </c>
      <c r="P374" s="185" t="str">
        <f>IF($A$2=1,IF(SP_NORTE!BJ379="","*",SP_NORTE!BJ379),IF(SP_NORTE!BK379="","*",SP_NORTE!BK379))</f>
        <v>*</v>
      </c>
    </row>
    <row r="375" spans="1:16" ht="27" hidden="1">
      <c r="A375" s="90" t="str">
        <f>IF(SP_NORTE!B380="","*",SP_NORTE!B380)</f>
        <v>*</v>
      </c>
      <c r="B375" s="91" t="str">
        <f>IF(SP_NORTE!X380="","*",SP_NORTE!X380)</f>
        <v>Oportunidade</v>
      </c>
      <c r="C375" s="91" t="str">
        <f>IF(SP_NORTE!S380="","*",SP_NORTE!S380)</f>
        <v>SP NORTE</v>
      </c>
      <c r="D375" s="91" t="str">
        <f>IF(SP_NORTE!T380="","*",SP_NORTE!T380)</f>
        <v>ZBV-ZTI</v>
      </c>
      <c r="E375" s="91" t="str">
        <f>IF(SP_NORTE!D380="","*",SP_NORTE!D380)</f>
        <v>V97</v>
      </c>
      <c r="F375" s="91" t="str">
        <f>IF(SP_NORTE!H380="","*",SP_NORTE!H380)</f>
        <v>ZTT</v>
      </c>
      <c r="G375" s="91" t="str">
        <f>IF(SP_NORTE!M380="","*",SP_NORTE!M380)</f>
        <v>ZTT-ZBV</v>
      </c>
      <c r="H375" s="130">
        <f>IF(SP_NORTE!K380="","*",SP_NORTE!K380)</f>
        <v>97</v>
      </c>
      <c r="I375" s="127">
        <f>IF(SP_NORTE!O380="","*",SP_NORTE!O380)</f>
        <v>0.375</v>
      </c>
      <c r="J375" s="127">
        <f>IF(SP_NORTE!P380="","*",SP_NORTE!P380)</f>
        <v>4.1666666666666664E-2</v>
      </c>
      <c r="K375" s="91" t="str">
        <f>IF(SP_NORTE!AK380="","*",SP_NORTE!AK380)</f>
        <v>ZTT</v>
      </c>
      <c r="L375" s="91" t="str">
        <f>IF(SP_NORTE!AM380="","*",SP_NORTE!AM380)</f>
        <v>ZTT-ZBV</v>
      </c>
      <c r="M375" s="91">
        <f>IF(SP_NORTE!AP380="","*",SP_NORTE!AP380)</f>
        <v>97</v>
      </c>
      <c r="N375" s="91" t="str">
        <f>IF(SP_NORTE!AM380="","*",SP_NORTE!AM380)</f>
        <v>ZTT-ZBV</v>
      </c>
      <c r="O375" s="123" t="str">
        <f>IF(SP_NORTE!BH380="","*",SP_NORTE!BH380)</f>
        <v>*</v>
      </c>
      <c r="P375" s="185" t="str">
        <f>IF($A$2=1,IF(SP_NORTE!BJ380="","*",SP_NORTE!BJ380),IF(SP_NORTE!BK380="","*",SP_NORTE!BK380))</f>
        <v>*</v>
      </c>
    </row>
    <row r="376" spans="1:16" ht="27" hidden="1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5" t="str">
        <f>IF($A$2=1,IF(SP_NORTE!BJ381="","*",SP_NORTE!BJ381),IF(SP_NORTE!BK381="","*",SP_NORTE!BK381))</f>
        <v>*</v>
      </c>
    </row>
    <row r="377" spans="1:16" ht="27" hidden="1">
      <c r="A377" s="90">
        <f>IF(SP_NORTE!B382="","*",SP_NORTE!B382)</f>
        <v>45957</v>
      </c>
      <c r="B377" s="91" t="str">
        <f>IF(SP_NORTE!X382="","*",SP_NORTE!X382)</f>
        <v>Contrato</v>
      </c>
      <c r="C377" s="91" t="str">
        <f>IF(SP_NORTE!S382="","*",SP_NORTE!S382)</f>
        <v>SP NORTE</v>
      </c>
      <c r="D377" s="91" t="str">
        <f>IF(SP_NORTE!T382="","*",SP_NORTE!T382)</f>
        <v>ZBV-ZTI</v>
      </c>
      <c r="E377" s="91" t="str">
        <f>IF(SP_NORTE!D382="","*",SP_NORTE!D382)</f>
        <v>KLECIO (TP-699)</v>
      </c>
      <c r="F377" s="91" t="str">
        <f>IF(SP_NORTE!H382="","*",SP_NORTE!H382)</f>
        <v>-</v>
      </c>
      <c r="G377" s="91" t="str">
        <f>IF(SP_NORTE!M382="","*",SP_NORTE!M382)</f>
        <v>ZAC-2</v>
      </c>
      <c r="H377" s="130">
        <f>IF(SP_NORTE!K382="","*",SP_NORTE!K382)</f>
        <v>81.599999999999994</v>
      </c>
      <c r="I377" s="127">
        <f>IF(SP_NORTE!O382="","*",SP_NORTE!O382)</f>
        <v>0.375</v>
      </c>
      <c r="J377" s="127">
        <f>IF(SP_NORTE!P382="","*",SP_NORTE!P382)</f>
        <v>0.125</v>
      </c>
      <c r="K377" s="91" t="str">
        <f>IF(SP_NORTE!AK382="","*",SP_NORTE!AK382)</f>
        <v>-</v>
      </c>
      <c r="L377" s="91" t="str">
        <f>IF(SP_NORTE!AM382="","*",SP_NORTE!AM382)</f>
        <v>ZAC-2</v>
      </c>
      <c r="M377" s="91">
        <f>IF(SP_NORTE!AP382="","*",SP_NORTE!AP382)</f>
        <v>81.599999999999994</v>
      </c>
      <c r="N377" s="91" t="str">
        <f>IF(SP_NORTE!AM382="","*",SP_NORTE!AM382)</f>
        <v>ZAC-2</v>
      </c>
      <c r="O377" s="123" t="str">
        <f>IF(SP_NORTE!BH382="","*",SP_NORTE!BH382)</f>
        <v>*</v>
      </c>
      <c r="P377" s="185" t="str">
        <f>IF($A$2=1,IF(SP_NORTE!BJ382="","*",SP_NORTE!BJ382),IF(SP_NORTE!BK382="","*",SP_NORTE!BK382))</f>
        <v>*</v>
      </c>
    </row>
    <row r="378" spans="1:16" ht="27" hidden="1">
      <c r="A378" s="90">
        <f>IF(SP_NORTE!B383="","*",SP_NORTE!B383)</f>
        <v>45957</v>
      </c>
      <c r="B378" s="91" t="str">
        <f>IF(SP_NORTE!X383="","*",SP_NORTE!X383)</f>
        <v>Oportunidade</v>
      </c>
      <c r="C378" s="91" t="str">
        <f>IF(SP_NORTE!S383="","*",SP_NORTE!S383)</f>
        <v>SP NORTE</v>
      </c>
      <c r="D378" s="91" t="str">
        <f>IF(SP_NORTE!T383="","*",SP_NORTE!T383)</f>
        <v>ZBV-ZTI</v>
      </c>
      <c r="E378" s="91" t="str">
        <f>IF(SP_NORTE!D383="","*",SP_NORTE!D383)</f>
        <v>V88</v>
      </c>
      <c r="F378" s="91" t="str">
        <f>IF(SP_NORTE!H383="","*",SP_NORTE!H383)</f>
        <v>ZLI</v>
      </c>
      <c r="G378" s="91" t="str">
        <f>IF(SP_NORTE!M383="","*",SP_NORTE!M383)</f>
        <v>ZLI-ZBV</v>
      </c>
      <c r="H378" s="130">
        <f>IF(SP_NORTE!K383="","*",SP_NORTE!K383)</f>
        <v>104</v>
      </c>
      <c r="I378" s="127">
        <f>IF(SP_NORTE!O383="","*",SP_NORTE!O383)</f>
        <v>0.375</v>
      </c>
      <c r="J378" s="127">
        <f>IF(SP_NORTE!P383="","*",SP_NORTE!P383)</f>
        <v>4.1666666666666664E-2</v>
      </c>
      <c r="K378" s="91" t="str">
        <f>IF(SP_NORTE!AK383="","*",SP_NORTE!AK383)</f>
        <v>ZLI</v>
      </c>
      <c r="L378" s="91" t="str">
        <f>IF(SP_NORTE!AM383="","*",SP_NORTE!AM383)</f>
        <v>ZLI-ZBV</v>
      </c>
      <c r="M378" s="91">
        <f>IF(SP_NORTE!AP383="","*",SP_NORTE!AP383)</f>
        <v>104</v>
      </c>
      <c r="N378" s="91" t="str">
        <f>IF(SP_NORTE!AM383="","*",SP_NORTE!AM383)</f>
        <v>ZLI-ZBV</v>
      </c>
      <c r="O378" s="123" t="str">
        <f>IF(SP_NORTE!BH383="","*",SP_NORTE!BH383)</f>
        <v>*</v>
      </c>
      <c r="P378" s="185" t="str">
        <f>IF($A$2=1,IF(SP_NORTE!BJ383="","*",SP_NORTE!BJ383),IF(SP_NORTE!BK383="","*",SP_NORTE!BK383))</f>
        <v>*</v>
      </c>
    </row>
    <row r="379" spans="1:16" ht="27" hidden="1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5" t="str">
        <f>IF($A$2=1,IF(SP_NORTE!BJ384="","*",SP_NORTE!BJ384),IF(SP_NORTE!BK384="","*",SP_NORTE!BK384))</f>
        <v>*</v>
      </c>
    </row>
    <row r="380" spans="1:16" ht="27" hidden="1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5" t="str">
        <f>IF($A$2=1,IF(SP_NORTE!BJ385="","*",SP_NORTE!BJ385),IF(SP_NORTE!BK385="","*",SP_NORTE!BK385))</f>
        <v>*</v>
      </c>
    </row>
    <row r="381" spans="1:16" ht="27" hidden="1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5" t="str">
        <f>IF($A$2=1,IF(SP_NORTE!BJ386="","*",SP_NORTE!BJ386),IF(SP_NORTE!BK386="","*",SP_NORTE!BK386))</f>
        <v>*</v>
      </c>
    </row>
    <row r="382" spans="1:16" ht="27" hidden="1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5" t="str">
        <f>IF($A$2=1,IF(SP_NORTE!BJ387="","*",SP_NORTE!BJ387),IF(SP_NORTE!BK387="","*",SP_NORTE!BK387))</f>
        <v>*</v>
      </c>
    </row>
    <row r="383" spans="1:16" ht="27" hidden="1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5" t="str">
        <f>IF($A$2=1,IF(SP_NORTE!BJ388="","*",SP_NORTE!BJ388),IF(SP_NORTE!BK388="","*",SP_NORTE!BK388))</f>
        <v>*</v>
      </c>
    </row>
    <row r="384" spans="1:16" ht="27" hidden="1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5" t="str">
        <f>IF($A$2=1,IF(SP_NORTE!BJ389="","*",SP_NORTE!BJ389),IF(SP_NORTE!BK389="","*",SP_NORTE!BK389))</f>
        <v>*</v>
      </c>
    </row>
    <row r="385" spans="1:16" ht="27" hidden="1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5" t="str">
        <f>IF($A$2=1,IF(SP_NORTE!BJ390="","*",SP_NORTE!BJ390),IF(SP_NORTE!BK390="","*",SP_NORTE!BK390))</f>
        <v>*</v>
      </c>
    </row>
    <row r="386" spans="1:16" ht="27" hidden="1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5" t="str">
        <f>IF($A$2=1,IF(SP_NORTE!BJ391="","*",SP_NORTE!BJ391),IF(SP_NORTE!BK391="","*",SP_NORTE!BK391))</f>
        <v>*</v>
      </c>
    </row>
    <row r="387" spans="1:16" ht="27" hidden="1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5" t="str">
        <f>IF($A$2=1,IF(SP_NORTE!BJ392="","*",SP_NORTE!BJ392),IF(SP_NORTE!BK392="","*",SP_NORTE!BK392))</f>
        <v>*</v>
      </c>
    </row>
    <row r="388" spans="1:16" ht="27" hidden="1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5" t="str">
        <f>IF($A$2=1,IF(SP_NORTE!BJ393="","*",SP_NORTE!BJ393),IF(SP_NORTE!BK393="","*",SP_NORTE!BK393))</f>
        <v>*</v>
      </c>
    </row>
    <row r="389" spans="1:16" ht="27" hidden="1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5" t="str">
        <f>IF($A$2=1,IF(SP_NORTE!BJ394="","*",SP_NORTE!BJ394),IF(SP_NORTE!BK394="","*",SP_NORTE!BK394))</f>
        <v>*</v>
      </c>
    </row>
    <row r="390" spans="1:16" ht="27" hidden="1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5" t="str">
        <f>IF($A$2=1,IF(SP_NORTE!BJ395="","*",SP_NORTE!BJ395),IF(SP_NORTE!BK395="","*",SP_NORTE!BK395))</f>
        <v>*</v>
      </c>
    </row>
    <row r="391" spans="1:16" ht="27" hidden="1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t="27" hidden="1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t="27" hidden="1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t="27" hidden="1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t="27" hidden="1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t="27" hidden="1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hidden="1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hidden="1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t="27" hidden="1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t="27" hidden="1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t="27" hidden="1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t="27" hidden="1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t="27" hidden="1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t="27" hidden="1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t="27" hidden="1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t="27" hidden="1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t="27" hidden="1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t="27" hidden="1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t="27" hidden="1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t="27" hidden="1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t="27" hidden="1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t="27" hidden="1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t="27" hidden="1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t="27" hidden="1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t="27" hidden="1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t="27" hidden="1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t="27" hidden="1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t="27" hidden="1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t="27" hidden="1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t="27" hidden="1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t="27" hidden="1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t="27" hidden="1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t="27" hidden="1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t="27" hidden="1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t="27" hidden="1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t="27" hidden="1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t="27" hidden="1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t="27" hidden="1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t="27" hidden="1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t="27" hidden="1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t="27" hidden="1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t="27" hidden="1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t="27" hidden="1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t="27" hidden="1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t="27" hidden="1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t="27" hidden="1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t="27" hidden="1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t="27" hidden="1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t="27" hidden="1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t="27" hidden="1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t="27" hidden="1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t="27" hidden="1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t="27" hidden="1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t="27" hidden="1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t="27" hidden="1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t="27" hidden="1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t="27" hidden="1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t="27" hidden="1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t="27" hidden="1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t="27" hidden="1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t="27" hidden="1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t="27" hidden="1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t="27" hidden="1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t="27" hidden="1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t="27" hidden="1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t="27" hidden="1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t="27" hidden="1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t="27" hidden="1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t="27" hidden="1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t="27" hidden="1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t="27" hidden="1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t="27" hidden="1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t="27" hidden="1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t="27" hidden="1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t="27" hidden="1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t="27" hidden="1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t="27" hidden="1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t="27" hidden="1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t="27" hidden="1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t="27" hidden="1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t="27" hidden="1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t="27" hidden="1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t="27" hidden="1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t="27" hidden="1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t="27" hidden="1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t="27" hidden="1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t="27" hidden="1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t="27" hidden="1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t="27" hidden="1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t="27" hidden="1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t="27" hidden="1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t="27" hidden="1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t="27" hidden="1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t="27" hidden="1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t="27" hidden="1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t="27" hidden="1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t="27" hidden="1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t="27" hidden="1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t="27" hidden="1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t="27" hidden="1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t="27" hidden="1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t="27" hidden="1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t="27" hidden="1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t="27" hidden="1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t="27" hidden="1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t="27" hidden="1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t="27" hidden="1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t="27" hidden="1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t="27" hidden="1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t="27" hidden="1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t="27" hidden="1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t="27" hidden="1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t="27" hidden="1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t="27" hidden="1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t="27" hidden="1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t="27" hidden="1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t="27" hidden="1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t="27" hidden="1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t="27" hidden="1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t="27" hidden="1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t="27" hidden="1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t="27" hidden="1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t="27" hidden="1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t="27" hidden="1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t="27" hidden="1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t="27" hidden="1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t="27" hidden="1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t="27" hidden="1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t="27" hidden="1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t="27" hidden="1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t="27" hidden="1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t="27" hidden="1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t="27" hidden="1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t="27" hidden="1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t="27" hidden="1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t="27" hidden="1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t="27" hidden="1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t="27" hidden="1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t="27" hidden="1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t="27" hidden="1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t="27" hidden="1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t="27" hidden="1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t="27" hidden="1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t="27" hidden="1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t="27" hidden="1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t="27" hidden="1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t="27" hidden="1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t="27" hidden="1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t="27" hidden="1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t="27" hidden="1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t="27" hidden="1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t="27" hidden="1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t="27" hidden="1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t="27" hidden="1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t="27" hidden="1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t="27" hidden="1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t="27" hidden="1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t="27" hidden="1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t="27" hidden="1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t="27" hidden="1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t="27" hidden="1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t="27" hidden="1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t="27" hidden="1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t="27" hidden="1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t="27" hidden="1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t="27" hidden="1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t="27" hidden="1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t="27" hidden="1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t="27" hidden="1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t="27" hidden="1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t="27" hidden="1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t="27" hidden="1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t="27" hidden="1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t="27" hidden="1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t="27" hidden="1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t="27" hidden="1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t="27" hidden="1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t="27" hidden="1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t="27" hidden="1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t="27" hidden="1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t="27" hidden="1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t="27" hidden="1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t="27" hidden="1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t="27" hidden="1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t="27" hidden="1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t="27" hidden="1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t="27" hidden="1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t="27" hidden="1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t="27" hidden="1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t="27" hidden="1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t="27" hidden="1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t="27" hidden="1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t="27" hidden="1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t="27" hidden="1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t="27" hidden="1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t="27" hidden="1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t="27" hidden="1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t="27" hidden="1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t="27" hidden="1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t="27" hidden="1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t="27" hidden="1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t="27" hidden="1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t="27" hidden="1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t="27" hidden="1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t="27" hidden="1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t="27" hidden="1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t="27" hidden="1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t="27" hidden="1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t="27" hidden="1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t="27" hidden="1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t="27" hidden="1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t="27" hidden="1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t="27" hidden="1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t="27" hidden="1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t="27" hidden="1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t="27" hidden="1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t="27" hidden="1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t="27" hidden="1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t="27" hidden="1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t="27" hidden="1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t="27" hidden="1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t="27" hidden="1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t="27" hidden="1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t="27" hidden="1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t="27" hidden="1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t="27" hidden="1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t="27" hidden="1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t="27" hidden="1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t="27" hidden="1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t="27" hidden="1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t="27" hidden="1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t="27" hidden="1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t="27" hidden="1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t="27" hidden="1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t="27" hidden="1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t="27" hidden="1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t="27" hidden="1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t="27" hidden="1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t="27" hidden="1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t="27" hidden="1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t="27" hidden="1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t="27" hidden="1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t="27" hidden="1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t="27" hidden="1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t="27" hidden="1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t="27" hidden="1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t="27" hidden="1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t="27" hidden="1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t="27" hidden="1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t="27" hidden="1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t="27" hidden="1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t="27" hidden="1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t="27" hidden="1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t="27" hidden="1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t="27" hidden="1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t="27" hidden="1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t="27" hidden="1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t="27" hidden="1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t="27" hidden="1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t="27" hidden="1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t="27" hidden="1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t="27" hidden="1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t="27" hidden="1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t="27" hidden="1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t="27" hidden="1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t="27" hidden="1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t="27" hidden="1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t="27" hidden="1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t="27" hidden="1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t="27" hidden="1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t="27" hidden="1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t="27" hidden="1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t="27" hidden="1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t="27" hidden="1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t="27" hidden="1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t="27" hidden="1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t="27" hidden="1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t="27" hidden="1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t="27" hidden="1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t="27" hidden="1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t="27" hidden="1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t="27" hidden="1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t="27" hidden="1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t="27" hidden="1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t="27" hidden="1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t="27" hidden="1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t="27" hidden="1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t="27" hidden="1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t="27" hidden="1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t="27" hidden="1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t="27" hidden="1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t="27" hidden="1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t="27" hidden="1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t="27" hidden="1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t="27" hidden="1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t="27" hidden="1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t="27" hidden="1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t="27" hidden="1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t="27" hidden="1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t="27" hidden="1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t="27" hidden="1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t="27" hidden="1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t="27" hidden="1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t="27" hidden="1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t="27" hidden="1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t="27" hidden="1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t="27" hidden="1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t="27" hidden="1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t="27" hidden="1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t="27" hidden="1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t="27" hidden="1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t="27" hidden="1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t="27" hidden="1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t="27" hidden="1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t="27" hidden="1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t="27" hidden="1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t="27" hidden="1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t="27" hidden="1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t="27" hidden="1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t="27" hidden="1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t="27" hidden="1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t="27" hidden="1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t="27" hidden="1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t="27" hidden="1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t="27" hidden="1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t="27" hidden="1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t="27" hidden="1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t="27" hidden="1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t="27" hidden="1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t="27" hidden="1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t="27" hidden="1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t="27" hidden="1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t="27" hidden="1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t="27" hidden="1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t="27" hidden="1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t="27" hidden="1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t="27" hidden="1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t="27" hidden="1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t="27" hidden="1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t="27" hidden="1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t="27" hidden="1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t="27" hidden="1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t="27" hidden="1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t="27" hidden="1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t="27" hidden="1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t="27" hidden="1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t="27" hidden="1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t="27" hidden="1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t="27" hidden="1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t="27" hidden="1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t="27" hidden="1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t="27" hidden="1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t="27" hidden="1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t="27" hidden="1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t="27" hidden="1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t="27" hidden="1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t="27" hidden="1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t="27" hidden="1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t="27" hidden="1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t="27" hidden="1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t="27" hidden="1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t="27" hidden="1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t="27" hidden="1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t="27" hidden="1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t="27" hidden="1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t="27" hidden="1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t="27" hidden="1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t="27" hidden="1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t="27" hidden="1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t="27" hidden="1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t="27" hidden="1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t="27" hidden="1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t="27" hidden="1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t="27" hidden="1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t="27" hidden="1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t="27" hidden="1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t="27" hidden="1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t="27" hidden="1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t="27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*</v>
      </c>
      <c r="D770" s="91" t="str">
        <f>IF(SP_NORTE!T776="","*",SP_NORTE!T776)</f>
        <v>*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*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 t="str">
        <f>IF(SP_NORTE!AK776="","*",SP_NORTE!AK776)</f>
        <v>*</v>
      </c>
      <c r="L770" s="91" t="str">
        <f>IF(SP_NORTE!AM776="","*",SP_NORTE!AM776)</f>
        <v>*</v>
      </c>
      <c r="M770" s="91" t="str">
        <f>IF(SP_NORTE!AP776="","*",SP_NORTE!AP776)</f>
        <v>*</v>
      </c>
      <c r="N770" s="91" t="str">
        <f>IF(SP_NORTE!AM776="","*",SP_NORTE!AM776)</f>
        <v>*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t="27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*</v>
      </c>
      <c r="D771" s="91" t="str">
        <f>IF(SP_NORTE!T777="","*",SP_NORTE!T777)</f>
        <v>*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*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 t="str">
        <f>IF(SP_NORTE!AK777="","*",SP_NORTE!AK777)</f>
        <v>*</v>
      </c>
      <c r="L771" s="91" t="str">
        <f>IF(SP_NORTE!AM777="","*",SP_NORTE!AM777)</f>
        <v>*</v>
      </c>
      <c r="M771" s="91" t="str">
        <f>IF(SP_NORTE!AP777="","*",SP_NORTE!AP777)</f>
        <v>*</v>
      </c>
      <c r="N771" s="91" t="str">
        <f>IF(SP_NORTE!AM777="","*",SP_NORTE!AM777)</f>
        <v>*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t="27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*</v>
      </c>
      <c r="D772" s="91" t="str">
        <f>IF(SP_NORTE!T778="","*",SP_NORTE!T778)</f>
        <v>*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*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 t="str">
        <f>IF(SP_NORTE!AK778="","*",SP_NORTE!AK778)</f>
        <v>*</v>
      </c>
      <c r="L772" s="91" t="str">
        <f>IF(SP_NORTE!AM778="","*",SP_NORTE!AM778)</f>
        <v>*</v>
      </c>
      <c r="M772" s="91" t="str">
        <f>IF(SP_NORTE!AP778="","*",SP_NORTE!AP778)</f>
        <v>*</v>
      </c>
      <c r="N772" s="91" t="str">
        <f>IF(SP_NORTE!AM778="","*",SP_NORTE!AM778)</f>
        <v>*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t="27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*</v>
      </c>
      <c r="D773" s="91" t="str">
        <f>IF(SP_NORTE!T779="","*",SP_NORTE!T779)</f>
        <v>*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*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 t="str">
        <f>IF(SP_NORTE!AK779="","*",SP_NORTE!AK779)</f>
        <v>*</v>
      </c>
      <c r="L773" s="91" t="str">
        <f>IF(SP_NORTE!AM779="","*",SP_NORTE!AM779)</f>
        <v>*</v>
      </c>
      <c r="M773" s="91" t="str">
        <f>IF(SP_NORTE!AP779="","*",SP_NORTE!AP779)</f>
        <v>*</v>
      </c>
      <c r="N773" s="91" t="str">
        <f>IF(SP_NORTE!AM779="","*",SP_NORTE!AM779)</f>
        <v>*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t="27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*</v>
      </c>
      <c r="D774" s="91" t="str">
        <f>IF(SP_NORTE!T780="","*",SP_NORTE!T780)</f>
        <v>*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*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 t="str">
        <f>IF(SP_NORTE!AK780="","*",SP_NORTE!AK780)</f>
        <v>*</v>
      </c>
      <c r="L774" s="91" t="str">
        <f>IF(SP_NORTE!AM780="","*",SP_NORTE!AM780)</f>
        <v>*</v>
      </c>
      <c r="M774" s="91" t="str">
        <f>IF(SP_NORTE!AP780="","*",SP_NORTE!AP780)</f>
        <v>*</v>
      </c>
      <c r="N774" s="91" t="str">
        <f>IF(SP_NORTE!AM780="","*",SP_NORTE!AM780)</f>
        <v>*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t="27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*</v>
      </c>
      <c r="D775" s="91" t="str">
        <f>IF(SP_NORTE!T781="","*",SP_NORTE!T781)</f>
        <v>*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*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 t="str">
        <f>IF(SP_NORTE!AK781="","*",SP_NORTE!AK781)</f>
        <v>*</v>
      </c>
      <c r="L775" s="91" t="str">
        <f>IF(SP_NORTE!AM781="","*",SP_NORTE!AM781)</f>
        <v>*</v>
      </c>
      <c r="M775" s="91" t="str">
        <f>IF(SP_NORTE!AP781="","*",SP_NORTE!AP781)</f>
        <v>*</v>
      </c>
      <c r="N775" s="91" t="str">
        <f>IF(SP_NORTE!AM781="","*",SP_NORTE!AM781)</f>
        <v>*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t="27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*</v>
      </c>
      <c r="D776" s="91" t="str">
        <f>IF(SP_NORTE!T782="","*",SP_NORTE!T782)</f>
        <v>*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 t="str">
        <f>IF(SP_NORTE!AK782="","*",SP_NORTE!AK782)</f>
        <v>*</v>
      </c>
      <c r="L776" s="91" t="str">
        <f>IF(SP_NORTE!AM782="","*",SP_NORTE!AM782)</f>
        <v>*</v>
      </c>
      <c r="M776" s="91" t="str">
        <f>IF(SP_NORTE!AP782="","*",SP_NORTE!AP782)</f>
        <v>*</v>
      </c>
      <c r="N776" s="91" t="str">
        <f>IF(SP_NORTE!AM782="","*",SP_NORTE!AM782)</f>
        <v>*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t="27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t="27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t="27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t="27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t="27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t="27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t="27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t="27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t="27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t="27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t="27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t="27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t="27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t="27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t="27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t="27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t="27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t="27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t="27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t="27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t="27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t="27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t="27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t="27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t="27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t="27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t="27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t="27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t="27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t="27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t="27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t="27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t="27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t="27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t="27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t="27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t="27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t="27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t="27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t="27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t="27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t="27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t="27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t="27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t="27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t="27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t="27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t="27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t="27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t="27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t="27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t="27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t="27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t="27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t="27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t="27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t="27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t="27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t="27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t="27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t="27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t="27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t="27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t="27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t="27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t="27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t="27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t="27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t="27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t="27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t="27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t="27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t="27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t="27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t="27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t="27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t="27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t="27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t="27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t="27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t="27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t="27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t="27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t="27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t="27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t="27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t="27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t="27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t="27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t="27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t="27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t="27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t="27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t="27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t="27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t="27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t="27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t="27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t="27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t="27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t="27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t="27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t="27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t="27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t="27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t="27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t="27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t="27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t="27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t="27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t="27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t="27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t="27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t="27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t="27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t="27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t="27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t="27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t="27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t="27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t="27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t="27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t="27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t="27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t="27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t="27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t="27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t="27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t="27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t="27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t="27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t="27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t="27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t="27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t="27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t="27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t="27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t="27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t="27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t="27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t="27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t="27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t="27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t="27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t="27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t="27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t="27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t="27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t="27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t="27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t="27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t="27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t="27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t="27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t="27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t="27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t="27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t="27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t="27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t="27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t="27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t="27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t="27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t="27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t="27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t="27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t="27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t="27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t="27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t="27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t="27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t="27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t="27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t="27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t="27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t="27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t="27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t="27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t="27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t="27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t="27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t="27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t="27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t="27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t="27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t="27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t="27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t="27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t="27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t="27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t="27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t="27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t="27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t="27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t="27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t="27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t="27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t="27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t="27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t="27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t="27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t="27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t="27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t="27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t="27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t="27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t="27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t="27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t="27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t="27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t="27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t="27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t="27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t="27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t="27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t="27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t="27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t="27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t="27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t="27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t="27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t="27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t="27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t="27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t="27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t="27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t="27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t="27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t="27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t="27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t="27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t="27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t="27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t="27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t="27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t="27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t="27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t="27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t="27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t="27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t="27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t="27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t="27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t="27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t="27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t="27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t="27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t="27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t="27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t="27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t="27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t="27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t="27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t="27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t="27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t="27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t="27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t="27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t="27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t="27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t="27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t="27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t="27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t="27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t="27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t="27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t="27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t="27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t="27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t="27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t="27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t="27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t="27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t="27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t="27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t="27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t="27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t="27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t="27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t="27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t="27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t="27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t="27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t="27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t="27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t="27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t="27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t="27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t="27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t="27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t="27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t="27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t="27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t="27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t="27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t="27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t="27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t="27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t="27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t="27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t="27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t="27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t="27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t="27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t="27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t="27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t="27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t="27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t="27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t="27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t="27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t="27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t="27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t="27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t="27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t="27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t="27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t="27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t="27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t="27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t="27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t="27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t="27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t="27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t="27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t="27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t="27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t="27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t="27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t="27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t="27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t="27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t="27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t="27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t="27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t="27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t="27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t="27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t="27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t="27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t="27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t="27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t="27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t="27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t="27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t="27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t="27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t="27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t="27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t="27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t="27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t="27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t="27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t="27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t="27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t="27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t="27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t="27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t="27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t="27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t="27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t="27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t="27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t="27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t="27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t="27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t="27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t="27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t="27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t="27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t="27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t="27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t="27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t="27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t="27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t="27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t="27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t="27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t="27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t="27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t="27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t="27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t="27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t="27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t="27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t="27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t="27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t="27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t="27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t="27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t="27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t="27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t="27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t="27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t="27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t="27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t="27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t="27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t="27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t="27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t="27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t="27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t="27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t="27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t="27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t="27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t="27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t="27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t="27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t="27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t="27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t="27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t="27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t="27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t="27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t="27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t="27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t="27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t="27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t="27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t="27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t="27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t="27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t="27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t="27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t="27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t="27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t="27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t="27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t="27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t="27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t="27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t="27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t="27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t="27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t="27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t="27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t="27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t="27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t="27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t="27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t="27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t="27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t="27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t="27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t="27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t="27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t="27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t="27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t="27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t="27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t="27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t="27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t="27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t="27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t="27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t="27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t="27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t="27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t="27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t="27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t="27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t="27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t="27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t="27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t="27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t="27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t="27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t="27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t="27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t="27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t="27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t="27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t="27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t="27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t="27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t="27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t="27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t="27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t="27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t="27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t="27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t="27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t="27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t="27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t="27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t="27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t="27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t="27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t="27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t="27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t="27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t="27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t="27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t="27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t="27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t="27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t="27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t="27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t="27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t="27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t="27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t="27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t="27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t="27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t="27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t="27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t="27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t="27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t="27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t="27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t="27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t="27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t="27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t="27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t="27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t="27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t="27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t="27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t="27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t="27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t="27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t="27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t="27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t="27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t="27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t="27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t="27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t="27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t="27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t="27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t="27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t="27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t="27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t="27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t="27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t="27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t="27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t="27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t="27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t="27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t="27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t="27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t="27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t="27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t="27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t="27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t="27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t="27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t="27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t="27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t="27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t="27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t="27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t="27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t="27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t="27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t="27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t="27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t="27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t="27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t="27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t="27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t="27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t="27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t="27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t="27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t="27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t="27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t="27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t="27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t="27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t="27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t="27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t="27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t="27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t="27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t="27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t="27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t="27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t="27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t="27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t="27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t="27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t="27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t="27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t="27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t="27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t="27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t="27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t="27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t="27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t="27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t="27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t="27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t="27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t="27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t="27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t="27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t="27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t="27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t="27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t="27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t="27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t="27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t="27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t="27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t="27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t="27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t="27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t="27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t="27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t="27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t="27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t="27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t="27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t="27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t="27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t="27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t="27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t="27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t="27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t="27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t="27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t="27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t="27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t="27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t="27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t="27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t="27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t="27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t="27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t="27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t="27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t="27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t="27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t="27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t="27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t="27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t="27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t="27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t="27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t="27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t="27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t="27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t="27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t="27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t="27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t="27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t="27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t="27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t="27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t="27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t="27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t="27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t="27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t="27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t="27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t="27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t="27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t="27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t="27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t="27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t="27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t="27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t="27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t="27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t="27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t="27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t="27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t="27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t="27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t="27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t="27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t="27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t="27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t="27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t="27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t="27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t="27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t="27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t="27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t="27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t="27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t="27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t="27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t="27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t="27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t="27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t="27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t="27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t="27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t="27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t="27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t="27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t="27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t="27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t="27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t="27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t="27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t="27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t="27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t="27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t="27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t="27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t="27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t="27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t="27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t="27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t="27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t="27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t="27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t="27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t="27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t="27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t="27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t="27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t="27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t="27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t="27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t="27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t="27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t="27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t="27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t="27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t="27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t="27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t="27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t="27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t="27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t="27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t="27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t="27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t="27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t="27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t="27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t="27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t="27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t="27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t="27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t="27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t="27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t="27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t="27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t="27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t="27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t="27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t="27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t="27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t="27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t="27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t="27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t="27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t="27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t="27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t="27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t="27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t="27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t="27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t="27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t="27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t="27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t="27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t="27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t="27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t="27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t="27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t="27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t="27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t="27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t="27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t="27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t="27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t="27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t="27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t="27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t="27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t="27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t="27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t="27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t="27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t="27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t="27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t="27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t="27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t="27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t="27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t="27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t="27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t="27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t="27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t="27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t="27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t="27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t="27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t="27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t="27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t="27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t="27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t="27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t="27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t="27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t="27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t="27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t="27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t="27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t="27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t="27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t="27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t="27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t="27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t="27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t="27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t="27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t="27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t="27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t="27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t="27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t="27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t="27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t="27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t="27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t="27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t="27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t="27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t="27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t="27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t="27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t="27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t="27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t="27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t="27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t="27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t="27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t="27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t="27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t="27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t="27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t="27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t="27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t="27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t="27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t="27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t="27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t="27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t="27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t="27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t="27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t="27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t="27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t="27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t="27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t="27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t="27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t="27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t="27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t="27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t="27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t="27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t="27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t="27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t="27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t="27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t="27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t="27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t="27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t="27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t="27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t="27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t="27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t="27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t="27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t="27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t="27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t="27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t="27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t="27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t="27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t="27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t="27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t="27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t="27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t="27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t="27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t="27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t="27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t="27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t="27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t="27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t="27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t="27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t="27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t="27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t="27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t="27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t="27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t="27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t="27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t="27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t="27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t="27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t="27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t="27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t="27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t="27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t="27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t="27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t="27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t="27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t="27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t="27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t="27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t="27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t="27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t="27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t="27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t="27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t="27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t="27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t="27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t="27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t="27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t="27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t="27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t="27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t="27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t="27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t="27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t="27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t="27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t="27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t="27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t="27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t="27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t="27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t="27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t="27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t="27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t="27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t="27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t="27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t="27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t="27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t="27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t="27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t="27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t="27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t="27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t="27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t="27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t="27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t="27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t="27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t="27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t="27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t="27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t="27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t="27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t="27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t="27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t="27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t="27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t="27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t="27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t="27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t="27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t="27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t="27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t="27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t="27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t="27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t="27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t="27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t="27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t="27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t="27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t="27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t="27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t="27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t="27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t="27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t="27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t="27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t="27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t="27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t="27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t="27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t="27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t="27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t="27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t="27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t="27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t="27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t="27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t="27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t="27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t="27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t="27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t="27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t="27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t="27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t="27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t="27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t="27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t="27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t="27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t="27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t="27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t="27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t="27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t="27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t="27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t="27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t="27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t="27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t="27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t="27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t="27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t="27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t="27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t="27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t="27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t="27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t="27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t="27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t="27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t="27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t="27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t="27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t="27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t="27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t="27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t="27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t="27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t="27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t="27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t="27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t="27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t="27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t="27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t="27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t="27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t="27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t="27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t="27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t="27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t="27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t="27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t="27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t="27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t="27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t="27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t="27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t="27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t="27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t="27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t="27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t="27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t="27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t="27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t="27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t="27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t="27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t="27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t="27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t="27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t="27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t="27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t="27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t="27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t="27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t="27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t="27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t="27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t="27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t="27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t="27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t="27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t="27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t="27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t="27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t="27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t="27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t="27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t="27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t="27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t="27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t="27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t="27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t="27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t="27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t="27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t="27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t="27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t="27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t="27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t="27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t="27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t="27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t="27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t="27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t="27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t="27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t="27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t="27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t="27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t="27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t="27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t="27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t="27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t="27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t="27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t="27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t="27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t="27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t="27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t="27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t="27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t="27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t="27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t="27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t="27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t="27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t="27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t="27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t="27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t="27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t="27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t="27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t="27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t="27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t="27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t="27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t="27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t="27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t="27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t="27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t="27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t="27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t="27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t="27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t="27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t="27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t="27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t="27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t="27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t="27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t="27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t="27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t="27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t="27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t="27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t="27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t="27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t="27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t="27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t="27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t="27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t="27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t="27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t="27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t="27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t="27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t="27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t="27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t="27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t="27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t="27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t="27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t="27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t="27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t="27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t="27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t="27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t="27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t="27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t="27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t="27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t="27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t="27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t="27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t="27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t="27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t="27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t="27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t="27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t="27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t="27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t="27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t="27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t="27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t="27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t="27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t="27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t="27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t="27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t="27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t="27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t="27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t="27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t="27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t="27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t="27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t="27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t="27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t="27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t="27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t="27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t="27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t="27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t="27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t="27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t="27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t="27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t="27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t="27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t="27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t="27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t="27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t="27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t="27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t="27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t="27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t="27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t="27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t="27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t="27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t="27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t="27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t="27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t="27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t="27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t="27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t="27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t="27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t="27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t="27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t="27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t="27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t="27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t="27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t="27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t="27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t="27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t="27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t="27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t="27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t="27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t="27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t="27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t="27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t="27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t="27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t="27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t="27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t="27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t="27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t="27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t="27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t="27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t="27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t="27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t="27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t="27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t="27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t="27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t="27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t="27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t="27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t="27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t="27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t="27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t="27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t="27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t="27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t="27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t="27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t="27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t="27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t="27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t="27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t="27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t="27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t="27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t="27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t="27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t="27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t="27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t="27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t="27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t="27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t="27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t="27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t="27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t="27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t="27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t="27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t="27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t="27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t="27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t="27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t="27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t="27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t="27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t="27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t="27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t="27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t="27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t="27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t="27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t="27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t="27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t="27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t="27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t="27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t="27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t="27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t="27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t="27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t="27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t="27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t="27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t="27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t="27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t="27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t="27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t="27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t="27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t="27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t="27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t="27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t="27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t="27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t="27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t="27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t="27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t="27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t="27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t="27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t="27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t="27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t="27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t="27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t="27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t="27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t="27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t="27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t="27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t="27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t="27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t="27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t="27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t="27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t="27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t="27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t="27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t="27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t="27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t="27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t="27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t="27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t="27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t="27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t="27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t="27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t="27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t="27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t="27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t="27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t="27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t="27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t="27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t="27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t="27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t="27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t="27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t="27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t="27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t="27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t="27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t="27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t="27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t="27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t="27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t="27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t="27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t="27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t="27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t="27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t="27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t="27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t="27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t="27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t="27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t="27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t="27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t="27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t="27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t="27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t="27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t="27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t="27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t="27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t="27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t="27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t="27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t="27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t="27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t="27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t="27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t="27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t="27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t="27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t="27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t="27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t="27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t="27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t="27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t="27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t="27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t="27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t="27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t="27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t="27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t="27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t="27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t="27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t="27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t="27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t="27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t="27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t="27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t="27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t="27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t="27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t="27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t="27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t="27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t="27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t="27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t="27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t="27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t="27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t="27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t="27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t="27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t="27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t="27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t="27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t="27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t="27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t="27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t="27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t="27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t="27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t="27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t="27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t="27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t="27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t="27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t="27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t="27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t="27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t="27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t="27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t="27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t="27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t="27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t="27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t="27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t="27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t="27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t="27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t="27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t="27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t="27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t="27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t="27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t="27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t="27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t="27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t="27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t="27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t="27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t="27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t="27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t="27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t="27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t="27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t="27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t="27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t="27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t="27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t="27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t="27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t="27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t="27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t="27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t="27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t="27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t="27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t="27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t="27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t="27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t="27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t="27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t="27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t="27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t="27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t="27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t="27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t="27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t="27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t="27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t="27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t="27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t="27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t="27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t="27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t="27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t="27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t="27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t="27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t="27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t="27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t="27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t="27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t="27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t="27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t="27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t="27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t="27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t="27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t="27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t="27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t="27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t="27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t="27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t="27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t="27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t="27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t="27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t="27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t="27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t="27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t="27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t="27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t="27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t="27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t="27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t="27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t="27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t="27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t="27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t="27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t="27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t="27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t="27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t="27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t="27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t="27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t="27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t="27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t="27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t="27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t="27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t="27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t="27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t="27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t="27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t="27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t="27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t="27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t="27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t="27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t="27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t="27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t="27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t="27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t="27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t="27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t="27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t="27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t="27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t="27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t="27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t="27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t="27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t="27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t="27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t="27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t="27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t="27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t="27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t="27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t="27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t="27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t="27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t="27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t="27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t="27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t="27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t="27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t="27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t="27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t="27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t="27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t="27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t="27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t="27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t="27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t="27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t="27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t="27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t="27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t="27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t="27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t="27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t="27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t="27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t="27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t="27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t="27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t="27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t="27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t="27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t="27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t="27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t="27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t="27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t="27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t="27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t="27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t="27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t="27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t="27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t="27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t="27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t="27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t="27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t="27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t="27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t="27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t="27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t="27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t="27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t="27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t="27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t="27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t="27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t="27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t="27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t="27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t="27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t="27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t="27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t="27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t="27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t="27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t="27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t="27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t="27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t="27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t="27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t="27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t="27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t="27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t="27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t="27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t="27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t="27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t="27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t="27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t="27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t="27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t="27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t="27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t="27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t="27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t="27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t="27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t="27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t="27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t="27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t="27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t="27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t="27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t="27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t="27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t="27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t="27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t="27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t="27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t="27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t="27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t="27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t="27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t="27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t="27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t="27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t="27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t="27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t="27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t="27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t="27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t="27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t="27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t="27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t="27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t="27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t="27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t="27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t="27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t="27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t="27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t="27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t="27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t="27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t="27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t="27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t="27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t="27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t="27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t="27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t="27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t="27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t="27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t="27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t="27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t="27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t="27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t="27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t="27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t="27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t="27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t="27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t="27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t="27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t="27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t="27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t="27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t="27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t="27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t="27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t="27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t="27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t="27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t="27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t="27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t="27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t="27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t="27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t="27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t="27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t="27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t="27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t="27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t="27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t="27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t="27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t="27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t="27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t="27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t="27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t="27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t="27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t="27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t="27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t="27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t="27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t="27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t="27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t="27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t="27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t="27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t="27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t="27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t="27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t="27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t="27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t="27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t="27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t="27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t="27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t="27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t="27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t="27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t="27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t="27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t="27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t="27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t="27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t="27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t="27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t="27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t="27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t="27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t="27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t="27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t="27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t="27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t="27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t="27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t="27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t="27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t="27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t="27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t="27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t="27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t="27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t="27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t="27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t="27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t="27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t="27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t="27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t="27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t="27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t="27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t="27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t="27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t="27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t="27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t="27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t="27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t="27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t="27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t="27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t="27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t="27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t="27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t="27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t="27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t="27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t="27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t="27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t="27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t="27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t="27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t="27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t="27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t="27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t="27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t="27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t="27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t="27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t="27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t="27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t="27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t="27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t="27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t="27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t="27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t="27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t="27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t="27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t="27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t="27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t="27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t="27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t="27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t="27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t="27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t="27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t="27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t="27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t="27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t="27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t="27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t="27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t="27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t="27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t="27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t="27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t="27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t="27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t="27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t="27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t="27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t="27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t="27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t="27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t="27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t="27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t="27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t="27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t="27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t="27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t="27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t="27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t="27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t="27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t="27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t="27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t="27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t="27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t="27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t="27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t="27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t="27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t="27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t="27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t="27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t="27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t="27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t="27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t="27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t="27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t="27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t="27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t="27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t="27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t="27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t="27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t="27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t="27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t="27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t="27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t="27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t="27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t="27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t="27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t="27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t="27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t="27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t="27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t="27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t="27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t="27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t="27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t="27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t="27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t="27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t="27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t="27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t="27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t="27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t="27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t="27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t="27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t="27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t="27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t="27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t="27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t="27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t="27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t="27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t="27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t="27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t="27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t="27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t="27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t="27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t="27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t="27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t="27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t="27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t="27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t="27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t="27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t="27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t="27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t="27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t="27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t="27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t="27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t="27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t="27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t="27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t="27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t="27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t="27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t="27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t="27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t="27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t="27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t="27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t="27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t="27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t="27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t="27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t="27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t="27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t="27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t="27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t="27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t="27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t="27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t="27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t="27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t="27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t="27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t="27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t="27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t="27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t="27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t="27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t="27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t="27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t="27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t="27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t="27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t="27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t="27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t="27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t="27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t="27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t="27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t="27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t="27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t="27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t="27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t="27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t="27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t="27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t="27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t="27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t="27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t="27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t="27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t="27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t="27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t="27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t="27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t="27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t="27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t="27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t="27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t="27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t="27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t="27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t="27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t="27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t="27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t="27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t="27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t="27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t="27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t="27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t="27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t="27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t="27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t="27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t="27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t="27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t="27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t="27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t="27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t="27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t="27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t="27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t="27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t="27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t="27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t="27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t="27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t="27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t="27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t="27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t="27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t="27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t="27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t="27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t="27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t="27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t="27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t="27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t="27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t="27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t="27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t="27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t="27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t="27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t="27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t="27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t="27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t="27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t="27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t="27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t="27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t="27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t="27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t="27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t="27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t="27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t="27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t="27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t="27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t="27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t="27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t="27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t="27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t="27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t="27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t="27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t="27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t="27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t="27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t="27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t="27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t="27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t="27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t="27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t="27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t="27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t="27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t="27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t="27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t="27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t="27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t="27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t="27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t="27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t="27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t="27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t="27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t="27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t="27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t="27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t="27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t="27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t="27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t="27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t="27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t="27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t="27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t="27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t="27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t="27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t="27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t="27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t="27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t="27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t="27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t="27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t="27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t="27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t="27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t="27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t="27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t="27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t="27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t="27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t="27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t="27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t="27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t="27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t="27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t="27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t="27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t="27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t="27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t="27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t="27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t="27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t="27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t="27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t="27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t="27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t="27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t="27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t="27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t="27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t="27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t="27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t="27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t="27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t="27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t="27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t="27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t="27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t="27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t="27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t="27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t="27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t="27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t="27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t="27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t="27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t="27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t="27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t="27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t="27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t="27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t="27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t="27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t="27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t="27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t="27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t="27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t="27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t="27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t="27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t="27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t="27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t="27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t="27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t="27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t="27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t="27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t="27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t="27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t="27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t="27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t="27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t="27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t="27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t="27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t="27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t="27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t="27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t="27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t="27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t="27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t="27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t="27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t="27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t="27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t="27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t="27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t="27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t="27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t="27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t="27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1913</v>
      </c>
      <c r="C2" s="135" t="s">
        <v>1048</v>
      </c>
      <c r="D2" s="84" t="s">
        <v>1050</v>
      </c>
      <c r="E2" s="84" t="s">
        <v>1914</v>
      </c>
      <c r="F2" s="112" t="s">
        <v>1915</v>
      </c>
      <c r="G2" s="84" t="s">
        <v>1916</v>
      </c>
      <c r="H2" s="84" t="s">
        <v>1917</v>
      </c>
      <c r="I2" s="84" t="s">
        <v>1918</v>
      </c>
      <c r="J2" s="84" t="s">
        <v>1919</v>
      </c>
      <c r="K2" s="86" t="s">
        <v>1920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-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*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*</v>
      </c>
      <c r="C328" s="108" t="str">
        <f>IF(SP_NORTE!B365="","*",SP_NORTE!B365)</f>
        <v>*</v>
      </c>
      <c r="D328" s="107" t="str">
        <f>IF(SP_NORTE!D365="","*",SP_NORTE!D365)</f>
        <v>*</v>
      </c>
      <c r="E328" s="107" t="str">
        <f>IF(SP_NORTE!H365="","*",SP_NORTE!H365)</f>
        <v>-</v>
      </c>
      <c r="F328" s="113" t="str">
        <f>IF(SP_NORTE!M365="","*",SP_NORTE!M365)</f>
        <v>-</v>
      </c>
      <c r="G328" s="108" t="str">
        <f>IF(SP_NORTE!I365="","*",SP_NORTE!I365)</f>
        <v>-</v>
      </c>
      <c r="H328" s="108" t="str">
        <f>IF(SP_NORTE!AB365="","*",SP_NORTE!AB365)</f>
        <v>*</v>
      </c>
      <c r="I328" s="108" t="str">
        <f>IF(SP_NORTE!AC365="","*",SP_NORTE!AC365)</f>
        <v>*</v>
      </c>
      <c r="J328" s="109" t="str">
        <f>IF(SP_NORTE!AA365="","*",SP_NORTE!AA365)</f>
        <v>*</v>
      </c>
      <c r="K328" s="110" t="str">
        <f>IF(SP_NORTE!AD365="","*",SP_NORTE!AD365)</f>
        <v>*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>
        <f>IF(SP_NORTE!B367="","*",SP_NORTE!B367)</f>
        <v>45957</v>
      </c>
      <c r="D330" s="107" t="str">
        <f>IF(SP_NORTE!D367="","*",SP_NORTE!D367)</f>
        <v>JULIO (TP-697)</v>
      </c>
      <c r="E330" s="107" t="str">
        <f>IF(SP_NORTE!H367="","*",SP_NORTE!H367)</f>
        <v>-</v>
      </c>
      <c r="F330" s="113" t="str">
        <f>IF(SP_NORTE!M367="","*",SP_NORTE!M367)</f>
        <v>ZEC-2</v>
      </c>
      <c r="G330" s="108" t="str">
        <f>IF(SP_NORTE!I367="","*",SP_NORTE!I367)</f>
        <v>-</v>
      </c>
      <c r="H330" s="108" t="str">
        <f>IF(SP_NORTE!AB367="","*",SP_NORTE!AB367)</f>
        <v>-</v>
      </c>
      <c r="I330" s="108" t="str">
        <f>IF(SP_NORTE!AC367="","*",SP_NORTE!AC367)</f>
        <v>-</v>
      </c>
      <c r="J330" s="109" t="str">
        <f>IF(SP_NORTE!AA367="","*",SP_NORTE!AA367)</f>
        <v>-</v>
      </c>
      <c r="K330" s="110" t="str">
        <f>IF(SP_NORTE!AD367="","*",SP_NORTE!AD367)</f>
        <v>-</v>
      </c>
    </row>
    <row r="331" spans="2:11" s="111" customFormat="1" hidden="1">
      <c r="B331" s="107" t="str">
        <f>IF(SP_NORTE!Y372="","*",SP_NORTE!Y372)</f>
        <v>*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*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*</v>
      </c>
      <c r="C333" s="108" t="str">
        <f>IF(SP_NORTE!B374="","*",SP_NORTE!B374)</f>
        <v>*</v>
      </c>
      <c r="D333" s="107" t="str">
        <f>IF(SP_NORTE!D374="","*",SP_NORTE!D374)</f>
        <v>*</v>
      </c>
      <c r="E333" s="107" t="str">
        <f>IF(SP_NORTE!H374="","*",SP_NORTE!H374)</f>
        <v>-</v>
      </c>
      <c r="F333" s="113" t="str">
        <f>IF(SP_NORTE!M374="","*",SP_NORTE!M374)</f>
        <v>-</v>
      </c>
      <c r="G333" s="108" t="str">
        <f>IF(SP_NORTE!I374="","*",SP_NORTE!I374)</f>
        <v>-</v>
      </c>
      <c r="H333" s="108" t="str">
        <f>IF(SP_NORTE!AB374="","*",SP_NORTE!AB374)</f>
        <v>-</v>
      </c>
      <c r="I333" s="108" t="str">
        <f>IF(SP_NORTE!AC374="","*",SP_NORTE!AC374)</f>
        <v>-</v>
      </c>
      <c r="J333" s="109" t="str">
        <f>IF(SP_NORTE!AA374="","*",SP_NORTE!AA374)</f>
        <v>-</v>
      </c>
      <c r="K333" s="110" t="str">
        <f>IF(SP_NORTE!AD374="","*",SP_NORTE!AD374)</f>
        <v>-</v>
      </c>
    </row>
    <row r="334" spans="2:11" s="111" customFormat="1" hidden="1">
      <c r="B334" s="107" t="str">
        <f>IF(SP_NORTE!Y375="","*",SP_NORTE!Y375)</f>
        <v>*</v>
      </c>
      <c r="C334" s="108">
        <f>IF(SP_NORTE!B375="","*",SP_NORTE!B375)</f>
        <v>45957</v>
      </c>
      <c r="D334" s="107" t="str">
        <f>IF(SP_NORTE!D375="","*",SP_NORTE!D375)</f>
        <v>ANTÔNIO (TP-713)</v>
      </c>
      <c r="E334" s="107" t="str">
        <f>IF(SP_NORTE!H375="","*",SP_NORTE!H375)</f>
        <v>-</v>
      </c>
      <c r="F334" s="113" t="str">
        <f>IF(SP_NORTE!M375="","*",SP_NORTE!M375)</f>
        <v>ZTO-ZOI</v>
      </c>
      <c r="G334" s="108" t="str">
        <f>IF(SP_NORTE!I375="","*",SP_NORTE!I375)</f>
        <v>-</v>
      </c>
      <c r="H334" s="108" t="str">
        <f>IF(SP_NORTE!AB375="","*",SP_NORTE!AB375)</f>
        <v>-</v>
      </c>
      <c r="I334" s="108" t="str">
        <f>IF(SP_NORTE!AC375="","*",SP_NORTE!AC375)</f>
        <v>-</v>
      </c>
      <c r="J334" s="109" t="str">
        <f>IF(SP_NORTE!AA375="","*",SP_NORTE!AA375)</f>
        <v>-</v>
      </c>
      <c r="K334" s="110" t="str">
        <f>IF(SP_NORTE!AD375="","*",SP_NORTE!AD375)</f>
        <v>-</v>
      </c>
    </row>
    <row r="335" spans="2:11" s="111" customFormat="1" hidden="1">
      <c r="B335" s="107" t="str">
        <f>IF(SP_NORTE!Y376="","*",SP_NORTE!Y376)</f>
        <v>*</v>
      </c>
      <c r="C335" s="108" t="str">
        <f>IF(SP_NORTE!B376="","*",SP_NORTE!B376)</f>
        <v>*</v>
      </c>
      <c r="D335" s="107" t="str">
        <f>IF(SP_NORTE!D376="","*",SP_NORTE!D376)</f>
        <v>*</v>
      </c>
      <c r="E335" s="107" t="str">
        <f>IF(SP_NORTE!H376="","*",SP_NORTE!H376)</f>
        <v>-</v>
      </c>
      <c r="F335" s="113" t="str">
        <f>IF(SP_NORTE!M376="","*",SP_NORTE!M376)</f>
        <v>-</v>
      </c>
      <c r="G335" s="108" t="str">
        <f>IF(SP_NORTE!I376="","*",SP_NORTE!I376)</f>
        <v>-</v>
      </c>
      <c r="H335" s="108" t="str">
        <f>IF(SP_NORTE!AB376="","*",SP_NORTE!AB376)</f>
        <v>*</v>
      </c>
      <c r="I335" s="108" t="str">
        <f>IF(SP_NORTE!AC376="","*",SP_NORTE!AC376)</f>
        <v>*</v>
      </c>
      <c r="J335" s="109" t="str">
        <f>IF(SP_NORTE!AA376="","*",SP_NORTE!AA376)</f>
        <v>*</v>
      </c>
      <c r="K335" s="110" t="str">
        <f>IF(SP_NORTE!AD376="","*",SP_NORTE!AD376)</f>
        <v>*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*</v>
      </c>
      <c r="C337" s="108" t="str">
        <f>IF(SP_NORTE!B378="","*",SP_NORTE!B378)</f>
        <v>*</v>
      </c>
      <c r="D337" s="107" t="str">
        <f>IF(SP_NORTE!D378="","*",SP_NORTE!D378)</f>
        <v>A74</v>
      </c>
      <c r="E337" s="107" t="str">
        <f>IF(SP_NORTE!H378="","*",SP_NORTE!H378)</f>
        <v>ZIQ</v>
      </c>
      <c r="F337" s="113" t="str">
        <f>IF(SP_NORTE!M378="","*",SP_NORTE!M378)</f>
        <v>ZIQ-ZTR</v>
      </c>
      <c r="G337" s="108" t="str">
        <f>IF(SP_NORTE!I378="","*",SP_NORTE!I378)</f>
        <v>ZTR</v>
      </c>
      <c r="H337" s="108" t="str">
        <f>IF(SP_NORTE!AB378="","*",SP_NORTE!AB378)</f>
        <v>FIXO</v>
      </c>
      <c r="I337" s="108" t="str">
        <f>IF(SP_NORTE!AC378="","*",SP_NORTE!AC378)</f>
        <v>-</v>
      </c>
      <c r="J337" s="109">
        <f>IF(SP_NORTE!AA378="","*",SP_NORTE!AA378)</f>
        <v>1</v>
      </c>
      <c r="K337" s="110">
        <f>IF(SP_NORTE!AD378="","*",SP_NORTE!AD378)</f>
        <v>0.29166666666666669</v>
      </c>
    </row>
    <row r="338" spans="2:11" s="111" customFormat="1" hidden="1">
      <c r="B338" s="107" t="str">
        <f>IF(SP_NORTE!Y379="","*",SP_NORTE!Y379)</f>
        <v>*</v>
      </c>
      <c r="C338" s="108" t="str">
        <f>IF(SP_NORTE!B379="","*",SP_NORTE!B379)</f>
        <v>*</v>
      </c>
      <c r="D338" s="107" t="str">
        <f>IF(SP_NORTE!D379="","*",SP_NORTE!D379)</f>
        <v>*</v>
      </c>
      <c r="E338" s="107" t="str">
        <f>IF(SP_NORTE!H379="","*",SP_NORTE!H379)</f>
        <v>-</v>
      </c>
      <c r="F338" s="113" t="str">
        <f>IF(SP_NORTE!M379="","*",SP_NORTE!M379)</f>
        <v>-</v>
      </c>
      <c r="G338" s="108" t="str">
        <f>IF(SP_NORTE!I379="","*",SP_NORTE!I379)</f>
        <v>-</v>
      </c>
      <c r="H338" s="108" t="str">
        <f>IF(SP_NORTE!AB379="","*",SP_NORTE!AB379)</f>
        <v>*</v>
      </c>
      <c r="I338" s="108" t="str">
        <f>IF(SP_NORTE!AC379="","*",SP_NORTE!AC379)</f>
        <v>*</v>
      </c>
      <c r="J338" s="109" t="str">
        <f>IF(SP_NORTE!AA379="","*",SP_NORTE!AA379)</f>
        <v>*</v>
      </c>
      <c r="K338" s="110" t="str">
        <f>IF(SP_NORTE!AD379="","*",SP_NORTE!AD379)</f>
        <v>*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>
        <f>IF(SP_NORTE!B382="","*",SP_NORTE!B382)</f>
        <v>45957</v>
      </c>
      <c r="D341" s="107" t="str">
        <f>IF(SP_NORTE!D382="","*",SP_NORTE!D382)</f>
        <v>KLECIO (TP-699)</v>
      </c>
      <c r="E341" s="107" t="str">
        <f>IF(SP_NORTE!H382="","*",SP_NORTE!H382)</f>
        <v>-</v>
      </c>
      <c r="F341" s="113" t="str">
        <f>IF(SP_NORTE!M382="","*",SP_NORTE!M382)</f>
        <v>ZAC-2</v>
      </c>
      <c r="G341" s="108" t="str">
        <f>IF(SP_NORTE!I382="","*",SP_NORTE!I382)</f>
        <v>-</v>
      </c>
      <c r="H341" s="108" t="str">
        <f>IF(SP_NORTE!AB382="","*",SP_NORTE!AB382)</f>
        <v>-</v>
      </c>
      <c r="I341" s="108" t="str">
        <f>IF(SP_NORTE!AC382="","*",SP_NORTE!AC382)</f>
        <v>-</v>
      </c>
      <c r="J341" s="109" t="str">
        <f>IF(SP_NORTE!AA382="","*",SP_NORTE!AA382)</f>
        <v>-</v>
      </c>
      <c r="K341" s="110" t="str">
        <f>IF(SP_NORTE!AD382="","*",SP_NORTE!AD382)</f>
        <v>-</v>
      </c>
    </row>
    <row r="342" spans="2:11" s="111" customFormat="1" hidden="1">
      <c r="B342" s="107" t="str">
        <f>IF(SP_NORTE!Y383="","*",SP_NORTE!Y383)</f>
        <v>*</v>
      </c>
      <c r="C342" s="108">
        <f>IF(SP_NORTE!B383="","*",SP_NORTE!B383)</f>
        <v>45957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2025-10-25T17:46:49Z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