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451" documentId="120_S{118792C3-22EF-5104-A093-F22BFE3913F3}" xr6:coauthVersionLast="47" xr6:coauthVersionMax="47" xr10:uidLastSave="{856B101D-AF9F-4B73-B8FB-7CF9DD36B4D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08" i="1" l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5" i="15" s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A193" i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3" i="15" s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A194" i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4" i="1"/>
  <c r="Q205" i="1"/>
  <c r="R202" i="15" s="1"/>
  <c r="Q206" i="1"/>
  <c r="R203" i="15" s="1"/>
  <c r="Q208" i="1"/>
  <c r="R205" i="15" s="1"/>
  <c r="Q209" i="1"/>
  <c r="Q210" i="1"/>
  <c r="Q211" i="1"/>
  <c r="Q212" i="1"/>
  <c r="Q213" i="1"/>
  <c r="R210" i="15" s="1"/>
  <c r="Q214" i="1"/>
  <c r="R211" i="15" s="1"/>
  <c r="Q215" i="1"/>
  <c r="R212" i="15" s="1"/>
  <c r="Q217" i="1"/>
  <c r="R214" i="15" s="1"/>
  <c r="Q221" i="1"/>
  <c r="R218" i="15" s="1"/>
  <c r="Q222" i="1"/>
  <c r="R219" i="15" s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<sst xmlns="http://schemas.openxmlformats.org/spreadsheetml/2006/main" count="5703" uniqueCount="1440">
  <si>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</si>
  <si>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</si>
  <si>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</si>
  <si>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</si>
  <si>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</si>
  <si>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</si>
  <si>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</si>
  <si>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</si>
  <si>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</si>
  <si>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</si>
  <si>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</si>
  <si>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</si>
  <si>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</si>
  <si>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</si>
  <si>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</si>
  <si>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</si>
  <si>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</si>
  <si>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</si>
  <si>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</si>
  <si>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</si>
  <si>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</si>
  <si>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</si>
  <si>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</si>
  <si>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</si>
  <si>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</si>
  <si>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</si>
  <si>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</si>
  <si>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</si>
  <si>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</si>
  <si>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</si>
  <si>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</si>
  <si>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</si>
  <si>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</si>
  <si>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</si>
  <si>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</si>
  <si>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</si>
  <si>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</si>
  <si>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</si>
  <si>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</si>
  <si>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</si>
  <si>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</si>
  <si>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</si>
  <si>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</si>
  <si>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</si>
  <si>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</si>
  <si>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</si>
  <si>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</si>
  <si>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</si>
  <si>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</si>
  <si>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</si>
  <si>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</si>
  <si>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</si>
  <si>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</si>
  <si>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</si>
  <si>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</si>
  <si>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</si>
  <si>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</si>
  <si>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</si>
  <si>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</si>
  <si>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</si>
  <si>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</si>
  <si>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</si>
  <si>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</si>
  <si>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</si>
  <si>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</si>
  <si>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</si>
  <si>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</si>
  <si>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</si>
  <si>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</si>
  <si>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</si>
  <si>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</si>
  <si>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</si>
  <si>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</si>
  <si>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</si>
  <si>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</si>
  <si>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</si>
  <si>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</si>
  <si>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</si>
  <si>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</si>
  <si>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</si>
  <si>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</si>
  <si>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</si>
  <si>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</si>
  <si>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</si>
  <si>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</si>
  <si>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</si>
  <si>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</si>
  <si>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</si>
  <si>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</si>
  <si>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</si>
  <si>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</si>
  <si>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</si>
  <si>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</si>
  <si>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</si>
  <si>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</si>
  <si>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</si>
  <si>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</si>
  <si>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</si>
  <si>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</si>
  <si>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</si>
  <si>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</si>
  <si>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</si>
  <si>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</si>
  <si>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</si>
  <si>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</si>
  <si>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</si>
  <si>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</si>
  <si>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</si>
  <si>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</si>
  <si>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</si>
  <si>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</si>
  <si>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</si>
  <si>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</si>
  <si>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</si>
  <si>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</si>
  <si>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</si>
  <si>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</si>
  <si>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</si>
  <si>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</si>
  <si>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</si>
  <si>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</si>
  <si>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</si>
  <si>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</si>
  <si>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</si>
  <si>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</si>
  <si>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</si>
  <si>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</si>
  <si>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</si>
  <si>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</si>
  <si>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</si>
  <si>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</si>
  <si>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</si>
  <si>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</si>
  <si>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</si>
  <si>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</si>
  <si>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</si>
  <si>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</si>
  <si>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</si>
  <si>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</si>
  <si>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</si>
  <si>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</si>
  <si>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</si>
  <si>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</si>
  <si>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</si>
  <si>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</si>
  <si>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</si>
  <si>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</si>
  <si>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</si>
  <si>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</si>
  <si>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</si>
  <si>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</si>
  <si>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</si>
  <si>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</si>
  <si>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</si>
  <si>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</si>
  <si>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</si>
  <si>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</si>
  <si>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</si>
  <si>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</si>
  <si>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</si>
  <si>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</si>
  <si>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</si>
  <si>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</si>
  <si>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</si>
  <si>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</si>
  <si>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</si>
  <si>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</si>
  <si>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</si>
  <si>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</si>
  <si>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</si>
  <si>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</si>
  <si>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</si>
  <si>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</si>
  <si>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</si>
  <si>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</si>
  <si>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</si>
  <si>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</si>
  <si>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</si>
  <si>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</si>
  <si>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</si>
  <si>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</si>
  <si>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</si>
  <si>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</si>
  <si>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</si>
  <si>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</si>
  <si>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</si>
  <si>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</si>
  <si>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</si>
  <si>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</si>
  <si>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</si>
  <si>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</si>
  <si>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</si>
  <si>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</si>
  <si>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</si>
  <si>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</si>
  <si>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</si>
  <si>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</si>
  <si>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</si>
  <si>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</si>
  <si>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</si>
  <si>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</si>
  <si>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</si>
  <si>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</si>
  <si>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</si>
  <si>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</si>
  <si>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</si>
  <si>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</si>
  <si>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</si>
  <si>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</si>
  <si>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</si>
  <si>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</si>
  <si>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</si>
  <si>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</si>
  <si>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</si>
  <si>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</si>
  <si>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</si>
  <si>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</si>
  <si>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</si>
  <si>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</si>
  <si>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</si>
  <si>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</si>
  <si>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</si>
  <si>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</si>
  <si>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</si>
  <si>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</si>
  <si>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</si>
  <si>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</si>
  <si>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</si>
  <si>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</si>
  <si>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</si>
  <si>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</si>
  <si>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</si>
  <si>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</si>
  <si>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</si>
  <si>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</si>
  <si>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</si>
  <si>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</si>
  <si>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</si>
  <si>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</si>
  <si>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</si>
  <si>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</si>
  <si>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</si>
  <si>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</si>
  <si>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</si>
  <si>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</si>
  <si>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</si>
  <si>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</si>
  <si>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</si>
  <si>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</si>
  <si>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</si>
  <si>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</si>
  <si>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</si>
  <si>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</si>
  <si>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</si>
  <si>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</si>
  <si>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</si>
  <si>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</si>
  <si>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</si>
  <si>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</si>
  <si>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</si>
  <si>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</si>
  <si>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</si>
  <si>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</si>
  <si>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</si>
  <si>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</si>
  <si>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</si>
  <si>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</si>
  <si>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</si>
  <si>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</si>
  <si>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</si>
  <si>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</si>
  <si>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</si>
  <si>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</si>
  <si>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</si>
  <si>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</si>
  <si>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</si>
  <si>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</si>
  <si>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</si>
  <si>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</si>
  <si>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</si>
  <si>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</si>
  <si>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</si>
  <si>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</si>
  <si>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</si>
  <si>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</si>
  <si>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</si>
  <si>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</si>
  <si>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</si>
  <si>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</si>
  <si>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</si>
  <si>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</si>
  <si>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</si>
  <si>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</si>
  <si>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</si>
  <si>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</si>
  <si>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</si>
  <si>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</si>
  <si>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</si>
  <si>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</si>
  <si>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</si>
  <si>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</si>
  <si>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</si>
  <si>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</si>
  <si>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</si>
  <si>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</si>
  <si>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</si>
  <si>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</si>
  <si>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</si>
  <si>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</si>
  <si>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</si>
  <si>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</si>
  <si>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</si>
  <si>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</si>
  <si>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</si>
  <si>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</si>
  <si>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</si>
  <si>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</si>
  <si>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</si>
  <si>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</si>
  <si>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</si>
  <si>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</si>
  <si>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</si>
  <si>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</si>
  <si>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</si>
  <si>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</si>
  <si>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</si>
  <si>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</si>
  <si>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</si>
  <si>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</si>
  <si>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</si>
  <si>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</si>
  <si>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</si>
  <si>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</si>
  <si>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</si>
  <si>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</si>
  <si>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</si>
  <si>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</si>
  <si>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</si>
  <si>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</si>
  <si>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</si>
  <si>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</si>
  <si>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</si>
  <si>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</si>
  <si>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</si>
  <si>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</si>
  <si>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</si>
  <si>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</si>
  <si>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</si>
  <si>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</si>
  <si>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</si>
  <si>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</si>
  <si>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</si>
  <si>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</si>
  <si>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</si>
  <si>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</si>
  <si>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</si>
  <si>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</si>
  <si>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</si>
  <si>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</si>
  <si>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</si>
  <si>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</si>
  <si>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</si>
  <si>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</si>
  <si>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</si>
  <si>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</si>
  <si>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</si>
  <si>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</si>
  <si>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</si>
  <si>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</si>
  <si>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</si>
  <si>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</si>
  <si>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</si>
  <si>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</si>
  <si>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</si>
  <si>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</si>
  <si>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</si>
  <si>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</si>
  <si>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</si>
  <si>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</si>
  <si>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</si>
  <si>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</si>
  <si>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</si>
  <si>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</si>
  <si>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</si>
  <si>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</si>
  <si>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</si>
  <si>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</si>
  <si>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</si>
  <si>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</si>
  <si>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</si>
  <si>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</si>
  <si>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</si>
  <si>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</si>
  <si>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</si>
  <si>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</si>
  <si>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</si>
  <si>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</si>
  <si>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</si>
  <si>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</si>
  <si>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</si>
  <si>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</si>
  <si>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</si>
  <si>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</si>
  <si>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</si>
  <si>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</si>
  <si>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</si>
  <si>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</si>
  <si>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</si>
  <si>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</si>
  <si>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</si>
  <si>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</si>
  <si>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</si>
  <si>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</si>
  <si>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</si>
  <si>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</si>
  <si>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</si>
  <si>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</si>
  <si>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</si>
  <si>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</si>
  <si>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</si>
  <si>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</si>
  <si>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</si>
  <si>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</si>
  <si>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</si>
  <si>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</si>
  <si>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</si>
  <si>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</si>
  <si>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</si>
  <si>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</si>
  <si>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</si>
  <si>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</si>
  <si>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</si>
  <si>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</si>
  <si>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</si>
  <si>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</si>
  <si>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</si>
  <si>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</si>
  <si>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</si>
  <si>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</si>
  <si>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</si>
  <si>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</si>
  <si>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</si>
  <si>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</si>
  <si>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</si>
  <si>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</si>
  <si>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</si>
  <si>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</si>
  <si>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</si>
  <si>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</si>
  <si>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</si>
  <si>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</si>
  <si>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</si>
  <si>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</si>
  <si>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</si>
  <si>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</si>
  <si>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</si>
  <si>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</si>
  <si>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</si>
  <si>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</si>
  <si>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</si>
  <si>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</si>
  <si>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</si>
  <si>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</si>
  <si>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</si>
  <si>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</si>
  <si>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</si>
  <si>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</si>
  <si>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</si>
  <si>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</si>
  <si>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</si>
  <si>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</si>
  <si>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</si>
  <si>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</si>
  <si>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</si>
  <si>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</si>
  <si>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</si>
  <si>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</si>
  <si>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</si>
  <si>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</si>
  <si>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</si>
  <si>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</si>
  <si>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</si>
  <si>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</si>
  <si>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</si>
  <si>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</si>
  <si>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</si>
  <si>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</si>
  <si>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</si>
  <si>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</si>
  <si>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</si>
  <si>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</si>
  <si>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</si>
  <si>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</si>
  <si>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</si>
  <si>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</si>
  <si>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</si>
  <si>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</si>
  <si>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</si>
  <si>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</si>
  <si>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</si>
  <si>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</si>
  <si>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</si>
  <si>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</si>
  <si>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</si>
  <si>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</si>
  <si>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</si>
  <si>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</si>
  <si>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</si>
  <si>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</si>
  <si>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</si>
  <si>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</si>
  <si>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</si>
  <si>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</si>
  <si>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</si>
  <si>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</si>
  <si>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</si>
  <si>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</si>
  <si>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</si>
  <si>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</si>
  <si>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</si>
  <si>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</si>
  <si>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</si>
  <si>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</si>
  <si>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</si>
  <si>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</si>
  <si>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</si>
  <si>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</si>
  <si>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</si>
  <si>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</si>
  <si>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</si>
  <si>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</si>
  <si>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</si>
  <si>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</si>
  <si>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</si>
  <si>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</si>
  <si>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</si>
  <si>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</si>
  <si>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</si>
  <si>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</si>
  <si>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</si>
  <si>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</si>
  <si>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</si>
  <si>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</si>
  <si>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</si>
  <si>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</si>
  <si>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</si>
  <si>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</si>
  <si>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</si>
  <si>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</si>
  <si>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</si>
  <si>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</si>
  <si>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</si>
  <si>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</si>
  <si>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</si>
  <si>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</si>
  <si>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</si>
  <si>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</si>
  <si>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</si>
  <si>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</si>
  <si>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</si>
  <si>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</si>
  <si>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</si>
  <si>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</si>
  <si>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</si>
  <si>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</si>
  <si>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</si>
  <si>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</si>
  <si>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</si>
  <si>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</si>
  <si>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</si>
  <si>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</si>
  <si>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</si>
  <si>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</si>
  <si>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</si>
  <si>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</si>
  <si>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</si>
  <si>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</si>
  <si>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</si>
  <si>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</si>
  <si>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</si>
  <si>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</si>
  <si>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</si>
  <si>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</si>
  <si>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</si>
  <si>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</si>
  <si>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</si>
  <si>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</si>
  <si>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</si>
  <si>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</si>
  <si>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</si>
  <si>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</si>
  <si>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</si>
  <si>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</si>
  <si>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</si>
  <si>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</si>
  <si>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</si>
  <si>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</si>
  <si>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</si>
  <si>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</si>
  <si>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</si>
  <si>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</si>
  <si>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</si>
  <si>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</si>
  <si>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</si>
  <si>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</si>
  <si>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</si>
  <si>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</si>
  <si>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</si>
  <si>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</si>
  <si>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</si>
  <si>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</si>
  <si>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</si>
  <si>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</si>
  <si>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</si>
  <si>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</si>
  <si>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</si>
  <si>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</si>
  <si>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</si>
  <si>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</si>
  <si>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</si>
  <si>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</si>
  <si>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</si>
  <si>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</si>
  <si>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</si>
  <si>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</si>
  <si>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</si>
  <si>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</si>
  <si>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</si>
  <si>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</si>
  <si>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</si>
  <si>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</si>
  <si>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</si>
  <si>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</si>
  <si>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</si>
  <si>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</si>
  <si>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</si>
  <si>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</si>
  <si>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</si>
  <si>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</si>
  <si>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</si>
  <si>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</si>
  <si>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</si>
  <si>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</si>
  <si>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</si>
  <si>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</si>
  <si>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</si>
  <si>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</si>
  <si>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</si>
  <si>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</si>
  <si>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</si>
  <si>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</si>
  <si>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</si>
  <si>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</si>
  <si>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</si>
  <si>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</si>
  <si>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</si>
  <si>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</si>
  <si>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</si>
  <si>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</si>
  <si>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</si>
  <si>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</si>
  <si>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</si>
  <si>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</si>
  <si>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</si>
  <si>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</si>
  <si>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</si>
  <si>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</si>
  <si>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</si>
  <si>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</si>
  <si>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</si>
  <si>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</si>
  <si>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</si>
  <si>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</si>
  <si>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</si>
  <si>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</si>
  <si>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</si>
  <si>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</si>
  <si>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</si>
  <si>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</si>
  <si>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</si>
  <si>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</si>
  <si>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</si>
  <si>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</si>
  <si>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</si>
  <si>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</si>
  <si>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</si>
  <si>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</si>
  <si>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</si>
  <si>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</si>
  <si>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</si>
  <si>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</si>
  <si>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</si>
  <si>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</si>
  <si>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</si>
  <si>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</si>
  <si>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</si>
  <si>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</si>
  <si>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</si>
  <si>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</si>
  <si>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</si>
  <si>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</si>
  <si>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</si>
  <si>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</si>
  <si>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</si>
  <si>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</si>
  <si>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</si>
  <si>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</si>
  <si>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</si>
  <si>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</si>
  <si>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</si>
  <si>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</si>
  <si>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</si>
  <si>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</si>
  <si>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</si>
  <si>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</si>
  <si>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</si>
  <si>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</si>
  <si>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</si>
  <si>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</si>
  <si>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</si>
  <si>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</si>
  <si>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</si>
  <si>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</si>
  <si>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</si>
  <si>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</si>
  <si>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</si>
  <si>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</si>
  <si>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</si>
  <si>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</si>
  <si>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</si>
  <si>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</si>
  <si>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</si>
  <si>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</si>
  <si>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</si>
  <si>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</si>
  <si>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</si>
  <si>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</si>
  <si>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</si>
  <si>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</si>
  <si>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</si>
  <si>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</si>
  <si>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</si>
  <si>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</si>
  <si>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</si>
  <si>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</si>
  <si>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</si>
  <si>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</si>
  <si>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</si>
  <si>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</si>
  <si>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</si>
  <si>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</si>
  <si>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</si>
  <si>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</si>
  <si>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</si>
  <si>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</si>
  <si>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</si>
  <si>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</si>
  <si>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</si>
  <si>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</si>
  <si>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</si>
  <si>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</si>
  <si>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</si>
  <si>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</si>
  <si>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</si>
  <si>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</si>
  <si>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</si>
  <si>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</si>
  <si>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</si>
  <si>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</si>
  <si>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</si>
  <si>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</si>
  <si>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</si>
  <si>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</si>
  <si>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</si>
  <si>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</si>
  <si>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</si>
  <si>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</si>
  <si>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</si>
  <si>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</si>
  <si>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</si>
  <si>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</si>
  <si>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</si>
  <si>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</si>
  <si>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</si>
  <si>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</si>
  <si>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</si>
  <si>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</si>
  <si>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</si>
  <si>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</si>
  <si>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</si>
  <si>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</si>
  <si>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</si>
  <si>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</si>
  <si>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</si>
  <si>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</si>
  <si>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</si>
  <si>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</si>
  <si>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</si>
  <si>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</si>
  <si>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</si>
  <si>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</si>
  <si>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</si>
  <si>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</si>
  <si>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</si>
  <si>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</si>
  <si>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</si>
  <si>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</si>
  <si>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</si>
  <si>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</si>
  <si>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</si>
  <si>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</si>
  <si>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</si>
  <si>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</si>
  <si>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</si>
  <si>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</si>
  <si>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</si>
  <si>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</si>
  <si>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</si>
  <si>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</si>
  <si>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</si>
  <si>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</si>
  <si>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</si>
  <si>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</si>
  <si>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</si>
  <si>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</si>
  <si>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</si>
  <si>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</si>
  <si>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</si>
  <si>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</si>
  <si>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</si>
  <si>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</si>
  <si>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</si>
  <si>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</si>
  <si>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</si>
  <si>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</si>
  <si>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</si>
  <si>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</si>
  <si>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</si>
  <si>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</si>
  <si>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</si>
  <si>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</si>
  <si>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</si>
  <si>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</si>
  <si>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</si>
  <si>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</si>
  <si>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</si>
  <si>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</si>
  <si>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</si>
  <si>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</si>
  <si>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</si>
  <si>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</si>
  <si>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</si>
  <si>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</si>
  <si>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</si>
  <si>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</si>
  <si>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</si>
  <si>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</si>
  <si>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</si>
  <si>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</si>
  <si>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</si>
  <si>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</si>
  <si>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</si>
  <si>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</si>
  <si>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</si>
  <si>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</si>
  <si>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</si>
  <si>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</si>
  <si>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</si>
  <si>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</si>
  <si>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</si>
  <si>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</si>
  <si>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</si>
  <si>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</si>
  <si>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</si>
  <si>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</si>
  <si>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</si>
  <si>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</si>
  <si>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</si>
  <si>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</si>
  <si>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</si>
  <si>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</si>
  <si>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</si>
  <si>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</si>
  <si>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</si>
  <si>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</si>
  <si>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</si>
  <si>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</si>
  <si>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</si>
  <si>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</si>
  <si>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</si>
  <si>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</si>
  <si>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</si>
  <si>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</si>
  <si>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</si>
  <si>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</si>
  <si>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</si>
  <si>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</si>
  <si>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</si>
  <si>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</si>
  <si>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</si>
  <si>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</si>
  <si>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</si>
  <si>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</si>
  <si>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</si>
  <si>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</si>
  <si>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</si>
  <si>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</si>
  <si>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</si>
  <si>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</si>
  <si>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</si>
  <si>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</si>
  <si>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</si>
  <si>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</si>
  <si>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</si>
  <si>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</si>
  <si>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</si>
  <si>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</si>
  <si>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</si>
  <si>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</si>
  <si>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</si>
  <si>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</si>
  <si>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</si>
  <si>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</si>
  <si>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</si>
  <si>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</si>
  <si>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</si>
  <si>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</si>
  <si>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</si>
  <si>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</si>
  <si>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</si>
  <si>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</si>
  <si>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</si>
  <si>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</si>
  <si>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</si>
  <si>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</si>
  <si>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</si>
  <si>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</si>
  <si>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</si>
  <si>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</si>
  <si>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</si>
  <si>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</si>
  <si>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</si>
  <si>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</si>
  <si>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</si>
  <si>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</si>
  <si>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</si>
  <si>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</si>
  <si>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</si>
  <si>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</si>
  <si>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</si>
  <si>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</si>
  <si>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</si>
  <si>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</si>
  <si>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</si>
  <si>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</si>
  <si>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</si>
  <si>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</si>
  <si>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</si>
  <si>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</si>
  <si>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</si>
  <si>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</si>
  <si>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</si>
  <si>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</si>
  <si>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</si>
  <si>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</si>
  <si>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</si>
  <si>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</si>
  <si>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</si>
  <si>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</si>
  <si>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</si>
  <si>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</si>
  <si>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</si>
  <si>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</si>
  <si>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</si>
  <si>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</si>
  <si>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</si>
  <si>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</si>
  <si>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</si>
  <si>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</si>
  <si>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</si>
  <si>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</si>
  <si>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</si>
  <si>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</si>
  <si>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</si>
  <si>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</si>
  <si>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</si>
  <si>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</si>
  <si>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</si>
  <si>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</si>
  <si>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</si>
  <si>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</si>
  <si>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</si>
  <si>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</si>
  <si>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</si>
  <si>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</si>
  <si>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</si>
  <si>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</si>
  <si>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</si>
  <si>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</si>
  <si>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</si>
  <si>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</si>
  <si>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</si>
  <si>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</si>
  <si>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</si>
  <si>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</si>
  <si>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</si>
  <si>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</si>
  <si>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</si>
  <si>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</si>
  <si>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</si>
  <si>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</si>
  <si>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</si>
  <si>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</si>
  <si>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</si>
  <si>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</si>
  <si>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</si>
  <si>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</si>
  <si>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</si>
  <si>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</si>
  <si>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</si>
  <si>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</si>
  <si>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</si>
  <si>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</si>
  <si>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</si>
  <si>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</si>
  <si>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</si>
  <si>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</si>
  <si>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</si>
  <si>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</si>
  <si>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</si>
  <si>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</si>
  <si>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</si>
  <si>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</si>
  <si>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</si>
  <si>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</si>
  <si>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</si>
  <si>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</si>
  <si>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</si>
  <si>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</si>
  <si>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</si>
  <si>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</si>
  <si>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</si>
  <si>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</si>
  <si>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</si>
  <si>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</si>
  <si>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</si>
  <si>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</si>
  <si>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</si>
  <si>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</si>
  <si>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</si>
  <si>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</si>
  <si>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</si>
  <si>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</si>
  <si>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</si>
  <si>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</si>
  <si>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</si>
  <si>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</si>
  <si>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</si>
  <si>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</si>
  <si>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</si>
  <si>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</si>
  <si>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</si>
  <si>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</si>
  <si>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</si>
  <si>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</si>
  <si>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</si>
  <si>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</si>
  <si>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</si>
  <si>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</si>
  <si>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</si>
  <si>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</si>
  <si>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</si>
  <si>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</si>
  <si>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</si>
  <si>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</si>
  <si>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</si>
  <si>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</si>
  <si>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</si>
  <si>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</si>
  <si>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</si>
  <si>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</si>
  <si>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</si>
  <si>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</si>
  <si>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</si>
  <si>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</si>
  <si>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</si>
  <si>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</si>
  <si>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</si>
  <si>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</si>
  <si>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</si>
  <si>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</si>
  <si>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</si>
  <si>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</si>
  <si>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</si>
  <si>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</si>
  <si>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</si>
  <si>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</si>
  <si>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</si>
  <si>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</si>
  <si>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</si>
  <si>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</si>
  <si>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</si>
  <si>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</si>
  <si>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</si>
  <si>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</si>
  <si>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</si>
  <si>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</si>
  <si>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</si>
  <si>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</si>
  <si>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</si>
  <si>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</si>
  <si>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</si>
  <si>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</si>
  <si>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</si>
  <si>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</si>
  <si>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</si>
  <si>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</si>
  <si>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</si>
  <si>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</si>
  <si>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</si>
  <si>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</si>
  <si>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</si>
  <si>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</si>
  <si>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</si>
  <si>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</si>
  <si>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</si>
  <si>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</si>
  <si>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</si>
  <si>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</si>
  <si>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</si>
  <si>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</si>
  <si>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</si>
  <si>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</si>
  <si>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</si>
  <si>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</si>
  <si>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</si>
  <si>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</si>
  <si>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</si>
  <si>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</si>
  <si>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</si>
  <si>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</si>
  <si>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</si>
  <si>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</si>
  <si>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</si>
  <si>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</si>
  <si>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</si>
  <si>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</si>
  <si>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</si>
  <si>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</si>
  <si>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</si>
  <si>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</si>
  <si>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</si>
  <si>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</si>
  <si>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</si>
  <si>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</si>
  <si>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</si>
  <si>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</si>
  <si>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</si>
  <si>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</si>
  <si>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</si>
  <si>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</si>
  <si>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</si>
  <si>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</si>
  <si>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</si>
  <si>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</si>
  <si>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</si>
  <si>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</si>
  <si>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</si>
  <si>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</si>
  <si>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</si>
  <si>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</si>
  <si>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</si>
  <si>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</si>
  <si>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</si>
  <si>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</si>
  <si>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</si>
  <si>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</si>
  <si>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</si>
  <si>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</si>
  <si>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</si>
  <si>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</si>
  <si>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</si>
  <si>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</si>
  <si>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</si>
  <si>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</si>
  <si>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</si>
  <si>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</si>
  <si>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</si>
  <si>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</si>
  <si>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</si>
  <si>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</si>
  <si>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</si>
  <si>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</si>
  <si>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</si>
  <si>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</si>
  <si>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</si>
  <si>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</si>
  <si>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</si>
  <si>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</si>
  <si>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</si>
  <si>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</si>
  <si>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</si>
  <si>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</si>
  <si>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</si>
  <si>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</si>
  <si>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</si>
  <si>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</si>
  <si>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</si>
  <si>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</si>
  <si>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</si>
  <si>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</si>
  <si>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</si>
  <si>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</si>
  <si>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</si>
  <si>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</si>
  <si>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</si>
  <si>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</si>
  <si>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</si>
  <si>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</si>
  <si>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</si>
  <si>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</si>
  <si>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</si>
  <si>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</si>
  <si>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</si>
  <si>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</si>
  <si>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</si>
  <si>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</si>
  <si>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</si>
  <si>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</si>
  <si>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</si>
  <si>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</si>
  <si>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</si>
  <si>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</si>
  <si>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</si>
  <si>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</si>
  <si>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</si>
  <si>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</si>
  <si>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</si>
  <si>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</si>
  <si>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</si>
  <si>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</si>
  <si>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</si>
  <si>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</si>
  <si>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</si>
  <si>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</si>
  <si>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</si>
  <si>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</si>
  <si>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</si>
  <si>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</si>
  <si>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</si>
  <si>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</si>
  <si>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</si>
  <si>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</si>
  <si>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</si>
  <si>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</si>
  <si>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</si>
  <si>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</si>
  <si>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</si>
  <si>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</si>
  <si>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</si>
  <si>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</si>
  <si>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</si>
  <si>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</si>
  <si>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</si>
  <si>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</si>
  <si>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</si>
  <si>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</si>
  <si>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</si>
  <si>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</si>
  <si>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</si>
  <si>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</si>
  <si>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</si>
  <si>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</si>
  <si>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</si>
  <si>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</si>
  <si>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</si>
  <si>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</si>
  <si>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</si>
  <si>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</si>
  <si>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</si>
  <si>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</si>
  <si>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</si>
  <si>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</si>
  <si>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</si>
  <si>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</si>
  <si>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</si>
  <si>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</si>
  <si>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</si>
  <si>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</si>
  <si>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</si>
  <si>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</si>
  <si>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</si>
  <si>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</si>
  <si>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</si>
  <si>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</si>
  <si>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</si>
  <si>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</si>
  <si>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</si>
  <si>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</si>
  <si>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</si>
  <si>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</si>
  <si>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</si>
  <si>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</si>
  <si>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</si>
  <si>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</si>
  <si>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</si>
  <si>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</si>
  <si>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</si>
  <si>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</si>
  <si>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</si>
  <si>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</si>
  <si>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</si>
  <si>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</si>
  <si>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</si>
  <si>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</si>
  <si>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</si>
  <si>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</si>
  <si>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</si>
  <si>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</si>
  <si>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</si>
  <si>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</si>
  <si>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</si>
  <si>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</si>
  <si>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</si>
  <si>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</si>
  <si>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</si>
  <si>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</si>
  <si>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</si>
  <si>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</si>
  <si>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</si>
  <si>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</si>
  <si>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</si>
  <si>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</si>
  <si>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</si>
  <si>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</si>
  <si>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</si>
  <si>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</si>
  <si>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</si>
  <si>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</si>
  <si>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</si>
  <si>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</si>
  <si>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</si>
  <si>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</si>
  <si>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</si>
  <si>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</si>
  <si>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</si>
  <si>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</si>
  <si>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</si>
  <si>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</si>
  <si>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</si>
  <si>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</si>
  <si>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</si>
  <si>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</si>
  <si>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</si>
  <si>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</si>
  <si>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</si>
  <si>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</si>
  <si>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</si>
  <si>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</si>
  <si>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</si>
  <si>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</si>
  <si>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</si>
  <si>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</si>
  <si>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</si>
  <si>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</si>
  <si>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</si>
  <si>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</si>
  <si>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ZEC-ZFN</t>
  </si>
  <si>
    <t>ZECZFN</t>
  </si>
  <si>
    <t>Deslocamento ZEC-ZFN</t>
  </si>
  <si>
    <t>MC1 as 08:31h - Licença as 13:58h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</si>
  <si>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</si>
  <si>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</si>
  <si>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</si>
  <si>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</si>
  <si>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</si>
  <si>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</si>
  <si>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wagner 16 97603-6032</t>
  </si>
  <si>
    <t>MC1 9h - sem previsão de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</si>
  <si>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</si>
  <si>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</si>
  <si>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</si>
  <si>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</si>
  <si>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</si>
  <si>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 xml:space="preserve">MC1 as 12:18h - </t>
  </si>
  <si>
    <t>Marcone 11 94505-7306</t>
  </si>
  <si>
    <t>Pronto as 10:15h - sem previsão de faixa</t>
  </si>
  <si>
    <t>MC1 08:32 - NEGADO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</si>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</sst>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24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4" dateTimeGrouping="day"/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BE1" activePane="topRight" state="frozen"/>
      <selection pane="topRight" activeCell="BI196" sqref="BI196:BJ19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20" t="s">
        <v>969</v>
      </c>
      <c r="C1" s="221"/>
      <c r="D1" s="221"/>
      <c r="E1" s="220" t="s">
        <v>970</v>
      </c>
      <c r="F1" s="221"/>
      <c r="G1" s="222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3"/>
      <c r="AG1" s="4"/>
      <c r="AH1" s="227" t="s">
        <v>971</v>
      </c>
      <c r="AI1" s="228"/>
      <c r="AJ1" s="228"/>
      <c r="AK1" s="228"/>
      <c r="AL1" s="229"/>
      <c r="AM1" s="230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31"/>
      <c r="BF1" s="4"/>
      <c r="BG1" s="232" t="s">
        <v>972</v>
      </c>
      <c r="BH1" s="233"/>
      <c r="BI1" s="233"/>
      <c r="BJ1" s="234"/>
      <c r="BK1" s="4"/>
      <c r="BL1" s="224" t="s">
        <v>973</v>
      </c>
      <c r="BM1" s="225"/>
      <c r="BN1" s="225"/>
      <c r="BO1" s="225"/>
      <c r="BP1" s="225"/>
      <c r="BQ1" s="225"/>
      <c r="BR1" s="226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7" t="s">
        <v>974</v>
      </c>
      <c r="AI2" s="228"/>
      <c r="AJ2" s="228"/>
      <c r="AK2" s="228"/>
      <c r="AL2" s="229"/>
      <c r="AM2" s="230"/>
      <c r="AN2" s="228"/>
      <c r="AO2" s="228"/>
      <c r="AP2" s="231"/>
      <c r="AQ2" s="5"/>
      <c r="AR2" s="227" t="s">
        <v>977</v>
      </c>
      <c r="AS2" s="228"/>
      <c r="AT2" s="228"/>
      <c r="AU2" s="228"/>
      <c r="AV2" s="228"/>
      <c r="AW2" s="228"/>
      <c r="AX2" s="231"/>
      <c r="AY2" s="5"/>
      <c r="AZ2" s="213" t="s">
        <v>978</v>
      </c>
      <c r="BA2" s="217"/>
      <c r="BB2" s="227" t="s">
        <v>975</v>
      </c>
      <c r="BC2" s="228"/>
      <c r="BD2" s="228"/>
      <c r="BE2" s="231"/>
      <c r="BF2" s="4"/>
      <c r="BG2" s="235"/>
      <c r="BH2" s="236"/>
      <c r="BI2" s="236"/>
      <c r="BJ2" s="237"/>
      <c r="BK2" s="4"/>
      <c r="BL2" s="238"/>
      <c r="BM2" s="239"/>
      <c r="BN2" s="239"/>
      <c r="BO2" s="239"/>
      <c r="BP2" s="239"/>
      <c r="BQ2" s="239"/>
      <c r="BR2" s="240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3" t="s">
        <v>979</v>
      </c>
      <c r="AI3" s="217"/>
      <c r="AJ3" s="213" t="s">
        <v>980</v>
      </c>
      <c r="AK3" s="214"/>
      <c r="AL3" s="215"/>
      <c r="AM3" s="216"/>
      <c r="AN3" s="214"/>
      <c r="AO3" s="214"/>
      <c r="AP3" s="217"/>
      <c r="AQ3" s="60"/>
      <c r="AR3" s="218" t="s">
        <v>986</v>
      </c>
      <c r="AS3" s="219"/>
      <c r="AT3" s="218" t="s">
        <v>987</v>
      </c>
      <c r="AU3" s="219"/>
      <c r="AV3" s="218" t="s">
        <v>988</v>
      </c>
      <c r="AW3" s="219"/>
      <c r="AX3" s="60" t="s">
        <v>989</v>
      </c>
      <c r="AY3" s="60"/>
      <c r="AZ3" s="241"/>
      <c r="BA3" s="242"/>
      <c r="BB3" s="213" t="s">
        <v>982</v>
      </c>
      <c r="BC3" s="214"/>
      <c r="BD3" s="214"/>
      <c r="BE3" s="217"/>
      <c r="BF3" s="59"/>
      <c r="BG3" s="235"/>
      <c r="BH3" s="236"/>
      <c r="BI3" s="236"/>
      <c r="BJ3" s="237"/>
      <c r="BK3" s="59"/>
      <c r="BL3" s="224" t="s">
        <v>990</v>
      </c>
      <c r="BM3" s="225"/>
      <c r="BN3" s="225"/>
      <c r="BO3" s="226"/>
      <c r="BP3" s="224" t="s">
        <v>773</v>
      </c>
      <c r="BQ3" s="225"/>
      <c r="BR3" s="226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1366</v>
      </c>
      <c r="BK191" s="15"/>
      <c r="BL191" s="130" t="s">
        <v>472</v>
      </c>
      <c r="BM191" s="130" t="s">
        <v>501</v>
      </c>
      <c r="BN191" s="130" t="s">
        <v>552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>
      <c r="A192" s="45"/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1367</v>
      </c>
      <c r="M192" s="127" t="s">
        <v>1368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1</v>
      </c>
      <c r="BH192" s="16"/>
      <c r="BI192" s="16" t="s">
        <v>1370</v>
      </c>
      <c r="BJ192" s="16" t="s">
        <v>1370</v>
      </c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0.99999999999999911</v>
      </c>
      <c r="BR192" s="18">
        <f>IF(OR(B192="",E192=""),"*",AZ192/P192)</f>
        <v>0</v>
      </c>
      <c r="BS192" s="7" t="str">
        <f t="shared" ref="BS192:BS202" si="13">IF(BM192="","",SUBSTITUTE(BL192," ","")&amp;SUBSTITUTE(BM192," ",""))</f>
        <v/>
      </c>
    </row>
    <row r="193" spans="1:71">
      <c r="A193" s="45" t="str">
        <f>D193&amp;B193</f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1371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1372</v>
      </c>
      <c r="BJ193" s="16" t="s">
        <v>1372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>
      <c r="A194" s="45" t="str">
        <f>D194&amp;B194</f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1373</v>
      </c>
      <c r="BJ194" s="16" t="s">
        <v>1373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1374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1375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 t="s">
        <v>1376</v>
      </c>
      <c r="BJ195" s="16" t="s">
        <v>1376</v>
      </c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 t="str">
        <f t="shared" si="13"/>
        <v/>
      </c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1377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1366</v>
      </c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/>
      </c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/>
      <c r="BH197" s="16"/>
      <c r="BI197" s="16" t="s">
        <v>1378</v>
      </c>
      <c r="BJ197" s="16" t="s">
        <v>1378</v>
      </c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/>
      </c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1379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/>
      <c r="BH198" s="16"/>
      <c r="BI198" s="16" t="s">
        <v>1380</v>
      </c>
      <c r="BJ198" s="16" t="s">
        <v>1380</v>
      </c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/>
      </c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/>
      <c r="BH199" s="16"/>
      <c r="BI199" s="16" t="s">
        <v>1381</v>
      </c>
      <c r="BJ199" s="16" t="s">
        <v>1381</v>
      </c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/>
      </c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1382</v>
      </c>
      <c r="W200" s="104" t="s">
        <v>452</v>
      </c>
      <c r="X200" s="129" t="s">
        <v>455</v>
      </c>
      <c r="Y200" s="104"/>
      <c r="Z200" s="189" t="s">
        <v>1383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/>
      <c r="BH200" s="16"/>
      <c r="BI200" s="16" t="s">
        <v>1384</v>
      </c>
      <c r="BJ200" s="16" t="s">
        <v>1384</v>
      </c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 t="str">
        <f t="shared" si="13"/>
        <v/>
      </c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1385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/>
      <c r="AS201" s="108"/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/>
      <c r="BH201" s="16"/>
      <c r="BI201" s="16" t="s">
        <v>1386</v>
      </c>
      <c r="BJ201" s="16" t="s">
        <v>1386</v>
      </c>
      <c r="BK201" s="15"/>
      <c r="BL201" s="130"/>
      <c r="BM201" s="130"/>
      <c r="BN201" s="130"/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/>
      </c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/>
      <c r="AR202" s="108"/>
      <c r="AS202" s="108"/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/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/>
      <c r="BH202" s="16"/>
      <c r="BI202" s="16" t="s">
        <v>1387</v>
      </c>
      <c r="BJ202" s="16" t="s">
        <v>1387</v>
      </c>
      <c r="BK202" s="15"/>
      <c r="BL202" s="130"/>
      <c r="BM202" s="130"/>
      <c r="BN202" s="130"/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/>
      </c>
    </row>
    <row r="203" spans="1:71" hidden="1">
      <c r="A203" s="45" t="str">
        <f t="shared" si="11"/>
        <v>EXPANSÃO TURMA 1</v>
      </c>
      <c r="B203" s="102"/>
      <c r="C203" s="134" t="str">
        <f>IF(BS_CONTROLE[[#This Row],[DATA]]="","",WEEKNUM(BS_CONTROLE[[#This Row],[DATA]]))</f>
        <v/>
      </c>
      <c r="D203" s="212" t="s">
        <v>625</v>
      </c>
      <c r="E203" s="126" t="s">
        <v>685</v>
      </c>
      <c r="F203" s="142" t="str">
        <f>IF(D203="","*",VLOOKUP(E203,BS_ATIVIDADE[],3,FALSE))</f>
        <v>EXPANSÃO</v>
      </c>
      <c r="G203" s="106"/>
      <c r="H203" s="106"/>
      <c r="I203" s="105">
        <v>70</v>
      </c>
      <c r="J203" s="105">
        <v>113</v>
      </c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Nº DE SOLDA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EXPANSÃO - SOLDA</v>
      </c>
      <c r="AI203" s="8" t="str">
        <f>IF(BS_CONTROLE[[#This Row],[Atividade]]=0, "-", BS_CONTROLE[[#This Row],[Atividade]])</f>
        <v>EXPANSÃO - SOLDA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>
        <f>IF(BS_CONTROLE[[#This Row],[SUB]]=0, "-", BS_CONTROLE[[#This Row],[SUB]])</f>
        <v>70</v>
      </c>
      <c r="AO203" s="105">
        <f>BS_CONTROLE[[#This Row],[KM - Inicio]]</f>
        <v>113</v>
      </c>
      <c r="AP203" s="105">
        <f>BS_CONTROLE[[#This Row],[KM - Inicio]]</f>
        <v>113</v>
      </c>
      <c r="AQ203" s="108"/>
      <c r="AR203" s="108"/>
      <c r="AS203" s="108"/>
      <c r="AT203" s="135"/>
      <c r="AU203" s="135"/>
      <c r="AV203" s="13"/>
      <c r="AW203" s="13"/>
      <c r="AX203" s="178">
        <f>IF(D203="","*",IFERROR(IF(ISODD(COUNT(AR203:AW203)),"ERRO",SUM((AS203-AR203),(AU203-AT203),(AW203-AV203))),"ERRO"))</f>
        <v>0</v>
      </c>
      <c r="AY203" s="153"/>
      <c r="AZ203" s="109"/>
      <c r="BA203" s="9" t="str">
        <f>IFERROR(_xlfn.XLOOKUP(AH203, BS_ATIVIDADE[ATIVIDADE],BS_ATIVIDADE[UNIDADE] ), "*")</f>
        <v>Nº DE SOLDA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4"/>
        <v/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4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1388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1389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5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5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5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5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6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ref="A252:A315" si="17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8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9">IF(BM252="","",SUBSTITUTE(BL252," ","")&amp;SUBSTITUTE(BM252," ",""))</f>
        <v/>
      </c>
    </row>
    <row r="253" spans="1:71" hidden="1">
      <c r="A253" s="45" t="str">
        <f t="shared" si="17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8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9"/>
        <v/>
      </c>
    </row>
    <row r="254" spans="1:71" hidden="1">
      <c r="A254" s="45" t="str">
        <f t="shared" si="17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8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9"/>
        <v/>
      </c>
    </row>
    <row r="255" spans="1:71" hidden="1">
      <c r="A255" s="45" t="str">
        <f t="shared" si="17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9"/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ref="A316:A379" si="20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21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2">IF(BM316="","",SUBSTITUTE(BL316," ","")&amp;SUBSTITUTE(BM316," ",""))</f>
        <v/>
      </c>
    </row>
    <row r="317" spans="1:71" hidden="1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2"/>
        <v/>
      </c>
    </row>
    <row r="318" spans="1:71" hidden="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2"/>
        <v/>
      </c>
    </row>
    <row r="319" spans="1:71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2"/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ref="A380:A443" si="23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4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5">IF(BM380="","",SUBSTITUTE(BL380," ","")&amp;SUBSTITUTE(BM380," ",""))</f>
        <v/>
      </c>
    </row>
    <row r="381" spans="1:71" hidden="1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5"/>
        <v/>
      </c>
    </row>
    <row r="382" spans="1:71" hidden="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5"/>
        <v/>
      </c>
    </row>
    <row r="383" spans="1:71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5"/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ref="A444:A507" si="26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7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8">IF(BM444="","",SUBSTITUTE(BL444," ","")&amp;SUBSTITUTE(BM444," ",""))</f>
        <v/>
      </c>
    </row>
    <row r="445" spans="1:71" hidden="1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8"/>
        <v/>
      </c>
    </row>
    <row r="446" spans="1:71" hidden="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8"/>
        <v/>
      </c>
    </row>
    <row r="447" spans="1:71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8"/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ref="A508:A571" si="29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30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31">IF(BM508="","",SUBSTITUTE(BL508," ","")&amp;SUBSTITUTE(BM508," ",""))</f>
        <v/>
      </c>
    </row>
    <row r="509" spans="1:71" hidden="1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31"/>
        <v/>
      </c>
    </row>
    <row r="510" spans="1:71" hidden="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31"/>
        <v/>
      </c>
    </row>
    <row r="511" spans="1:71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31"/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ref="A572:A635" si="32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3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4">IF(BM572="","",SUBSTITUTE(BL572," ","")&amp;SUBSTITUTE(BM572," ",""))</f>
        <v/>
      </c>
    </row>
    <row r="573" spans="1:71" hidden="1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4"/>
        <v/>
      </c>
    </row>
    <row r="574" spans="1:71" hidden="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4"/>
        <v/>
      </c>
    </row>
    <row r="575" spans="1:71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4"/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ref="A636:A699" si="35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6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7">IF(BM636="","",SUBSTITUTE(BL636," ","")&amp;SUBSTITUTE(BM636," ",""))</f>
        <v/>
      </c>
    </row>
    <row r="637" spans="1:71" hidden="1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7"/>
        <v/>
      </c>
    </row>
    <row r="638" spans="1:71" hidden="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7"/>
        <v/>
      </c>
    </row>
    <row r="639" spans="1:71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7"/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ref="A700:A763" si="38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9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40">IF(BM700="","",SUBSTITUTE(BL700," ","")&amp;SUBSTITUTE(BM700," ",""))</f>
        <v/>
      </c>
    </row>
    <row r="701" spans="1:71" hidden="1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40"/>
        <v/>
      </c>
    </row>
    <row r="702" spans="1:71" hidden="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40"/>
        <v/>
      </c>
    </row>
    <row r="703" spans="1:71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40"/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ref="A764:A827" si="41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2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3">IF(BM764="","",SUBSTITUTE(BL764," ","")&amp;SUBSTITUTE(BM764," ",""))</f>
        <v/>
      </c>
    </row>
    <row r="765" spans="1:71" hidden="1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3"/>
        <v/>
      </c>
    </row>
    <row r="766" spans="1:71" hidden="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3"/>
        <v/>
      </c>
    </row>
    <row r="767" spans="1:71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3"/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ref="A828:A891" si="44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5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6">IF(BM828="","",SUBSTITUTE(BL828," ","")&amp;SUBSTITUTE(BM828," ",""))</f>
        <v/>
      </c>
    </row>
    <row r="829" spans="1:71" hidden="1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6"/>
        <v/>
      </c>
    </row>
    <row r="830" spans="1:71" hidden="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6"/>
        <v/>
      </c>
    </row>
    <row r="831" spans="1:71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6"/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ref="A892:A955" si="47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8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9">IF(BM892="","",SUBSTITUTE(BL892," ","")&amp;SUBSTITUTE(BM892," ",""))</f>
        <v/>
      </c>
    </row>
    <row r="893" spans="1:71" hidden="1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9"/>
        <v/>
      </c>
    </row>
    <row r="894" spans="1:71" hidden="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9"/>
        <v/>
      </c>
    </row>
    <row r="895" spans="1:71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9"/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ref="A956:A1019" si="50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51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2">IF(BM956="","",SUBSTITUTE(BL956," ","")&amp;SUBSTITUTE(BM956," ",""))</f>
        <v/>
      </c>
    </row>
    <row r="957" spans="1:71" hidden="1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2"/>
        <v/>
      </c>
    </row>
    <row r="958" spans="1:71" hidden="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2"/>
        <v/>
      </c>
    </row>
    <row r="959" spans="1:71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2"/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ref="A1020:A1053" si="53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4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5">IF(BM1020="","",SUBSTITUTE(BL1020," ","")&amp;SUBSTITUTE(BM1020," ",""))</f>
        <v/>
      </c>
    </row>
    <row r="1021" spans="1:71" hidden="1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5"/>
        <v/>
      </c>
    </row>
    <row r="1022" spans="1:71" hidden="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5"/>
        <v/>
      </c>
    </row>
    <row r="1023" spans="1:71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5"/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3 BJ189:BJ194 BJ196:BJ202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1390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61" t="s">
        <v>1391</v>
      </c>
      <c r="C4" s="161" t="s">
        <v>1392</v>
      </c>
      <c r="D4" s="161" t="s">
        <v>1393</v>
      </c>
      <c r="E4" s="161" t="s">
        <v>1394</v>
      </c>
      <c r="F4" s="161" t="s">
        <v>4</v>
      </c>
      <c r="G4" s="161" t="s">
        <v>1395</v>
      </c>
    </row>
    <row r="5" spans="2:7">
      <c r="B5" s="162" t="s">
        <v>1396</v>
      </c>
      <c r="C5" s="162">
        <v>257068</v>
      </c>
      <c r="D5" s="162" t="s">
        <v>1397</v>
      </c>
      <c r="E5" s="162" t="s">
        <v>1398</v>
      </c>
      <c r="F5" s="162" t="s">
        <v>1398</v>
      </c>
      <c r="G5" s="163">
        <v>46296</v>
      </c>
    </row>
    <row r="6" spans="2:7">
      <c r="B6" s="162" t="s">
        <v>1399</v>
      </c>
      <c r="C6" s="162" t="s">
        <v>624</v>
      </c>
      <c r="D6" s="162" t="s">
        <v>624</v>
      </c>
      <c r="E6" s="162" t="s">
        <v>624</v>
      </c>
      <c r="F6" s="162" t="s">
        <v>1400</v>
      </c>
      <c r="G6" s="163" t="s">
        <v>624</v>
      </c>
    </row>
    <row r="7" spans="2:7">
      <c r="B7" s="162" t="s">
        <v>1401</v>
      </c>
      <c r="C7" s="162">
        <v>257472</v>
      </c>
      <c r="D7" s="162" t="s">
        <v>1402</v>
      </c>
      <c r="E7" s="162" t="s">
        <v>1403</v>
      </c>
      <c r="F7" s="162" t="s">
        <v>1403</v>
      </c>
      <c r="G7" s="163">
        <v>45992</v>
      </c>
    </row>
    <row r="8" spans="2:7">
      <c r="B8" s="162" t="s">
        <v>1404</v>
      </c>
      <c r="C8" s="162">
        <v>260307</v>
      </c>
      <c r="D8" s="162" t="s">
        <v>1405</v>
      </c>
      <c r="E8" s="162" t="s">
        <v>1406</v>
      </c>
      <c r="F8" s="162" t="s">
        <v>1403</v>
      </c>
      <c r="G8" s="163">
        <v>46082</v>
      </c>
    </row>
    <row r="9" spans="2:7">
      <c r="B9" s="162" t="s">
        <v>1407</v>
      </c>
      <c r="C9" s="162">
        <v>333033</v>
      </c>
      <c r="D9" s="162" t="s">
        <v>1408</v>
      </c>
      <c r="E9" s="162" t="s">
        <v>1400</v>
      </c>
      <c r="F9" s="162" t="s">
        <v>1409</v>
      </c>
      <c r="G9" s="162" t="s">
        <v>624</v>
      </c>
    </row>
    <row r="10" spans="2:7">
      <c r="B10" s="162" t="s">
        <v>1410</v>
      </c>
      <c r="C10" s="162">
        <v>263576</v>
      </c>
      <c r="D10" s="162" t="s">
        <v>1411</v>
      </c>
      <c r="E10" s="162" t="s">
        <v>1400</v>
      </c>
      <c r="F10" s="162" t="s">
        <v>1400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1412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200" t="s">
        <v>717</v>
      </c>
      <c r="D3" s="200" t="s">
        <v>1413</v>
      </c>
      <c r="E3" s="200" t="s">
        <v>1414</v>
      </c>
      <c r="F3" s="200" t="s">
        <v>1415</v>
      </c>
      <c r="G3" s="200" t="s">
        <v>1416</v>
      </c>
      <c r="H3" s="200" t="s">
        <v>1417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1418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1419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1420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189" sqref="H189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6"/>
      <c r="B1" s="247"/>
      <c r="C1" s="24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9" t="s">
        <v>1059</v>
      </c>
      <c r="Q1" s="250"/>
      <c r="R1" s="111"/>
      <c r="S1" s="84"/>
      <c r="T1" s="86"/>
      <c r="U1" s="251" t="s">
        <v>1421</v>
      </c>
      <c r="V1" s="251"/>
      <c r="W1" s="251"/>
    </row>
    <row r="2" spans="1:23" ht="15" customHeight="1">
      <c r="A2" s="87" t="s">
        <v>1422</v>
      </c>
      <c r="B2" s="87" t="s">
        <v>1423</v>
      </c>
      <c r="C2" s="87" t="s">
        <v>442</v>
      </c>
      <c r="D2" s="88" t="s">
        <v>1011</v>
      </c>
      <c r="E2" s="88" t="s">
        <v>4</v>
      </c>
      <c r="F2" s="88" t="s">
        <v>1424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1425</v>
      </c>
      <c r="T2" s="91" t="s">
        <v>1014</v>
      </c>
      <c r="U2" s="137">
        <f ca="1">TODAY()-1</f>
        <v>46066</v>
      </c>
      <c r="V2" s="137">
        <f ca="1">U2-1</f>
        <v>46065</v>
      </c>
      <c r="W2" s="137">
        <f ca="1">V2-1</f>
        <v>46064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1500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1500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1500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1500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1500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1500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1500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1500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1500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>
        <f ca="1">_xlfn.XLOOKUP(G173&amp;$U$2,BS_CONTROLE[CHAVE],BS_CONTROLE[Quantidade_11],"-")</f>
        <v>1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EXPANSÃO TURMA 1</v>
      </c>
      <c r="H200" s="145" t="str">
        <f>IF(SP_NORTE!E203="","*",SP_NORTE!E203)</f>
        <v>EXPANSÃO - SOLDA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>
        <f>IF(SP_NORTE!I203="","*",SP_NORTE!I203)</f>
        <v>70</v>
      </c>
      <c r="N200" s="144">
        <f>IF(SP_NORTE!J203="","*",SP_NORTE!J203)</f>
        <v>113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>
        <f ca="1">_xlfn.XLOOKUP(G212&amp;$U$2,BS_CONTROLE[CHAVE],BS_CONTROLE[Quantidade_11],"-")</f>
        <v>0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IF(SP_NORTE!K1060="","*",SP_NORTE!K1060)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e">
        <f>IF(SP_NORTE!#REF!="","*",SP_NORTE!#REF!)</f>
        <v>#REF!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1426</v>
      </c>
      <c r="C2" s="121" t="s">
        <v>997</v>
      </c>
      <c r="D2" s="76" t="s">
        <v>999</v>
      </c>
      <c r="E2" s="76" t="s">
        <v>1427</v>
      </c>
      <c r="F2" s="99" t="s">
        <v>1428</v>
      </c>
      <c r="G2" s="76" t="s">
        <v>1429</v>
      </c>
      <c r="H2" s="76" t="s">
        <v>1430</v>
      </c>
      <c r="I2" s="76" t="s">
        <v>1431</v>
      </c>
      <c r="J2" s="76" t="s">
        <v>1432</v>
      </c>
      <c r="K2" s="78" t="s">
        <v>1433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EXPANSÃO TURMA 1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2" t="s">
        <v>1434</v>
      </c>
      <c r="D5" s="253"/>
      <c r="E5" s="253"/>
      <c r="F5" s="253"/>
      <c r="G5" s="253"/>
      <c r="H5" s="253"/>
      <c r="I5" s="253"/>
      <c r="J5" s="254"/>
      <c r="K5" s="255" t="s">
        <v>1435</v>
      </c>
      <c r="L5" s="256"/>
      <c r="M5" s="256"/>
      <c r="N5" s="256"/>
      <c r="O5" s="257" t="s">
        <v>1436</v>
      </c>
      <c r="P5" s="258"/>
    </row>
    <row r="6" spans="1:16" s="74" customFormat="1" ht="15" customHeight="1">
      <c r="A6" s="66" t="s">
        <v>1424</v>
      </c>
      <c r="B6" s="75" t="s">
        <v>1423</v>
      </c>
      <c r="C6" s="76" t="s">
        <v>1011</v>
      </c>
      <c r="D6" s="77" t="s">
        <v>1012</v>
      </c>
      <c r="E6" s="76" t="s">
        <v>1437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1438</v>
      </c>
      <c r="M6" s="80" t="s">
        <v>642</v>
      </c>
      <c r="N6" s="81" t="s">
        <v>1006</v>
      </c>
      <c r="O6" s="158" t="s">
        <v>1049</v>
      </c>
      <c r="P6" s="132" t="s">
        <v>1439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 t="str">
        <f>IF(SP_NORTE!BG202="","*",SP_NORTE!BG202)</f>
        <v>*</v>
      </c>
      <c r="P154" s="147" t="str">
        <f>IF($A$2=1,IF(SP_NORTE!BI202="","*",SP_NORTE!BI202),IF(SP_NORTE!BJ202="","*",SP_NORTE!BJ202))</f>
        <v>MC1 08:32 - NEGADO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EXPANSÃO TURMA 1</v>
      </c>
      <c r="F155" s="83" t="str">
        <f>IF(SP_NORTE!G203="","*",SP_NORTE!G203)</f>
        <v>*</v>
      </c>
      <c r="G155" s="83" t="str">
        <f>IF(SP_NORTE!L203="","*",SP_NORTE!L203)</f>
        <v>-</v>
      </c>
      <c r="H155" s="116">
        <f>IF(SP_NORTE!J203="","*",SP_NORTE!J203)</f>
        <v>113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113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2026-02-14T17:23:27Z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