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97" documentId="120_S{118792C3-22EF-5104-A093-F22BFE3913F3}" xr6:coauthVersionLast="47" xr6:coauthVersionMax="47" xr10:uidLastSave="{B4A5B1C3-7B89-4887-8F55-6A3DCF2DAC3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1" i="1" l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L251" i="15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<sst xmlns="http://schemas.openxmlformats.org/spreadsheetml/2006/main" count="6040" uniqueCount="1436">
  <si>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</si>
  <si>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</si>
  <si>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</si>
  <si>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</si>
  <si>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</si>
  <si>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</si>
  <si>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</si>
  <si>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</si>
  <si>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</si>
  <si>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</si>
  <si>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</si>
  <si>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</si>
  <si>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</si>
  <si>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</si>
  <si>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</si>
  <si>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</si>
  <si>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</si>
  <si>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</si>
  <si>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</si>
  <si>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</si>
  <si>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</si>
  <si>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</si>
  <si>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</si>
  <si>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</si>
  <si>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</si>
  <si>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</si>
  <si>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</si>
  <si>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</si>
  <si>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</si>
  <si>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</si>
  <si>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</si>
  <si>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</si>
  <si>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</si>
  <si>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</si>
  <si>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</si>
  <si>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</si>
  <si>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</si>
  <si>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</si>
  <si>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</si>
  <si>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</si>
  <si>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</si>
  <si>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</si>
  <si>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</si>
  <si>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</si>
  <si>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</si>
  <si>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</si>
  <si>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</si>
  <si>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</si>
  <si>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</si>
  <si>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</si>
  <si>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</si>
  <si>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</si>
  <si>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</si>
  <si>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</si>
  <si>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</si>
  <si>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</si>
  <si>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</si>
  <si>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</si>
  <si>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</si>
  <si>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</si>
  <si>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</si>
  <si>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</si>
  <si>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</si>
  <si>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</si>
  <si>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</si>
  <si>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</si>
  <si>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</si>
  <si>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</si>
  <si>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</si>
  <si>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</si>
  <si>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</si>
  <si>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</si>
  <si>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</si>
  <si>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</si>
  <si>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</si>
  <si>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</si>
  <si>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</si>
  <si>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</si>
  <si>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</si>
  <si>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</si>
  <si>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</si>
  <si>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</si>
  <si>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</si>
  <si>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</si>
  <si>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</si>
  <si>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</si>
  <si>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</si>
  <si>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</si>
  <si>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</si>
  <si>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</si>
  <si>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</si>
  <si>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</si>
  <si>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</si>
  <si>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</si>
  <si>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</si>
  <si>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</si>
  <si>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</si>
  <si>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</si>
  <si>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</si>
  <si>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</si>
  <si>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</si>
  <si>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</si>
  <si>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</si>
  <si>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</si>
  <si>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</si>
  <si>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</si>
  <si>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</si>
  <si>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</si>
  <si>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</si>
  <si>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</si>
  <si>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</si>
  <si>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</si>
  <si>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</si>
  <si>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</si>
  <si>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</si>
  <si>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</si>
  <si>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</si>
  <si>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</si>
  <si>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</si>
  <si>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</si>
  <si>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</si>
  <si>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</si>
  <si>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</si>
  <si>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</si>
  <si>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</si>
  <si>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</si>
  <si>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</si>
  <si>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</si>
  <si>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</si>
  <si>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</si>
  <si>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</si>
  <si>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</si>
  <si>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</si>
  <si>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</si>
  <si>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</si>
  <si>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</si>
  <si>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</si>
  <si>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</si>
  <si>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</si>
  <si>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</si>
  <si>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</si>
  <si>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</si>
  <si>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</si>
  <si>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</si>
  <si>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</si>
  <si>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</si>
  <si>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</si>
  <si>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</si>
  <si>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</si>
  <si>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</si>
  <si>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</si>
  <si>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</si>
  <si>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</si>
  <si>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</si>
  <si>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</si>
  <si>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</si>
  <si>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</si>
  <si>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</si>
  <si>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</si>
  <si>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</si>
  <si>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</si>
  <si>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</si>
  <si>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</si>
  <si>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</si>
  <si>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</si>
  <si>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</si>
  <si>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</si>
  <si>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</si>
  <si>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</si>
  <si>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</si>
  <si>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</si>
  <si>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</si>
  <si>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</si>
  <si>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</si>
  <si>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</si>
  <si>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</si>
  <si>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</si>
  <si>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</si>
  <si>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</si>
  <si>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</si>
  <si>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</si>
  <si>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</si>
  <si>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</si>
  <si>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</si>
  <si>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</si>
  <si>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</si>
  <si>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</si>
  <si>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</si>
  <si>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</si>
  <si>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</si>
  <si>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</si>
  <si>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</si>
  <si>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</si>
  <si>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</si>
  <si>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</si>
  <si>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</si>
  <si>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</si>
  <si>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</si>
  <si>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</si>
  <si>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</si>
  <si>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</si>
  <si>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</si>
  <si>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</si>
  <si>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</si>
  <si>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</si>
  <si>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</si>
  <si>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</si>
  <si>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</si>
  <si>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</si>
  <si>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</si>
  <si>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</si>
  <si>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</si>
  <si>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</si>
  <si>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</si>
  <si>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</si>
  <si>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</si>
  <si>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</si>
  <si>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</si>
  <si>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</si>
  <si>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</si>
  <si>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</si>
  <si>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</si>
  <si>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</si>
  <si>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</si>
  <si>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</si>
  <si>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</si>
  <si>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</si>
  <si>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</si>
  <si>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</si>
  <si>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</si>
  <si>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</si>
  <si>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</si>
  <si>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</si>
  <si>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</si>
  <si>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</si>
  <si>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</si>
  <si>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</si>
  <si>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</si>
  <si>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</si>
  <si>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</si>
  <si>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</si>
  <si>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</si>
  <si>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</si>
  <si>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</si>
  <si>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</si>
  <si>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</si>
  <si>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</si>
  <si>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</si>
  <si>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</si>
  <si>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</si>
  <si>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</si>
  <si>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</si>
  <si>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</si>
  <si>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</si>
  <si>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</si>
  <si>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</si>
  <si>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</si>
  <si>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</si>
  <si>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</si>
  <si>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</si>
  <si>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</si>
  <si>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</si>
  <si>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</si>
  <si>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</si>
  <si>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</si>
  <si>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</si>
  <si>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</si>
  <si>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</si>
  <si>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</si>
  <si>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</si>
  <si>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</si>
  <si>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</si>
  <si>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</si>
  <si>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</si>
  <si>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</si>
  <si>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</si>
  <si>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</si>
  <si>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</si>
  <si>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</si>
  <si>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</si>
  <si>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</si>
  <si>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</si>
  <si>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</si>
  <si>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</si>
  <si>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</si>
  <si>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</si>
  <si>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</si>
  <si>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</si>
  <si>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</si>
  <si>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</si>
  <si>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</si>
  <si>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</si>
  <si>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</si>
  <si>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</si>
  <si>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</si>
  <si>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</si>
  <si>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</si>
  <si>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</si>
  <si>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</si>
  <si>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</si>
  <si>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</si>
  <si>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</si>
  <si>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</si>
  <si>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</si>
  <si>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</si>
  <si>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</si>
  <si>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</si>
  <si>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</si>
  <si>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</si>
  <si>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</si>
  <si>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</si>
  <si>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</si>
  <si>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</si>
  <si>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</si>
  <si>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</si>
  <si>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</si>
  <si>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</si>
  <si>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</si>
  <si>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</si>
  <si>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</si>
  <si>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</si>
  <si>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</si>
  <si>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</si>
  <si>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</si>
  <si>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</si>
  <si>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</si>
  <si>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</si>
  <si>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</si>
  <si>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</si>
  <si>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</si>
  <si>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</si>
  <si>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</si>
  <si>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</si>
  <si>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</si>
  <si>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</si>
  <si>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</si>
  <si>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</si>
  <si>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</si>
  <si>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</si>
  <si>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</si>
  <si>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</si>
  <si>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</si>
  <si>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</si>
  <si>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</si>
  <si>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</si>
  <si>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</si>
  <si>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</si>
  <si>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</si>
  <si>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</si>
  <si>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</si>
  <si>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</si>
  <si>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</si>
  <si>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</si>
  <si>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</si>
  <si>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</si>
  <si>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</si>
  <si>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</si>
  <si>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</si>
  <si>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</si>
  <si>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</si>
  <si>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</si>
  <si>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</si>
  <si>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</si>
  <si>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</si>
  <si>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</si>
  <si>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</si>
  <si>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</si>
  <si>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</si>
  <si>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</si>
  <si>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</si>
  <si>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</si>
  <si>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</si>
  <si>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</si>
  <si>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</si>
  <si>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</si>
  <si>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</si>
  <si>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</si>
  <si>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</si>
  <si>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</si>
  <si>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</si>
  <si>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</si>
  <si>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</si>
  <si>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</si>
  <si>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</si>
  <si>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</si>
  <si>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</si>
  <si>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</si>
  <si>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</si>
  <si>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</si>
  <si>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</si>
  <si>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</si>
  <si>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</si>
  <si>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</si>
  <si>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</si>
  <si>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</si>
  <si>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</si>
  <si>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</si>
  <si>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</si>
  <si>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</si>
  <si>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</si>
  <si>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</si>
  <si>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</si>
  <si>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</si>
  <si>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</si>
  <si>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</si>
  <si>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</si>
  <si>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</si>
  <si>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</si>
  <si>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</si>
  <si>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</si>
  <si>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</si>
  <si>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</si>
  <si>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</si>
  <si>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</si>
  <si>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</si>
  <si>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</si>
  <si>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</si>
  <si>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</si>
  <si>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</si>
  <si>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</si>
  <si>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</si>
  <si>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</si>
  <si>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</si>
  <si>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</si>
  <si>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</si>
  <si>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</si>
  <si>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</si>
  <si>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</si>
  <si>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</si>
  <si>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</si>
  <si>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</si>
  <si>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</si>
  <si>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</si>
  <si>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</si>
  <si>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</si>
  <si>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</si>
  <si>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</si>
  <si>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</si>
  <si>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</si>
  <si>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</si>
  <si>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</si>
  <si>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</si>
  <si>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</si>
  <si>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</si>
  <si>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</si>
  <si>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</si>
  <si>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</si>
  <si>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</si>
  <si>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</si>
  <si>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</si>
  <si>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</si>
  <si>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</si>
  <si>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</si>
  <si>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</si>
  <si>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</si>
  <si>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</si>
  <si>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</si>
  <si>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</si>
  <si>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</si>
  <si>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</si>
  <si>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</si>
  <si>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</si>
  <si>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</si>
  <si>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</si>
  <si>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</si>
  <si>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</si>
  <si>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</si>
  <si>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</si>
  <si>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</si>
  <si>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</si>
  <si>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</si>
  <si>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</si>
  <si>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</si>
  <si>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</si>
  <si>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</si>
  <si>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</si>
  <si>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</si>
  <si>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</si>
  <si>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</si>
  <si>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</si>
  <si>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</si>
  <si>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</si>
  <si>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</si>
  <si>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</si>
  <si>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</si>
  <si>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</si>
  <si>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</si>
  <si>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</si>
  <si>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</si>
  <si>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</si>
  <si>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</si>
  <si>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</si>
  <si>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</si>
  <si>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</si>
  <si>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</si>
  <si>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</si>
  <si>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</si>
  <si>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</si>
  <si>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</si>
  <si>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</si>
  <si>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</si>
  <si>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</si>
  <si>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</si>
  <si>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</si>
  <si>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</si>
  <si>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</si>
  <si>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</si>
  <si>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</si>
  <si>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</si>
  <si>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</si>
  <si>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</si>
  <si>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</si>
  <si>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</si>
  <si>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</si>
  <si>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</si>
  <si>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</si>
  <si>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</si>
  <si>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</si>
  <si>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</si>
  <si>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</si>
  <si>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</si>
  <si>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</si>
  <si>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</si>
  <si>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</si>
  <si>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</si>
  <si>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</si>
  <si>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</si>
  <si>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</si>
  <si>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</si>
  <si>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</si>
  <si>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</si>
  <si>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</si>
  <si>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</si>
  <si>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</si>
  <si>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</si>
  <si>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</si>
  <si>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</si>
  <si>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</si>
  <si>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</si>
  <si>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</si>
  <si>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</si>
  <si>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</si>
  <si>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</si>
  <si>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</si>
  <si>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</si>
  <si>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</si>
  <si>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</si>
  <si>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</si>
  <si>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</si>
  <si>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</si>
  <si>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</si>
  <si>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</si>
  <si>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</si>
  <si>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</si>
  <si>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</si>
  <si>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</si>
  <si>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</si>
  <si>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</si>
  <si>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</si>
  <si>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</si>
  <si>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</si>
  <si>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</si>
  <si>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</si>
  <si>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</si>
  <si>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</si>
  <si>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</si>
  <si>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</si>
  <si>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</si>
  <si>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</si>
  <si>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</si>
  <si>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</si>
  <si>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</si>
  <si>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</si>
  <si>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</si>
  <si>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</si>
  <si>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</si>
  <si>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</si>
  <si>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</si>
  <si>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</si>
  <si>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</si>
  <si>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</si>
  <si>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</si>
  <si>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</si>
  <si>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</si>
  <si>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</si>
  <si>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</si>
  <si>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</si>
  <si>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</si>
  <si>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</si>
  <si>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</si>
  <si>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</si>
  <si>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</si>
  <si>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</si>
  <si>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</si>
  <si>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</si>
  <si>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</si>
  <si>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</si>
  <si>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</si>
  <si>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</si>
  <si>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</si>
  <si>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</si>
  <si>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</si>
  <si>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</si>
  <si>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</si>
  <si>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</si>
  <si>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</si>
  <si>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</si>
  <si>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</si>
  <si>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</si>
  <si>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</si>
  <si>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</si>
  <si>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</si>
  <si>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</si>
  <si>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</si>
  <si>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</si>
  <si>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</si>
  <si>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</si>
  <si>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</si>
  <si>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</si>
  <si>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</si>
  <si>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</si>
  <si>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</si>
  <si>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</si>
  <si>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</si>
  <si>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</si>
  <si>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</si>
  <si>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</si>
  <si>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</si>
  <si>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</si>
  <si>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</si>
  <si>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</si>
  <si>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</si>
  <si>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</si>
  <si>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</si>
  <si>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</si>
  <si>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</si>
  <si>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</si>
  <si>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</si>
  <si>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</si>
  <si>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</si>
  <si>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</si>
  <si>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</si>
  <si>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</si>
  <si>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</si>
  <si>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</si>
  <si>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</si>
  <si>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</si>
  <si>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</si>
  <si>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</si>
  <si>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</si>
  <si>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</si>
  <si>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</si>
  <si>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</si>
  <si>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</si>
  <si>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</si>
  <si>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</si>
  <si>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</si>
  <si>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</si>
  <si>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</si>
  <si>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</si>
  <si>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</si>
  <si>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</si>
  <si>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</si>
  <si>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</si>
  <si>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</si>
  <si>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</si>
  <si>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</si>
  <si>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</si>
  <si>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</si>
  <si>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</si>
  <si>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</si>
  <si>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</si>
  <si>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</si>
  <si>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</si>
  <si>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</si>
  <si>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</si>
  <si>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</si>
  <si>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</si>
  <si>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</si>
  <si>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</si>
  <si>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</si>
  <si>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</si>
  <si>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</si>
  <si>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</si>
  <si>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</si>
  <si>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</si>
  <si>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</si>
  <si>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</si>
  <si>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</si>
  <si>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</si>
  <si>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</si>
  <si>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</si>
  <si>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</si>
  <si>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</si>
  <si>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</si>
  <si>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</si>
  <si>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</si>
  <si>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</si>
  <si>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</si>
  <si>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</si>
  <si>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</si>
  <si>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</si>
  <si>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</si>
  <si>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</si>
  <si>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</si>
  <si>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</si>
  <si>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</si>
  <si>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</si>
  <si>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</si>
  <si>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</si>
  <si>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</si>
  <si>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</si>
  <si>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</si>
  <si>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</si>
  <si>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</si>
  <si>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</si>
  <si>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</si>
  <si>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</si>
  <si>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</si>
  <si>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</si>
  <si>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</si>
  <si>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</si>
  <si>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</si>
  <si>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</si>
  <si>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</si>
  <si>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</si>
  <si>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</si>
  <si>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</si>
  <si>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</si>
  <si>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</si>
  <si>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</si>
  <si>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</si>
  <si>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</si>
  <si>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</si>
  <si>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</si>
  <si>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</si>
  <si>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</si>
  <si>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</si>
  <si>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</si>
  <si>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</si>
  <si>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</si>
  <si>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</si>
  <si>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</si>
  <si>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</si>
  <si>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</si>
  <si>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</si>
  <si>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</si>
  <si>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</si>
  <si>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</si>
  <si>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</si>
  <si>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</si>
  <si>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</si>
  <si>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</si>
  <si>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</si>
  <si>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</si>
  <si>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</si>
  <si>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</si>
  <si>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</si>
  <si>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</si>
  <si>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</si>
  <si>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</si>
  <si>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</si>
  <si>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</si>
  <si>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</si>
  <si>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</si>
  <si>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</si>
  <si>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</si>
  <si>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</si>
  <si>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</si>
  <si>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</si>
  <si>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</si>
  <si>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</si>
  <si>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</si>
  <si>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</si>
  <si>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</si>
  <si>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</si>
  <si>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</si>
  <si>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</si>
  <si>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</si>
  <si>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</si>
  <si>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</si>
  <si>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</si>
  <si>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</si>
  <si>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</si>
  <si>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</si>
  <si>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</si>
  <si>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</si>
  <si>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</si>
  <si>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</si>
  <si>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</si>
  <si>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</si>
  <si>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</si>
  <si>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</si>
  <si>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</si>
  <si>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</si>
  <si>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</si>
  <si>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</si>
  <si>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</si>
  <si>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</si>
  <si>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</si>
  <si>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</si>
  <si>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</si>
  <si>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</si>
  <si>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</si>
  <si>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</si>
  <si>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</si>
  <si>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</si>
  <si>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</si>
  <si>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</si>
  <si>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</si>
  <si>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</si>
  <si>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</si>
  <si>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</si>
  <si>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</si>
  <si>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</si>
  <si>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</si>
  <si>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</si>
  <si>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</si>
  <si>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</si>
  <si>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</si>
  <si>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</si>
  <si>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</si>
  <si>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</si>
  <si>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</si>
  <si>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</si>
  <si>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</si>
  <si>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</si>
  <si>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</si>
  <si>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</si>
  <si>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</si>
  <si>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</si>
  <si>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</si>
  <si>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</si>
  <si>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</si>
  <si>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</si>
  <si>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</si>
  <si>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</si>
  <si>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</si>
  <si>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</si>
  <si>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</si>
  <si>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</si>
  <si>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</si>
  <si>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</si>
  <si>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</si>
  <si>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</si>
  <si>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</si>
  <si>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</si>
  <si>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</si>
  <si>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</si>
  <si>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</si>
  <si>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</si>
  <si>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</si>
  <si>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</si>
  <si>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</si>
  <si>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</si>
  <si>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</si>
  <si>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</si>
  <si>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</si>
  <si>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</si>
  <si>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</si>
  <si>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</si>
  <si>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</si>
  <si>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</si>
  <si>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</si>
  <si>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</si>
  <si>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</si>
  <si>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</si>
  <si>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</si>
  <si>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</si>
  <si>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</si>
  <si>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</si>
  <si>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</si>
  <si>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</si>
  <si>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</si>
  <si>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</si>
  <si>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</si>
  <si>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</si>
  <si>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</si>
  <si>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</si>
  <si>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</si>
  <si>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</si>
  <si>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</si>
  <si>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</si>
  <si>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</si>
  <si>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</si>
  <si>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</si>
  <si>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</si>
  <si>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</si>
  <si>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</si>
  <si>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</si>
  <si>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</si>
  <si>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</si>
  <si>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</si>
  <si>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</si>
  <si>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</si>
  <si>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</si>
  <si>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</si>
  <si>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</si>
  <si>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</si>
  <si>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</si>
  <si>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</si>
  <si>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</si>
  <si>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</si>
  <si>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</si>
  <si>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</si>
  <si>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</si>
  <si>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</si>
  <si>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</si>
  <si>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</si>
  <si>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</si>
  <si>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</si>
  <si>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</si>
  <si>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</si>
  <si>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</si>
  <si>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</si>
  <si>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</si>
  <si>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</si>
  <si>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</si>
  <si>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</si>
  <si>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</si>
  <si>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</si>
  <si>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</si>
  <si>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</si>
  <si>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</si>
  <si>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</si>
  <si>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</si>
  <si>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</si>
  <si>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</si>
  <si>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</si>
  <si>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</si>
  <si>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</si>
  <si>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</si>
  <si>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</si>
  <si>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</si>
  <si>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</si>
  <si>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</si>
  <si>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</si>
  <si>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</si>
  <si>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</si>
  <si>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</si>
  <si>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</si>
  <si>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</si>
  <si>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</si>
  <si>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</si>
  <si>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</si>
  <si>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</si>
  <si>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</si>
  <si>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</si>
  <si>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</si>
  <si>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</si>
  <si>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</si>
  <si>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</si>
  <si>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</si>
  <si>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</si>
  <si>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</si>
  <si>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</si>
  <si>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</si>
  <si>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</si>
  <si>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</si>
  <si>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</si>
  <si>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</si>
  <si>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</si>
  <si>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</si>
  <si>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</si>
  <si>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</si>
  <si>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</si>
  <si>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</si>
  <si>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</si>
  <si>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</si>
  <si>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</si>
  <si>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</si>
  <si>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</si>
  <si>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</si>
  <si>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</si>
  <si>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</si>
  <si>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</si>
  <si>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</si>
  <si>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</si>
  <si>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</si>
  <si>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</si>
  <si>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</si>
  <si>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</si>
  <si>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</si>
  <si>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</si>
  <si>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</si>
  <si>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</si>
  <si>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</si>
  <si>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</si>
  <si>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</si>
  <si>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</si>
  <si>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</si>
  <si>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</si>
  <si>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</si>
  <si>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</si>
  <si>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</si>
  <si>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</si>
  <si>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</si>
  <si>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</si>
  <si>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</si>
  <si>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</si>
  <si>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</si>
  <si>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</si>
  <si>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</si>
  <si>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</si>
  <si>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</si>
  <si>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</si>
  <si>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</si>
  <si>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</si>
  <si>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</si>
  <si>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</si>
  <si>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</si>
  <si>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</si>
  <si>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</si>
  <si>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</si>
  <si>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</si>
  <si>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</si>
  <si>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</si>
  <si>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</si>
  <si>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</si>
  <si>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</si>
  <si>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</si>
  <si>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</si>
  <si>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</si>
  <si>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</si>
  <si>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</si>
  <si>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</si>
  <si>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</si>
  <si>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</si>
  <si>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</si>
  <si>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</si>
  <si>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</si>
  <si>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</si>
  <si>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</si>
  <si>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</si>
  <si>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</si>
  <si>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</si>
  <si>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</si>
  <si>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</si>
  <si>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</si>
  <si>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</si>
  <si>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</si>
  <si>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</si>
  <si>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</si>
  <si>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</si>
  <si>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</si>
  <si>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</si>
  <si>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</si>
  <si>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</si>
  <si>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</si>
  <si>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</si>
  <si>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</si>
  <si>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</si>
  <si>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</si>
  <si>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</si>
  <si>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</si>
  <si>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</si>
  <si>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</si>
  <si>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</si>
  <si>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</si>
  <si>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</si>
  <si>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</si>
  <si>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</si>
  <si>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</si>
  <si>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</si>
  <si>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</si>
  <si>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</si>
  <si>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</si>
  <si>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</si>
  <si>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</si>
  <si>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</si>
  <si>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</si>
  <si>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</si>
  <si>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</si>
  <si>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</si>
  <si>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</si>
  <si>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</si>
  <si>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</si>
  <si>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</si>
  <si>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</si>
  <si>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</si>
  <si>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</si>
  <si>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</si>
  <si>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</si>
  <si>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</si>
  <si>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</si>
  <si>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</si>
  <si>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</si>
  <si>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</si>
  <si>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</si>
  <si>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</si>
  <si>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</si>
  <si>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</si>
  <si>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</si>
  <si>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</si>
  <si>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</si>
  <si>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</si>
  <si>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</si>
  <si>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</si>
  <si>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</si>
  <si>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</si>
  <si>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</si>
  <si>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</si>
  <si>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</si>
  <si>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</si>
  <si>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</si>
  <si>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</si>
  <si>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</si>
  <si>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</si>
  <si>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</si>
  <si>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</si>
  <si>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</si>
  <si>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</si>
  <si>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</si>
  <si>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</si>
  <si>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</si>
  <si>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</si>
  <si>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</si>
  <si>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</si>
  <si>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</si>
  <si>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</si>
  <si>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</si>
  <si>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</si>
  <si>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</si>
  <si>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</si>
  <si>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</si>
  <si>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</si>
  <si>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</si>
  <si>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</si>
  <si>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</si>
  <si>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</si>
  <si>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</si>
  <si>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</si>
  <si>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</si>
  <si>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</si>
  <si>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</si>
  <si>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</si>
  <si>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</si>
  <si>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</si>
  <si>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</si>
  <si>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</si>
  <si>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</si>
  <si>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</si>
  <si>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</si>
  <si>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</si>
  <si>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</si>
  <si>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</si>
  <si>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</si>
  <si>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</si>
  <si>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</si>
  <si>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</si>
  <si>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</si>
  <si>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</si>
  <si>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</si>
  <si>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</si>
  <si>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</si>
  <si>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</si>
  <si>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</si>
  <si>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</si>
  <si>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</si>
  <si>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</si>
  <si>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</si>
  <si>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</si>
  <si>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</si>
  <si>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</si>
  <si>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</si>
  <si>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</si>
  <si>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</si>
  <si>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</si>
  <si>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</si>
  <si>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</si>
  <si>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</si>
  <si>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</si>
  <si>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</si>
  <si>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</si>
  <si>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</si>
  <si>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</si>
  <si>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</si>
  <si>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</si>
  <si>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</si>
  <si>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</si>
  <si>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</si>
  <si>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</si>
  <si>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</si>
  <si>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</si>
  <si>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</si>
  <si>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</si>
  <si>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</si>
  <si>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</si>
  <si>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</si>
  <si>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</si>
  <si>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</si>
  <si>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</si>
  <si>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</si>
  <si>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</si>
  <si>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</si>
  <si>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</si>
  <si>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</si>
  <si>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</si>
  <si>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</si>
  <si>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</si>
  <si>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</si>
  <si>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</si>
  <si>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</si>
  <si>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</si>
  <si>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</si>
  <si>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</si>
  <si>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</si>
  <si>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</si>
  <si>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</si>
  <si>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</si>
  <si>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</si>
  <si>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</si>
  <si>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</si>
  <si>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</si>
  <si>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</si>
  <si>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</si>
  <si>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</si>
  <si>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</si>
  <si>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</si>
  <si>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</si>
  <si>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</si>
  <si>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</si>
  <si>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</si>
  <si>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</si>
  <si>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</si>
  <si>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</si>
  <si>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</si>
  <si>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</si>
  <si>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</si>
  <si>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</si>
  <si>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</si>
  <si>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</si>
  <si>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</si>
  <si>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</si>
  <si>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</si>
  <si>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</si>
  <si>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</si>
  <si>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</si>
  <si>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</si>
  <si>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</si>
  <si>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</si>
  <si>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</si>
  <si>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</si>
  <si>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</si>
  <si>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</si>
  <si>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</si>
  <si>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</si>
  <si>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</si>
  <si>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</si>
  <si>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</si>
  <si>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</si>
  <si>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</si>
  <si>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</si>
  <si>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</si>
  <si>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</si>
  <si>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</si>
  <si>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</si>
  <si>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</si>
  <si>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</si>
  <si>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</si>
  <si>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</si>
  <si>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</si>
  <si>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</si>
  <si>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</si>
  <si>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</si>
  <si>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</si>
  <si>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</si>
  <si>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</si>
  <si>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</si>
  <si>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</si>
  <si>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</si>
  <si>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</si>
  <si>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</si>
  <si>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</si>
  <si>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</si>
  <si>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</si>
  <si>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</si>
  <si>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</si>
  <si>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</si>
  <si>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</si>
  <si>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</si>
  <si>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</si>
  <si>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</si>
  <si>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</si>
  <si>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</si>
  <si>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</si>
  <si>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</si>
  <si>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</si>
  <si>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</si>
  <si>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</si>
  <si>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</si>
  <si>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</si>
  <si>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</si>
  <si>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</si>
  <si>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</si>
  <si>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</si>
  <si>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</si>
  <si>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</si>
  <si>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</si>
  <si>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</si>
  <si>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</si>
  <si>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</si>
  <si>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</si>
  <si>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</si>
  <si>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</si>
  <si>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</si>
  <si>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</si>
  <si>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</si>
  <si>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</si>
  <si>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</si>
  <si>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</si>
  <si>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</si>
  <si>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</si>
  <si>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</si>
  <si>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</si>
  <si>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</si>
  <si>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</si>
  <si>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</si>
  <si>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</si>
  <si>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</si>
  <si>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</si>
  <si>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</si>
  <si>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</si>
  <si>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</si>
  <si>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</si>
  <si>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</si>
  <si>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</si>
  <si>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</si>
  <si>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</si>
  <si>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</si>
  <si>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</si>
  <si>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</si>
  <si>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</si>
  <si>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</si>
  <si>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</si>
  <si>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</si>
  <si>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</si>
  <si>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</si>
  <si>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</si>
  <si>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</si>
  <si>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</si>
  <si>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</si>
  <si>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</si>
  <si>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</si>
  <si>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</si>
  <si>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</si>
  <si>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</si>
  <si>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</si>
  <si>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</si>
  <si>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</si>
  <si>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</si>
  <si>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</si>
  <si>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</si>
  <si>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</si>
  <si>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</si>
  <si>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</si>
  <si>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</si>
  <si>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</si>
  <si>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</si>
  <si>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</si>
  <si>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Descarga de dormentes km 118+00; - Descarga de dormentes km114+300; - Recolher Jacaré km113+300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</si>
  <si>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</si>
  <si>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t>
  </si>
  <si>
    <t>W97 solicita MC1 em ZEM-1 às 07h00 e circula até o km 155+700 em 156155-1;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</si>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</sst>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U227" activePane="topRight" state="frozen"/>
      <selection pane="topRight" activeCell="X234" sqref="X2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V8946063</v>
      </c>
      <c r="B234" s="102">
        <v>46063</v>
      </c>
      <c r="C234" s="135">
        <f>IF(BS_CONTROLE[[#This Row],[DATA]]="","",WEEKNUM(BS_CONTROLE[[#This Row],[DATA]]))</f>
        <v>7</v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 t="s">
        <v>416</v>
      </c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W60</v>
      </c>
      <c r="B235" s="102"/>
      <c r="C235" s="135" t="str">
        <f>IF(BS_CONTROLE[[#This Row],[DATA]]="","",WEEKNUM(BS_CONTROLE[[#This Row],[DATA]]))</f>
        <v/>
      </c>
      <c r="D235" s="104" t="s">
        <v>826</v>
      </c>
      <c r="E235" s="159">
        <v>230</v>
      </c>
      <c r="F235" s="126" t="s">
        <v>756</v>
      </c>
      <c r="G235" s="142" t="str">
        <f>IF(D235="","*",VLOOKUP(F235,BS_ATIVIDADE[],3,FALSE))</f>
        <v>DORMENTE - DESCARGA</v>
      </c>
      <c r="H235" s="106" t="s">
        <v>212</v>
      </c>
      <c r="I235" s="106" t="s">
        <v>201</v>
      </c>
      <c r="J235" s="105">
        <v>48</v>
      </c>
      <c r="K235" s="105">
        <v>118</v>
      </c>
      <c r="L235" s="105">
        <v>113.3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5" s="106">
        <v>0.35416666666666669</v>
      </c>
      <c r="P235" s="106">
        <v>5.5555555555555552E-2</v>
      </c>
      <c r="Q235" s="105">
        <v>45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5" s="105" t="s">
        <v>1220</v>
      </c>
      <c r="W235" s="151" t="s">
        <v>1360</v>
      </c>
      <c r="X235" s="104" t="s">
        <v>421</v>
      </c>
      <c r="Y235" s="129"/>
      <c r="Z235" s="104"/>
      <c r="AA235" s="105">
        <v>1</v>
      </c>
      <c r="AB235" s="103" t="s">
        <v>412</v>
      </c>
      <c r="AC235" s="152"/>
      <c r="AD235" s="107">
        <v>0.29166666666666669</v>
      </c>
      <c r="AE235" s="105">
        <v>7694</v>
      </c>
      <c r="AF235" s="105" t="s">
        <v>593</v>
      </c>
      <c r="AG235" s="105"/>
      <c r="AH235" s="15"/>
      <c r="AI235" s="126" t="str">
        <f>IF(BS_CONTROLE[[#This Row],[Atividade]]=0, "-", BS_CONTROLE[[#This Row],[Atividade]])</f>
        <v>PDM - DESCARGA - DORMENTE</v>
      </c>
      <c r="AJ235" s="9" t="str">
        <f>IF(BS_CONTROLE[[#This Row],[Atividade]]=0, "-", BS_CONTROLE[[#This Row],[Atividade]])</f>
        <v>PDM - DESCARGA - DORMENTE</v>
      </c>
      <c r="AK235" s="31" t="str">
        <f>BS_CONTROLE[[#This Row],[Local - Partida]]</f>
        <v>ZEM1302</v>
      </c>
      <c r="AL235" s="31" t="str">
        <f>BS_CONTROLE[[#This Row],[Local - Encerramento]]</f>
        <v>102ZKW2</v>
      </c>
      <c r="AM235" s="105" t="str">
        <f>IF(BS_CONTROLE[[#This Row],[Entre - Estações]]=0, "-", BS_CONTROLE[[#This Row],[Entre - Estações]])</f>
        <v>ZLU-ZWI</v>
      </c>
      <c r="AN235" s="105" t="str">
        <f>IF(BS_CONTROLE[[#This Row],[SB]]=0, "-", BS_CONTROLE[[#This Row],[SB]])</f>
        <v>ZWI1131</v>
      </c>
      <c r="AO235" s="105">
        <f>IF(BS_CONTROLE[[#This Row],[SUB]]=0, "-", BS_CONTROLE[[#This Row],[SUB]])</f>
        <v>48</v>
      </c>
      <c r="AP235" s="105">
        <f>BS_CONTROLE[[#This Row],[KM - Inicio]]</f>
        <v>118</v>
      </c>
      <c r="AQ235" s="105">
        <f>BS_CONTROLE[[#This Row],[KM - Inicio]]</f>
        <v>118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/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>
        <v>0.35416666666666669</v>
      </c>
      <c r="P236" s="106">
        <v>5.5555555555555552E-2</v>
      </c>
      <c r="Q236" s="105">
        <v>45</v>
      </c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 t="s">
        <v>421</v>
      </c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>MOD ZRB46063</v>
      </c>
      <c r="B239" s="102">
        <v>46063</v>
      </c>
      <c r="C239" s="135">
        <f>IF(BS_CONTROLE[[#This Row],[DATA]]="","",WEEKNUM(BS_CONTROLE[[#This Row],[DATA]]))</f>
        <v>7</v>
      </c>
      <c r="D239" s="104" t="s">
        <v>617</v>
      </c>
      <c r="E239" s="159">
        <v>233</v>
      </c>
      <c r="F239" s="126" t="s">
        <v>583</v>
      </c>
      <c r="G239" s="142" t="str">
        <f>IF(D239="","*",VLOOKUP(F239,BS_ATIVIDADE[],3,FALSE))</f>
        <v>OUTROS</v>
      </c>
      <c r="H239" s="106" t="s">
        <v>593</v>
      </c>
      <c r="I239" s="106" t="s">
        <v>593</v>
      </c>
      <c r="J239" s="105">
        <v>48</v>
      </c>
      <c r="K239" s="105">
        <v>152.19999999999999</v>
      </c>
      <c r="L239" s="105">
        <v>159</v>
      </c>
      <c r="M239" s="127" t="s">
        <v>68</v>
      </c>
      <c r="N239" s="127" t="s">
        <v>1361</v>
      </c>
      <c r="O239" s="106">
        <v>0.33333333333333331</v>
      </c>
      <c r="P239" s="106">
        <v>0.33333333333333331</v>
      </c>
      <c r="Q239" s="105">
        <v>1</v>
      </c>
      <c r="R239" s="10" t="str">
        <f>IFERROR(_xlfn.XLOOKUP(F239, BS_ATIVIDADE[ATIVIDADE],BS_ATIVIDADE[UNIDADE] ), "*")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9" s="105" t="s">
        <v>1100</v>
      </c>
      <c r="W239" s="151" t="s">
        <v>1362</v>
      </c>
      <c r="X239" s="104" t="s">
        <v>416</v>
      </c>
      <c r="Y239" s="129"/>
      <c r="Z239" s="104"/>
      <c r="AA239" s="105" t="s">
        <v>593</v>
      </c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BLOCO</v>
      </c>
      <c r="AJ239" s="9" t="str">
        <f>IF(BS_CONTROLE[[#This Row],[Atividade]]=0, "-", BS_CONTROLE[[#This Row],[Atividade]])</f>
        <v>BLOCO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5" t="str">
        <f>IF(BS_CONTROLE[[#This Row],[Entre - Estações]]=0, "-", BS_CONTROLE[[#This Row],[Entre - Estações]])</f>
        <v>ZRB-ZEV</v>
      </c>
      <c r="AN239" s="105" t="str">
        <f>IF(BS_CONTROLE[[#This Row],[SB]]=0, "-", BS_CONTROLE[[#This Row],[SB]])</f>
        <v>ZRBZEV</v>
      </c>
      <c r="AO239" s="105">
        <f>IF(BS_CONTROLE[[#This Row],[SUB]]=0, "-", BS_CONTROLE[[#This Row],[SUB]])</f>
        <v>48</v>
      </c>
      <c r="AP239" s="105">
        <f>BS_CONTROLE[[#This Row],[KM - Inicio]]</f>
        <v>152.19999999999999</v>
      </c>
      <c r="AQ239" s="105">
        <f>BS_CONTROLE[[#This Row],[KM - Inicio]]</f>
        <v>152.19999999999999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W9746063</v>
      </c>
      <c r="B240" s="102">
        <v>46063</v>
      </c>
      <c r="C240" s="135">
        <f>IF(BS_CONTROLE[[#This Row],[DATA]]="","",WEEKNUM(BS_CONTROLE[[#This Row],[DATA]]))</f>
        <v>7</v>
      </c>
      <c r="D240" s="104" t="s">
        <v>841</v>
      </c>
      <c r="E240" s="159">
        <v>234</v>
      </c>
      <c r="F240" s="126" t="s">
        <v>715</v>
      </c>
      <c r="G240" s="142" t="str">
        <f>IF(D240="","*",VLOOKUP(F240,BS_ATIVIDADE[],3,FALSE))</f>
        <v>MODERNIZAÇÃO</v>
      </c>
      <c r="H240" s="106" t="s">
        <v>55</v>
      </c>
      <c r="I240" s="106" t="s">
        <v>55</v>
      </c>
      <c r="J240" s="105">
        <v>48</v>
      </c>
      <c r="K240" s="105">
        <v>155.69999999999999</v>
      </c>
      <c r="L240" s="105" t="s">
        <v>593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0" s="106">
        <v>0.29166666666666669</v>
      </c>
      <c r="P240" s="106">
        <v>6.9444444444444447E-4</v>
      </c>
      <c r="Q240" s="105">
        <v>1</v>
      </c>
      <c r="R240" s="10" t="str">
        <f>IFERROR(_xlfn.XLOOKUP(F240, BS_ATIVIDADE[ATIVIDADE],BS_ATIVIDADE[UNIDADE] ), "*")</f>
        <v>Nº DE DORMENTES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1363</v>
      </c>
      <c r="X240" s="104" t="s">
        <v>416</v>
      </c>
      <c r="Y240" s="129"/>
      <c r="Z240" s="104"/>
      <c r="AA240" s="105">
        <v>1</v>
      </c>
      <c r="AB240" s="103" t="s">
        <v>412</v>
      </c>
      <c r="AC240" s="152"/>
      <c r="AD240" s="107">
        <v>0.29166666666666669</v>
      </c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DORMENTE - DESCARGA</v>
      </c>
      <c r="AJ240" s="9" t="str">
        <f>IF(BS_CONTROLE[[#This Row],[Atividade]]=0, "-", BS_CONTROLE[[#This Row],[Atividade]])</f>
        <v>MODERNIZAÇÃO - DORMENTE - DESCARGA</v>
      </c>
      <c r="AK240" s="31" t="str">
        <f>BS_CONTROLE[[#This Row],[Local - Partida]]</f>
        <v>ZEM1</v>
      </c>
      <c r="AL240" s="31" t="str">
        <f>BS_CONTROLE[[#This Row],[Local - Encerramento]]</f>
        <v>ZEM1</v>
      </c>
      <c r="AM240" s="105" t="str">
        <f>IF(BS_CONTROLE[[#This Row],[Entre - Estações]]=0, "-", BS_CONTROLE[[#This Row],[Entre - Estações]])</f>
        <v>ZRB-ZEV</v>
      </c>
      <c r="AN240" s="105">
        <f>IF(BS_CONTROLE[[#This Row],[SB]]=0, "-", BS_CONTROLE[[#This Row],[SB]])</f>
        <v>1561551</v>
      </c>
      <c r="AO240" s="105">
        <f>IF(BS_CONTROLE[[#This Row],[SUB]]=0, "-", BS_CONTROLE[[#This Row],[SUB]])</f>
        <v>48</v>
      </c>
      <c r="AP240" s="105">
        <f>BS_CONTROLE[[#This Row],[KM - Inicio]]</f>
        <v>155.69999999999999</v>
      </c>
      <c r="AQ240" s="105">
        <f>BS_CONTROLE[[#This Row],[KM - Inicio]]</f>
        <v>155.69999999999999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Nº DE DORMENTES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V9646063</v>
      </c>
      <c r="B241" s="102">
        <v>46063</v>
      </c>
      <c r="C241" s="135">
        <f>IF(BS_CONTROLE[[#This Row],[DATA]]="","",WEEKNUM(BS_CONTROLE[[#This Row],[DATA]]))</f>
        <v>7</v>
      </c>
      <c r="D241" s="104" t="s">
        <v>817</v>
      </c>
      <c r="E241" s="159">
        <v>235</v>
      </c>
      <c r="F241" s="126" t="s">
        <v>724</v>
      </c>
      <c r="G241" s="142" t="str">
        <f>IF(D241="","*",VLOOKUP(F241,BS_ATIVIDADE[],3,FALSE))</f>
        <v>MODERNIZAÇÃO</v>
      </c>
      <c r="H241" s="106" t="s">
        <v>306</v>
      </c>
      <c r="I241" s="106" t="s">
        <v>306</v>
      </c>
      <c r="J241" s="105">
        <v>48</v>
      </c>
      <c r="K241" s="105">
        <v>157.30000000000001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1" s="106">
        <v>0.30555555555555558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M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1364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SOCADORA</v>
      </c>
      <c r="AJ241" s="9" t="str">
        <f>IF(BS_CONTROLE[[#This Row],[Atividade]]=0, "-", BS_CONTROLE[[#This Row],[Atividade]])</f>
        <v>MODERNIZAÇÃO - SOCADORA</v>
      </c>
      <c r="AK241" s="31" t="str">
        <f>BS_CONTROLE[[#This Row],[Local - Partida]]</f>
        <v>K67ZEV2</v>
      </c>
      <c r="AL241" s="31" t="str">
        <f>BS_CONTROLE[[#This Row],[Local - Encerramento]]</f>
        <v>K67ZEV2</v>
      </c>
      <c r="AM241" s="105" t="str">
        <f>IF(BS_CONTROLE[[#This Row],[Entre - Estações]]=0, "-", BS_CONTROLE[[#This Row],[Entre - Estações]])</f>
        <v>ZRB-ZEV</v>
      </c>
      <c r="AN241" s="105" t="str">
        <f>IF(BS_CONTROLE[[#This Row],[SB]]=0, "-", BS_CONTROLE[[#This Row],[SB]])</f>
        <v>ZEV1571</v>
      </c>
      <c r="AO241" s="105">
        <f>IF(BS_CONTROLE[[#This Row],[SUB]]=0, "-", BS_CONTROLE[[#This Row],[SUB]])</f>
        <v>48</v>
      </c>
      <c r="AP241" s="105">
        <f>BS_CONTROLE[[#This Row],[KM - Inicio]]</f>
        <v>157.30000000000001</v>
      </c>
      <c r="AQ241" s="105">
        <f>BS_CONTROLE[[#This Row],[KM - Inicio]]</f>
        <v>157.30000000000001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WAGNER (TP-903)46063</v>
      </c>
      <c r="B242" s="102">
        <v>46063</v>
      </c>
      <c r="C242" s="135">
        <f>IF(BS_CONTROLE[[#This Row],[DATA]]="","",WEEKNUM(BS_CONTROLE[[#This Row],[DATA]]))</f>
        <v>7</v>
      </c>
      <c r="D242" s="104" t="s">
        <v>944</v>
      </c>
      <c r="E242" s="159">
        <v>236</v>
      </c>
      <c r="F242" s="126" t="s">
        <v>726</v>
      </c>
      <c r="G242" s="142" t="str">
        <f>IF(D242="","*",VLOOKUP(F242,BS_ATIVIDADE[],3,FALSE))</f>
        <v>MODERNIZAÇÃO</v>
      </c>
      <c r="H242" s="106" t="s">
        <v>593</v>
      </c>
      <c r="I242" s="106" t="s">
        <v>593</v>
      </c>
      <c r="J242" s="105">
        <v>48</v>
      </c>
      <c r="K242" s="105">
        <v>156.33199999999999</v>
      </c>
      <c r="L242" s="105">
        <v>156.34399999999999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0.33333333333333331</v>
      </c>
      <c r="P242" s="106">
        <v>6.9444444444444447E-4</v>
      </c>
      <c r="Q242" s="105">
        <v>2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1055</v>
      </c>
      <c r="X242" s="104" t="s">
        <v>416</v>
      </c>
      <c r="Y242" s="129"/>
      <c r="Z242" s="104"/>
      <c r="AA242" s="105" t="s">
        <v>593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ZRB-ZEV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156.33199999999999</v>
      </c>
      <c r="AQ242" s="105">
        <f>BS_CONTROLE[[#This Row],[KM - Inicio]]</f>
        <v>156.33199999999999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CAIQUE (TMA-677)46063</v>
      </c>
      <c r="B243" s="102">
        <v>46063</v>
      </c>
      <c r="C243" s="135">
        <f>IF(BS_CONTROLE[[#This Row],[DATA]]="","",WEEKNUM(BS_CONTROLE[[#This Row],[DATA]]))</f>
        <v>7</v>
      </c>
      <c r="D243" s="104" t="s">
        <v>859</v>
      </c>
      <c r="E243" s="159">
        <v>237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156.93</v>
      </c>
      <c r="L243" s="105">
        <v>156.958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156.93</v>
      </c>
      <c r="AQ243" s="105">
        <f>BS_CONTROLE[[#This Row],[KM - Inicio]]</f>
        <v>156.93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1365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1366</v>
      </c>
      <c r="I247" s="106" t="s">
        <v>1366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1367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1366</v>
      </c>
      <c r="I248" s="106" t="s">
        <v>1366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>EXPANSÃO TURMA 146063</v>
      </c>
      <c r="B254" s="102">
        <v>46063</v>
      </c>
      <c r="C254" s="135">
        <f>IF(BS_CONTROLE[[#This Row],[DATA]]="","",WEEKNUM(BS_CONTROLE[[#This Row],[DATA]]))</f>
        <v>7</v>
      </c>
      <c r="D254" s="104" t="s">
        <v>594</v>
      </c>
      <c r="E254" s="159">
        <v>185</v>
      </c>
      <c r="F254" s="126" t="s">
        <v>654</v>
      </c>
      <c r="G254" s="142" t="str">
        <f>IF(D254="","*",VLOOKUP(F254,BS_ATIVIDADE[],3,FALSE))</f>
        <v>EXPANSÃO</v>
      </c>
      <c r="H254" s="106" t="s">
        <v>593</v>
      </c>
      <c r="I254" s="106"/>
      <c r="J254" s="105">
        <v>53</v>
      </c>
      <c r="K254" s="105">
        <v>123.76</v>
      </c>
      <c r="L254" s="105" t="s">
        <v>593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4" s="127" t="s">
        <v>142</v>
      </c>
      <c r="O254" s="106">
        <v>0.33333333333333331</v>
      </c>
      <c r="P254" s="106">
        <v>8.3333333333333329E-2</v>
      </c>
      <c r="Q254" s="105">
        <v>1</v>
      </c>
      <c r="R254" s="10" t="str">
        <f>IFERROR(_xlfn.XLOOKUP(F254, BS_ATIVIDADE[ATIVIDADE],BS_ATIVIDADE[UNIDADE] ), "*")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4" s="105" t="s">
        <v>1113</v>
      </c>
      <c r="W254" s="151" t="s">
        <v>1055</v>
      </c>
      <c r="X254" s="104" t="s">
        <v>421</v>
      </c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EXPANSÃO - SOLDA</v>
      </c>
      <c r="AJ254" s="9" t="str">
        <f>IF(BS_CONTROLE[[#This Row],[Atividade]]=0, "-", BS_CONTROLE[[#This Row],[Atividade]])</f>
        <v>EXPANSÃO - SOLDA</v>
      </c>
      <c r="AK254" s="31" t="str">
        <f>BS_CONTROLE[[#This Row],[Local - Partida]]</f>
        <v>-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ZZV-ZPG</v>
      </c>
      <c r="AN254" s="105" t="str">
        <f>IF(BS_CONTROLE[[#This Row],[SB]]=0, "-", BS_CONTROLE[[#This Row],[SB]])</f>
        <v>ZPGRUM2</v>
      </c>
      <c r="AO254" s="105">
        <f>IF(BS_CONTROLE[[#This Row],[SUB]]=0, "-", BS_CONTROLE[[#This Row],[SUB]])</f>
        <v>53</v>
      </c>
      <c r="AP254" s="105">
        <f>BS_CONTROLE[[#This Row],[KM - Inicio]]</f>
        <v>123.76</v>
      </c>
      <c r="AQ254" s="105">
        <f>BS_CONTROLE[[#This Row],[KM - Inicio]]</f>
        <v>123.76</v>
      </c>
      <c r="AR254" s="108"/>
      <c r="AS254" s="108"/>
      <c r="AT254" s="108"/>
      <c r="AU254" s="136"/>
      <c r="AV254" s="136"/>
      <c r="AW254" s="14"/>
      <c r="AX254" s="14"/>
      <c r="AY254" s="164">
        <f t="shared" si="20"/>
        <v>0</v>
      </c>
      <c r="AZ254" s="153"/>
      <c r="BA254" s="109"/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Produção e Intervalo</v>
      </c>
      <c r="BR254" s="19">
        <f t="shared" si="23"/>
        <v>0</v>
      </c>
      <c r="BS254" s="19">
        <f t="shared" si="24"/>
        <v>0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1368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1369</v>
      </c>
      <c r="C4" s="160" t="s">
        <v>1370</v>
      </c>
      <c r="D4" s="160" t="s">
        <v>1371</v>
      </c>
      <c r="E4" s="160" t="s">
        <v>1372</v>
      </c>
      <c r="F4" s="160" t="s">
        <v>4</v>
      </c>
      <c r="G4" s="160" t="s">
        <v>1373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1374</v>
      </c>
      <c r="C6" s="161">
        <v>407867</v>
      </c>
      <c r="D6" s="161" t="s">
        <v>1375</v>
      </c>
      <c r="E6" s="161" t="s">
        <v>824</v>
      </c>
      <c r="F6" s="161" t="s">
        <v>1376</v>
      </c>
      <c r="G6" s="162"/>
    </row>
    <row r="7" spans="2:7">
      <c r="B7" s="161" t="s">
        <v>1377</v>
      </c>
      <c r="C7" s="161">
        <v>293644</v>
      </c>
      <c r="D7" s="161" t="s">
        <v>1378</v>
      </c>
      <c r="E7" s="161" t="s">
        <v>824</v>
      </c>
      <c r="F7" s="161" t="s">
        <v>1376</v>
      </c>
      <c r="G7" s="162"/>
    </row>
    <row r="8" spans="2:7">
      <c r="B8" s="161" t="s">
        <v>1379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1380</v>
      </c>
      <c r="C9" s="161">
        <v>256790</v>
      </c>
      <c r="D9" s="161" t="s">
        <v>1381</v>
      </c>
      <c r="E9" s="161" t="s">
        <v>825</v>
      </c>
      <c r="F9" s="161" t="s">
        <v>1382</v>
      </c>
      <c r="G9" s="162">
        <v>46357</v>
      </c>
    </row>
    <row r="10" spans="2:7">
      <c r="B10" s="161" t="s">
        <v>1383</v>
      </c>
      <c r="C10" s="161">
        <v>265193</v>
      </c>
      <c r="D10" s="161" t="s">
        <v>1384</v>
      </c>
      <c r="E10" s="161" t="s">
        <v>826</v>
      </c>
      <c r="F10" s="161" t="s">
        <v>54</v>
      </c>
      <c r="G10" s="161" t="s">
        <v>1385</v>
      </c>
    </row>
    <row r="11" spans="2:7">
      <c r="B11" s="161" t="s">
        <v>1386</v>
      </c>
      <c r="C11" s="161">
        <v>293716</v>
      </c>
      <c r="D11" s="161" t="s">
        <v>1387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1388</v>
      </c>
      <c r="C12" s="161">
        <v>257258</v>
      </c>
      <c r="D12" s="161" t="s">
        <v>1389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1390</v>
      </c>
      <c r="C13" s="161">
        <v>371147</v>
      </c>
      <c r="D13" s="161" t="s">
        <v>1391</v>
      </c>
      <c r="E13" s="161" t="s">
        <v>827</v>
      </c>
      <c r="F13" s="161" t="s">
        <v>71</v>
      </c>
      <c r="G13" s="161" t="s">
        <v>1385</v>
      </c>
    </row>
    <row r="14" spans="2:7">
      <c r="B14" s="161" t="s">
        <v>1392</v>
      </c>
      <c r="C14" s="161">
        <v>259230</v>
      </c>
      <c r="D14" s="161" t="s">
        <v>1393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1394</v>
      </c>
      <c r="C15" s="161">
        <v>370705</v>
      </c>
      <c r="D15" s="161"/>
      <c r="E15" s="161" t="s">
        <v>827</v>
      </c>
      <c r="F15" s="161" t="s">
        <v>71</v>
      </c>
      <c r="G15" s="161" t="s">
        <v>1385</v>
      </c>
    </row>
    <row r="16" spans="2:7">
      <c r="B16" s="161" t="s">
        <v>1395</v>
      </c>
      <c r="C16" s="161">
        <v>258542</v>
      </c>
      <c r="D16" s="161" t="s">
        <v>1396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1397</v>
      </c>
      <c r="C17" s="161">
        <v>257050</v>
      </c>
      <c r="D17" s="161" t="s">
        <v>1398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1399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1400</v>
      </c>
      <c r="D4" s="163" t="s">
        <v>1401</v>
      </c>
      <c r="E4" s="163" t="s">
        <v>1402</v>
      </c>
      <c r="F4" s="160" t="s">
        <v>1403</v>
      </c>
      <c r="G4" s="163" t="s">
        <v>1404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1405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1406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1405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1405</v>
      </c>
      <c r="G9" s="167"/>
    </row>
    <row r="10" spans="2:7" ht="19.5" customHeight="1">
      <c r="B10" s="167" t="s">
        <v>1407</v>
      </c>
      <c r="C10" s="167">
        <v>9038</v>
      </c>
      <c r="D10" s="168">
        <v>46049</v>
      </c>
      <c r="E10" s="167">
        <v>15098</v>
      </c>
      <c r="F10" s="169" t="s">
        <v>1408</v>
      </c>
      <c r="G10" s="167" t="s">
        <v>1409</v>
      </c>
    </row>
    <row r="11" spans="2:7" ht="19.5" customHeight="1">
      <c r="B11" s="167" t="s">
        <v>744</v>
      </c>
      <c r="C11" s="167" t="s">
        <v>1410</v>
      </c>
      <c r="D11" s="168">
        <v>46056</v>
      </c>
      <c r="E11" s="167">
        <v>9100</v>
      </c>
      <c r="F11" s="169" t="s">
        <v>1411</v>
      </c>
      <c r="G11" s="167" t="s">
        <v>1412</v>
      </c>
    </row>
    <row r="12" spans="2:7" ht="19.5" customHeight="1">
      <c r="B12" s="167" t="s">
        <v>744</v>
      </c>
      <c r="C12" s="167" t="s">
        <v>1413</v>
      </c>
      <c r="D12" s="168">
        <v>46058</v>
      </c>
      <c r="E12" s="167">
        <v>12000</v>
      </c>
      <c r="F12" s="169" t="s">
        <v>1405</v>
      </c>
      <c r="G12" s="167"/>
    </row>
    <row r="13" spans="2:7" ht="19.5" customHeight="1">
      <c r="B13" s="167" t="s">
        <v>744</v>
      </c>
      <c r="C13" s="167" t="s">
        <v>1414</v>
      </c>
      <c r="D13" s="168">
        <v>46058</v>
      </c>
      <c r="E13" s="167">
        <v>12000</v>
      </c>
      <c r="F13" s="169" t="s">
        <v>1405</v>
      </c>
      <c r="G13" s="167"/>
    </row>
    <row r="14" spans="2:7" ht="19.5" customHeight="1">
      <c r="B14" s="167" t="s">
        <v>744</v>
      </c>
      <c r="C14" s="167" t="s">
        <v>1415</v>
      </c>
      <c r="D14" s="168">
        <v>46058</v>
      </c>
      <c r="E14" s="167">
        <v>13800</v>
      </c>
      <c r="F14" s="169" t="s">
        <v>1405</v>
      </c>
      <c r="G14" s="167" t="s">
        <v>1416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1417</v>
      </c>
      <c r="D5" s="216"/>
      <c r="E5" s="216"/>
      <c r="F5" s="216"/>
      <c r="G5" s="216"/>
      <c r="H5" s="216"/>
      <c r="I5" s="216"/>
      <c r="J5" s="217"/>
      <c r="K5" s="218" t="s">
        <v>1418</v>
      </c>
      <c r="L5" s="219"/>
      <c r="M5" s="219"/>
      <c r="N5" s="219"/>
      <c r="O5" s="220" t="s">
        <v>1419</v>
      </c>
      <c r="P5" s="221"/>
    </row>
    <row r="6" spans="1:16" s="74" customFormat="1" ht="15" customHeight="1">
      <c r="A6" s="66" t="s">
        <v>1420</v>
      </c>
      <c r="B6" s="75" t="s">
        <v>1421</v>
      </c>
      <c r="C6" s="76" t="s">
        <v>992</v>
      </c>
      <c r="D6" s="77" t="s">
        <v>993</v>
      </c>
      <c r="E6" s="76" t="s">
        <v>1422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1423</v>
      </c>
      <c r="M6" s="80" t="s">
        <v>611</v>
      </c>
      <c r="N6" s="81" t="s">
        <v>987</v>
      </c>
      <c r="O6" s="158" t="s">
        <v>1030</v>
      </c>
      <c r="P6" s="133" t="s">
        <v>1424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W60</v>
      </c>
      <c r="F235" s="83" t="str">
        <f>IF(SP_SUL!H235="","*",SP_SUL!H235)</f>
        <v>ZEM1302</v>
      </c>
      <c r="G235" s="83" t="str">
        <f>IF(SP_SUL!M235="","*",SP_SUL!M235)</f>
        <v>ZLU-ZWI</v>
      </c>
      <c r="H235" s="116">
        <f>IF(SP_SUL!K235="","*",SP_SUL!K235)</f>
        <v>118</v>
      </c>
      <c r="I235" s="113">
        <f>IF(SP_SUL!O235="","*",SP_SUL!O235)</f>
        <v>0.35416666666666669</v>
      </c>
      <c r="J235" s="113">
        <f>IF(SP_SUL!P235="","*",SP_SUL!P235)</f>
        <v>5.5555555555555552E-2</v>
      </c>
      <c r="K235" s="83" t="str">
        <f>IF(SP_SUL!AK235="","*",SP_SUL!AK235)</f>
        <v>ZEM1302</v>
      </c>
      <c r="L235" s="83" t="str">
        <f>IF(SP_SUL!AM235="","*",SP_SUL!AM235)</f>
        <v>ZLU-ZWI</v>
      </c>
      <c r="M235" s="83">
        <f>IF(SP_SUL!AP235="","*",SP_SUL!AP235)</f>
        <v>118</v>
      </c>
      <c r="N235" s="83" t="str">
        <f>IF(SP_SUL!AM235="","*",SP_SUL!AM235)</f>
        <v>ZLU-ZWI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Oportunidade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>
        <f>IF(SP_SUL!O236="","*",SP_SUL!O236)</f>
        <v>0.35416666666666669</v>
      </c>
      <c r="J236" s="113">
        <f>IF(SP_SUL!P236="","*",SP_SUL!P236)</f>
        <v>5.5555555555555552E-2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MOD ZRB</v>
      </c>
      <c r="F239" s="83" t="str">
        <f>IF(SP_SUL!H239="","*",SP_SUL!H239)</f>
        <v>-</v>
      </c>
      <c r="G239" s="83" t="str">
        <f>IF(SP_SUL!M239="","*",SP_SUL!M239)</f>
        <v>ZRB-ZEV</v>
      </c>
      <c r="H239" s="116">
        <f>IF(SP_SUL!K239="","*",SP_SUL!K239)</f>
        <v>152.19999999999999</v>
      </c>
      <c r="I239" s="113">
        <f>IF(SP_SUL!O239="","*",SP_SUL!O239)</f>
        <v>0.33333333333333331</v>
      </c>
      <c r="J239" s="113">
        <f>IF(SP_SUL!P239="","*",SP_SUL!P239)</f>
        <v>0.33333333333333331</v>
      </c>
      <c r="K239" s="83" t="str">
        <f>IF(SP_SUL!AK239="","*",SP_SUL!AK239)</f>
        <v>-</v>
      </c>
      <c r="L239" s="83" t="str">
        <f>IF(SP_SUL!AM239="","*",SP_SUL!AM239)</f>
        <v>ZRB-ZEV</v>
      </c>
      <c r="M239" s="83">
        <f>IF(SP_SUL!AP239="","*",SP_SUL!AP239)</f>
        <v>152.19999999999999</v>
      </c>
      <c r="N239" s="83" t="str">
        <f>IF(SP_SUL!AM239="","*",SP_SUL!AM239)</f>
        <v>ZRB-ZEV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W97</v>
      </c>
      <c r="F240" s="83" t="str">
        <f>IF(SP_SUL!H240="","*",SP_SUL!H240)</f>
        <v>ZEM1</v>
      </c>
      <c r="G240" s="83" t="str">
        <f>IF(SP_SUL!M240="","*",SP_SUL!M240)</f>
        <v>ZRB-ZEV</v>
      </c>
      <c r="H240" s="116">
        <f>IF(SP_SUL!K240="","*",SP_SUL!K240)</f>
        <v>155.69999999999999</v>
      </c>
      <c r="I240" s="113">
        <f>IF(SP_SUL!O240="","*",SP_SUL!O240)</f>
        <v>0.29166666666666669</v>
      </c>
      <c r="J240" s="113">
        <f>IF(SP_SUL!P240="","*",SP_SUL!P240)</f>
        <v>6.9444444444444447E-4</v>
      </c>
      <c r="K240" s="83" t="str">
        <f>IF(SP_SUL!AK240="","*",SP_SUL!AK240)</f>
        <v>ZEM1</v>
      </c>
      <c r="L240" s="83" t="str">
        <f>IF(SP_SUL!AM240="","*",SP_SUL!AM240)</f>
        <v>ZRB-ZEV</v>
      </c>
      <c r="M240" s="83">
        <f>IF(SP_SUL!AP240="","*",SP_SUL!AP240)</f>
        <v>155.69999999999999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V96</v>
      </c>
      <c r="F241" s="83" t="str">
        <f>IF(SP_SUL!H241="","*",SP_SUL!H241)</f>
        <v>K67ZEV2</v>
      </c>
      <c r="G241" s="83" t="str">
        <f>IF(SP_SUL!M241="","*",SP_SUL!M241)</f>
        <v>ZRB-ZEV</v>
      </c>
      <c r="H241" s="116">
        <f>IF(SP_SUL!K241="","*",SP_SUL!K241)</f>
        <v>157.30000000000001</v>
      </c>
      <c r="I241" s="113">
        <f>IF(SP_SUL!O241="","*",SP_SUL!O241)</f>
        <v>0.30555555555555558</v>
      </c>
      <c r="J241" s="113">
        <f>IF(SP_SUL!P241="","*",SP_SUL!P241)</f>
        <v>6.9444444444444447E-4</v>
      </c>
      <c r="K241" s="83" t="str">
        <f>IF(SP_SUL!AK241="","*",SP_SUL!AK241)</f>
        <v>K67ZEV2</v>
      </c>
      <c r="L241" s="83" t="str">
        <f>IF(SP_SUL!AM241="","*",SP_SUL!AM241)</f>
        <v>ZRB-ZEV</v>
      </c>
      <c r="M241" s="83">
        <f>IF(SP_SUL!AP241="","*",SP_SUL!AP241)</f>
        <v>157.30000000000001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WAGNER (TP-903)</v>
      </c>
      <c r="F242" s="83" t="str">
        <f>IF(SP_SUL!H242="","*",SP_SUL!H242)</f>
        <v>-</v>
      </c>
      <c r="G242" s="83" t="str">
        <f>IF(SP_SUL!M242="","*",SP_SUL!M242)</f>
        <v>ZRB-ZEV</v>
      </c>
      <c r="H242" s="116">
        <f>IF(SP_SUL!K242="","*",SP_SUL!K242)</f>
        <v>156.33199999999999</v>
      </c>
      <c r="I242" s="113">
        <f>IF(SP_SUL!O242="","*",SP_SUL!O242)</f>
        <v>0.33333333333333331</v>
      </c>
      <c r="J242" s="113">
        <f>IF(SP_SUL!P242="","*",SP_SUL!P242)</f>
        <v>6.9444444444444447E-4</v>
      </c>
      <c r="K242" s="83" t="str">
        <f>IF(SP_SUL!AK242="","*",SP_SUL!AK242)</f>
        <v>-</v>
      </c>
      <c r="L242" s="83" t="str">
        <f>IF(SP_SUL!AM242="","*",SP_SUL!AM242)</f>
        <v>ZRB-ZEV</v>
      </c>
      <c r="M242" s="83">
        <f>IF(SP_SUL!AP242="","*",SP_SUL!AP242)</f>
        <v>156.33199999999999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CAIQUE (TMA-677)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156.93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156.93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46063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ZPT-ZPG</v>
      </c>
      <c r="E254" s="83" t="str">
        <f>IF(SP_SUL!D254="","*",SP_SUL!D254)</f>
        <v>EXPANSÃO TURMA 1</v>
      </c>
      <c r="F254" s="83" t="str">
        <f>IF(SP_SUL!H254="","*",SP_SUL!H254)</f>
        <v>-</v>
      </c>
      <c r="G254" s="83" t="str">
        <f>IF(SP_SUL!M254="","*",SP_SUL!M254)</f>
        <v>ZZV-ZPG</v>
      </c>
      <c r="H254" s="116">
        <f>IF(SP_SUL!K254="","*",SP_SUL!K254)</f>
        <v>123.76</v>
      </c>
      <c r="I254" s="113">
        <f>IF(SP_SUL!O254="","*",SP_SUL!O254)</f>
        <v>0.33333333333333331</v>
      </c>
      <c r="J254" s="113">
        <f>IF(SP_SUL!P254="","*",SP_SUL!P254)</f>
        <v>8.3333333333333329E-2</v>
      </c>
      <c r="K254" s="83" t="str">
        <f>IF(SP_SUL!AK254="","*",SP_SUL!AK254)</f>
        <v>-</v>
      </c>
      <c r="L254" s="83" t="str">
        <f>IF(SP_SUL!AM254="","*",SP_SUL!AM254)</f>
        <v>ZZV-ZPG</v>
      </c>
      <c r="M254" s="83">
        <f>IF(SP_SUL!AP254="","*",SP_SUL!AP254)</f>
        <v>123.76</v>
      </c>
      <c r="N254" s="83" t="str">
        <f>IF(SP_SUL!AM254="","*",SP_SUL!AM254)</f>
        <v>ZZV-ZPG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1425</v>
      </c>
      <c r="V1" s="227"/>
      <c r="W1" s="227"/>
    </row>
    <row r="2" spans="1:23" ht="15" customHeight="1">
      <c r="A2" s="87" t="s">
        <v>1426</v>
      </c>
      <c r="B2" s="87" t="s">
        <v>1421</v>
      </c>
      <c r="C2" s="87" t="s">
        <v>411</v>
      </c>
      <c r="D2" s="88" t="s">
        <v>992</v>
      </c>
      <c r="E2" s="88" t="s">
        <v>4</v>
      </c>
      <c r="F2" s="88" t="s">
        <v>1420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1427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 t="str">
        <f>IF(SP_SUL!B235="","*",SP_SUL!B235)</f>
        <v>*</v>
      </c>
      <c r="G232" s="145" t="str">
        <f>IF(SP_SUL!D235="","*",SP_SUL!D235)</f>
        <v>W60</v>
      </c>
      <c r="H232" s="145" t="str">
        <f>IF(SP_SUL!F235="","*",SP_SUL!F235)</f>
        <v>PDM - DESCARGA - DORMENTE</v>
      </c>
      <c r="I232" s="145" t="str">
        <f>IF(SP_SUL!H235="","*",SP_SUL!H235)</f>
        <v>ZEM1302</v>
      </c>
      <c r="J232" s="145" t="str">
        <f>IF(SP_SUL!I235="","*",SP_SUL!I235)</f>
        <v>102ZKW2</v>
      </c>
      <c r="K232" s="139" t="str">
        <f>IF(SP_SUL!M235="","*",SP_SUL!M235)</f>
        <v>ZLU-ZWI</v>
      </c>
      <c r="L232" s="139" t="str">
        <f>IF(SP_SUL!N235="","*",SP_SUL!N235)</f>
        <v>ZWI1131</v>
      </c>
      <c r="M232" s="140">
        <f>IF(SP_SUL!J235="","*",SP_SUL!J235)</f>
        <v>48</v>
      </c>
      <c r="N232" s="144">
        <f>IF(SP_SUL!K235="","*",SP_SUL!K235)</f>
        <v>118</v>
      </c>
      <c r="O232" s="144">
        <f>IF(SP_SUL!L235="","*",SP_SUL!L235)</f>
        <v>113.3</v>
      </c>
      <c r="P232" s="143">
        <f>IF(SP_SUL!O235="","*",SP_SUL!O235)</f>
        <v>0.35416666666666669</v>
      </c>
      <c r="Q232" s="143">
        <f>IF(SP_SUL!P235="","*",SP_SUL!P235)</f>
        <v>5.5555555555555552E-2</v>
      </c>
      <c r="R232" s="145" t="str">
        <f>IF(SP_SUL!Q235="","*",CONCATENATE(SP_SUL!Q235," ",SP_SUL!R235))</f>
        <v>45 Nº DE DORMENTES</v>
      </c>
      <c r="S232" s="145" t="str">
        <f>IF(SP_SUL!V235="","*",SP_SUL!V235)</f>
        <v>Felipe</v>
      </c>
      <c r="T232" s="145" t="str">
        <f>IF(SP_SUL!W235="","*",SP_SUL!W235)</f>
        <v>Descarga de dormentes km 118+00; - Descarga de dormentes km114+300; - Recolher Jacaré km113+300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>
        <f>IF(SP_SUL!O236="","*",SP_SUL!O236)</f>
        <v>0.35416666666666669</v>
      </c>
      <c r="Q233" s="143">
        <f>IF(SP_SUL!P236="","*",SP_SUL!P236)</f>
        <v>5.5555555555555552E-2</v>
      </c>
      <c r="R233" s="145" t="str">
        <f>IF(SP_SUL!Q236="","*",CONCATENATE(SP_SUL!Q236," ",SP_SUL!R236))</f>
        <v>45 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MOD ZRB</v>
      </c>
      <c r="H236" s="145" t="str">
        <f>IF(SP_SUL!F239="","*",SP_SUL!F239)</f>
        <v>BLOCO</v>
      </c>
      <c r="I236" s="145" t="str">
        <f>IF(SP_SUL!H239="","*",SP_SUL!H239)</f>
        <v>-</v>
      </c>
      <c r="J236" s="145" t="str">
        <f>IF(SP_SUL!I239="","*",SP_SUL!I239)</f>
        <v>-</v>
      </c>
      <c r="K236" s="139" t="str">
        <f>IF(SP_SUL!M239="","*",SP_SUL!M239)</f>
        <v>ZRB-ZEV</v>
      </c>
      <c r="L236" s="139" t="str">
        <f>IF(SP_SUL!N239="","*",SP_SUL!N239)</f>
        <v>ZRBZEV</v>
      </c>
      <c r="M236" s="140">
        <f>IF(SP_SUL!J239="","*",SP_SUL!J239)</f>
        <v>48</v>
      </c>
      <c r="N236" s="144">
        <f>IF(SP_SUL!K239="","*",SP_SUL!K239)</f>
        <v>152.19999999999999</v>
      </c>
      <c r="O236" s="144">
        <f>IF(SP_SUL!L239="","*",SP_SUL!L239)</f>
        <v>159</v>
      </c>
      <c r="P236" s="143">
        <f>IF(SP_SUL!O239="","*",SP_SUL!O239)</f>
        <v>0.33333333333333331</v>
      </c>
      <c r="Q236" s="143">
        <f>IF(SP_SUL!P239="","*",SP_SUL!P239)</f>
        <v>0.33333333333333331</v>
      </c>
      <c r="R236" s="145" t="str">
        <f>IF(SP_SUL!Q239="","*",CONCATENATE(SP_SUL!Q239," ",SP_SUL!R239))</f>
        <v>1 BINÁRIO</v>
      </c>
      <c r="S236" s="145" t="str">
        <f>IF(SP_SUL!V239="","*",SP_SUL!V239)</f>
        <v xml:space="preserve">Alisson </v>
      </c>
      <c r="T236" s="145" t="str">
        <f>IF(SP_SUL!W239="","*",SP_SUL!W239)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1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W97</v>
      </c>
      <c r="H237" s="145" t="str">
        <f>IF(SP_SUL!F240="","*",SP_SUL!F240)</f>
        <v>MODERNIZAÇÃO - DORMENTE - DESCARGA</v>
      </c>
      <c r="I237" s="145" t="str">
        <f>IF(SP_SUL!H240="","*",SP_SUL!H240)</f>
        <v>ZEM1</v>
      </c>
      <c r="J237" s="145" t="str">
        <f>IF(SP_SUL!I240="","*",SP_SUL!I240)</f>
        <v>ZEM1</v>
      </c>
      <c r="K237" s="139" t="str">
        <f>IF(SP_SUL!M240="","*",SP_SUL!M240)</f>
        <v>ZRB-ZEV</v>
      </c>
      <c r="L237" s="139">
        <f>IF(SP_SUL!N240="","*",SP_SUL!N240)</f>
        <v>1561551</v>
      </c>
      <c r="M237" s="140">
        <f>IF(SP_SUL!J240="","*",SP_SUL!J240)</f>
        <v>48</v>
      </c>
      <c r="N237" s="144">
        <f>IF(SP_SUL!K240="","*",SP_SUL!K240)</f>
        <v>155.69999999999999</v>
      </c>
      <c r="O237" s="144" t="str">
        <f>IF(SP_SUL!L240="","*",SP_SUL!L240)</f>
        <v>-</v>
      </c>
      <c r="P237" s="143">
        <f>IF(SP_SUL!O240="","*",SP_SUL!O240)</f>
        <v>0.29166666666666669</v>
      </c>
      <c r="Q237" s="143">
        <f>IF(SP_SUL!P240="","*",SP_SUL!P240)</f>
        <v>6.9444444444444447E-4</v>
      </c>
      <c r="R237" s="145" t="str">
        <f>IF(SP_SUL!Q240="","*",CONCATENATE(SP_SUL!Q240," ",SP_SUL!R240))</f>
        <v>1 Nº DE DORMENTES</v>
      </c>
      <c r="S237" s="145" t="str">
        <f>IF(SP_SUL!V240="","*",SP_SUL!V240)</f>
        <v xml:space="preserve">Alisson </v>
      </c>
      <c r="T237" s="145" t="str">
        <f>IF(SP_SUL!W240="","*",SP_SUL!W240)</f>
        <v>W97 solicita MC1 em ZEM-1 às 07h00 e circula até o km 155+700 em 156155-1;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V96</v>
      </c>
      <c r="H238" s="145" t="str">
        <f>IF(SP_SUL!F241="","*",SP_SUL!F241)</f>
        <v>MODERNIZAÇÃO - SOCADORA</v>
      </c>
      <c r="I238" s="145" t="str">
        <f>IF(SP_SUL!H241="","*",SP_SUL!H241)</f>
        <v>K67ZEV2</v>
      </c>
      <c r="J238" s="145" t="str">
        <f>IF(SP_SUL!I241="","*",SP_SUL!I241)</f>
        <v>K67ZEV2</v>
      </c>
      <c r="K238" s="139" t="str">
        <f>IF(SP_SUL!M241="","*",SP_SUL!M241)</f>
        <v>ZRB-ZEV</v>
      </c>
      <c r="L238" s="139" t="str">
        <f>IF(SP_SUL!N241="","*",SP_SUL!N241)</f>
        <v>ZEV1571</v>
      </c>
      <c r="M238" s="140">
        <f>IF(SP_SUL!J241="","*",SP_SUL!J241)</f>
        <v>48</v>
      </c>
      <c r="N238" s="144">
        <f>IF(SP_SUL!K241="","*",SP_SUL!K241)</f>
        <v>157.30000000000001</v>
      </c>
      <c r="O238" s="144" t="str">
        <f>IF(SP_SUL!L241="","*",SP_SUL!L241)</f>
        <v>-</v>
      </c>
      <c r="P238" s="143">
        <f>IF(SP_SUL!O241="","*",SP_SUL!O241)</f>
        <v>0.30555555555555558</v>
      </c>
      <c r="Q238" s="143">
        <f>IF(SP_SUL!P241="","*",SP_SUL!P241)</f>
        <v>6.9444444444444447E-4</v>
      </c>
      <c r="R238" s="145" t="str">
        <f>IF(SP_SUL!Q241="","*",CONCATENATE(SP_SUL!Q241," ",SP_SUL!R241))</f>
        <v>1 M</v>
      </c>
      <c r="S238" s="145" t="str">
        <f>IF(SP_SUL!V241="","*",SP_SUL!V241)</f>
        <v xml:space="preserve">Alisson </v>
      </c>
      <c r="T238" s="145" t="str">
        <f>IF(SP_SUL!W241="","*",SP_SUL!W241)</f>
        <v>*V96 solicita MC1 em K67ZEV-2 às 07h20 e circula até o km 157+300 em ZEV157-1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WAGNER (TP-903)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ZRB-ZEV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156.33199999999999</v>
      </c>
      <c r="O239" s="144">
        <f>IF(SP_SUL!L242="","*",SP_SUL!L242)</f>
        <v>156.34399999999999</v>
      </c>
      <c r="P239" s="143">
        <f>IF(SP_SUL!O242="","*",SP_SUL!O242)</f>
        <v>0.33333333333333331</v>
      </c>
      <c r="Q239" s="143">
        <f>IF(SP_SUL!P242="","*",SP_SUL!P242)</f>
        <v>6.9444444444444447E-4</v>
      </c>
      <c r="R239" s="145" t="str">
        <f>IF(SP_SUL!Q242="","*",CONCATENATE(SP_SUL!Q242," ",SP_SUL!R242))</f>
        <v>2 Nº DE SOLDA</v>
      </c>
      <c r="S239" s="145" t="str">
        <f>IF(SP_SUL!V242="","*",SP_SUL!V242)</f>
        <v xml:space="preserve">Alisson 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CAIQUE (TMA-677)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156.93</v>
      </c>
      <c r="O240" s="144">
        <f>IF(SP_SUL!L243="","*",SP_SUL!L243)</f>
        <v>156.958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2</v>
      </c>
      <c r="W240" s="137">
        <f ca="1">_xlfn.XLOOKUP(G240&amp;$W$2,BS_CONTROLE[CHAVE],BS_CONTROLE[Quantidade_11],"-")</f>
        <v>1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 hidden="1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ZPT-ZPG</v>
      </c>
      <c r="F251" s="145">
        <f>IF(SP_SUL!B254="","*",SP_SUL!B254)</f>
        <v>46063</v>
      </c>
      <c r="G251" s="145" t="str">
        <f>IF(SP_SUL!D254="","*",SP_SUL!D254)</f>
        <v>EXPANSÃO TURMA 1</v>
      </c>
      <c r="H251" s="145" t="str">
        <f>IF(SP_SUL!F254="","*",SP_SUL!F254)</f>
        <v>EXPANSÃO - SOLDA</v>
      </c>
      <c r="I251" s="145" t="str">
        <f>IF(SP_SUL!H254="","*",SP_SUL!H254)</f>
        <v>-</v>
      </c>
      <c r="J251" s="145" t="str">
        <f>IF(SP_SUL!I254="","*",SP_SUL!I254)</f>
        <v>*</v>
      </c>
      <c r="K251" s="139" t="str">
        <f>IF(SP_SUL!M254="","*",SP_SUL!M254)</f>
        <v>ZZV-ZPG</v>
      </c>
      <c r="L251" s="139" t="str">
        <f>IF(SP_SUL!N254="","*",SP_SUL!N254)</f>
        <v>ZPGRUM2</v>
      </c>
      <c r="M251" s="140">
        <f>IF(SP_SUL!J254="","*",SP_SUL!J254)</f>
        <v>53</v>
      </c>
      <c r="N251" s="144">
        <f>IF(SP_SUL!K254="","*",SP_SUL!K254)</f>
        <v>123.76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8.3333333333333329E-2</v>
      </c>
      <c r="R251" s="145" t="str">
        <f>IF(SP_SUL!Q254="","*",CONCATENATE(SP_SUL!Q254," ",SP_SUL!R254))</f>
        <v>1 Nº DE SOLDA</v>
      </c>
      <c r="S251" s="145" t="str">
        <f>IF(SP_SUL!V254="","*",SP_SUL!V254)</f>
        <v>Pedro</v>
      </c>
      <c r="T251" s="145" t="str">
        <f>IF(SP_SUL!W254="","*",SP_SUL!W254)</f>
        <v xml:space="preserve">Execução de solda - Condicionado a temperatura 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0</v>
      </c>
      <c r="W251" s="137">
        <f ca="1">_xlfn.XLOOKUP(G251&amp;$W$2,BS_CONTROLE[CHAVE],BS_CONTROLE[Quantidade_11],"-")</f>
        <v>2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1428</v>
      </c>
      <c r="C2" s="121" t="s">
        <v>977</v>
      </c>
      <c r="D2" s="76" t="s">
        <v>979</v>
      </c>
      <c r="E2" s="76" t="s">
        <v>1429</v>
      </c>
      <c r="F2" s="99" t="s">
        <v>1430</v>
      </c>
      <c r="G2" s="76" t="s">
        <v>1431</v>
      </c>
      <c r="H2" s="76" t="s">
        <v>1432</v>
      </c>
      <c r="I2" s="76" t="s">
        <v>1433</v>
      </c>
      <c r="J2" s="76" t="s">
        <v>1434</v>
      </c>
      <c r="K2" s="78" t="s">
        <v>1435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W60</v>
      </c>
      <c r="E231" s="94" t="str">
        <f>IF(SP_SUL!H235="","*",SP_SUL!H235)</f>
        <v>ZEM1302</v>
      </c>
      <c r="F231" s="100" t="str">
        <f>IF(SP_SUL!M235="","*",SP_SUL!M235)</f>
        <v>ZLU-ZWI</v>
      </c>
      <c r="G231" s="95" t="str">
        <f>IF(SP_SUL!I235="","*",SP_SUL!I235)</f>
        <v>102ZKW2</v>
      </c>
      <c r="H231" s="95" t="str">
        <f>IF(SP_SUL!AB235="","*",SP_SUL!AB235)</f>
        <v>FIXO</v>
      </c>
      <c r="I231" s="95" t="str">
        <f>IF(SP_SUL!AC235="","*",SP_SUL!AC235)</f>
        <v>*</v>
      </c>
      <c r="J231" s="96">
        <f>IF(SP_SUL!AA235="","*",SP_SUL!AA235)</f>
        <v>1</v>
      </c>
      <c r="K231" s="97">
        <f>IF(SP_SUL!AD235="","*",SP_SUL!AD235)</f>
        <v>0.29166666666666669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MOD ZRB</v>
      </c>
      <c r="E235" s="94" t="str">
        <f>IF(SP_SUL!H239="","*",SP_SUL!H239)</f>
        <v>-</v>
      </c>
      <c r="F235" s="100" t="str">
        <f>IF(SP_SUL!M239="","*",SP_SUL!M239)</f>
        <v>ZRB-ZEV</v>
      </c>
      <c r="G235" s="95" t="str">
        <f>IF(SP_SUL!I239="","*",SP_SUL!I239)</f>
        <v>-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-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W97</v>
      </c>
      <c r="E236" s="94" t="str">
        <f>IF(SP_SUL!H240="","*",SP_SUL!H240)</f>
        <v>ZEM1</v>
      </c>
      <c r="F236" s="100" t="str">
        <f>IF(SP_SUL!M240="","*",SP_SUL!M240)</f>
        <v>ZRB-ZEV</v>
      </c>
      <c r="G236" s="95" t="str">
        <f>IF(SP_SUL!I240="","*",SP_SUL!I240)</f>
        <v>ZEM1</v>
      </c>
      <c r="H236" s="95" t="str">
        <f>IF(SP_SUL!AB240="","*",SP_SUL!AB240)</f>
        <v>FIXO</v>
      </c>
      <c r="I236" s="95" t="str">
        <f>IF(SP_SUL!AC240="","*",SP_SUL!AC240)</f>
        <v>*</v>
      </c>
      <c r="J236" s="96">
        <f>IF(SP_SUL!AA240="","*",SP_SUL!AA240)</f>
        <v>1</v>
      </c>
      <c r="K236" s="97">
        <f>IF(SP_SUL!AD240="","*",SP_SUL!AD240)</f>
        <v>0.29166666666666669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V96</v>
      </c>
      <c r="E237" s="94" t="str">
        <f>IF(SP_SUL!H241="","*",SP_SUL!H241)</f>
        <v>K67ZEV2</v>
      </c>
      <c r="F237" s="100" t="str">
        <f>IF(SP_SUL!M241="","*",SP_SUL!M241)</f>
        <v>ZRB-ZEV</v>
      </c>
      <c r="G237" s="95" t="str">
        <f>IF(SP_SUL!I241="","*",SP_SUL!I241)</f>
        <v>K67ZEV2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WAGNER (TP-903)</v>
      </c>
      <c r="E238" s="94" t="str">
        <f>IF(SP_SUL!H242="","*",SP_SUL!H242)</f>
        <v>-</v>
      </c>
      <c r="F238" s="100" t="str">
        <f>IF(SP_SUL!M242="","*",SP_SUL!M242)</f>
        <v>ZRB-ZEV</v>
      </c>
      <c r="G238" s="95" t="str">
        <f>IF(SP_SUL!I242="","*",SP_SUL!I242)</f>
        <v>-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-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CAIQUE (TMA-677)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>
        <f>IF(SP_SUL!B254="","*",SP_SUL!B254)</f>
        <v>46063</v>
      </c>
      <c r="D250" s="94" t="str">
        <f>IF(SP_SUL!D254="","*",SP_SUL!D254)</f>
        <v>EXPANSÃO TURMA 1</v>
      </c>
      <c r="E250" s="94" t="str">
        <f>IF(SP_SUL!H254="","*",SP_SUL!H254)</f>
        <v>-</v>
      </c>
      <c r="F250" s="100" t="str">
        <f>IF(SP_SUL!M254="","*",SP_SUL!M254)</f>
        <v>ZZV-ZPG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2026-02-09T16:59:47Z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