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5" documentId="8_{B6337239-1A00-434D-AAD0-422EA1FEB5AE}" xr6:coauthVersionLast="47" xr6:coauthVersionMax="47" xr10:uidLastSave="{624D452C-5D91-4B3A-8E8F-126A5E2C8C6E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1" i="1" l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0" i="1"/>
  <c r="AY9" i="1"/>
  <c r="AY8" i="1"/>
  <c r="AY7" i="1"/>
  <c r="AY6" i="1"/>
  <c r="H63" i="1" a="1"/>
  <c r="H63" i="1" s="1"/>
  <c r="M60" i="1" a="1"/>
  <c r="M60" i="1"/>
  <c r="N60" i="1" a="1"/>
  <c r="N60" i="1"/>
  <c r="M61" i="1" a="1"/>
  <c r="M61" i="1"/>
  <c r="N61" i="1" a="1"/>
  <c r="N61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AY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AY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AY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AY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AY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Y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AY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AY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AY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AY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AY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Y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AY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AY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AY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AY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AY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AY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AY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AY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AY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AY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AY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AY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AY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AY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AY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AY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AY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AY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AY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AY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AY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AY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AY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AY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AY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AY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AY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AY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AY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AY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AY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AY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AY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AY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AY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AY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AY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AY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AY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AY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AY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AY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AY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AY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AY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AY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AY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AY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AY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AY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AY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AY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AY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AY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AY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AY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M131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<sst xmlns="http://schemas.openxmlformats.org/spreadsheetml/2006/main" count="4631" uniqueCount="1280">
  <si>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</si>
  <si>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</si>
  <si>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</si>
  <si>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</si>
  <si>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</si>
  <si>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</si>
  <si>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</si>
  <si>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</si>
  <si>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</si>
  <si>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</si>
  <si>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</si>
  <si>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</si>
  <si>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</si>
  <si>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</si>
  <si>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</si>
  <si>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</si>
  <si>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</si>
  <si>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</si>
  <si>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</si>
  <si>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</si>
  <si>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</si>
  <si>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</si>
  <si>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</si>
  <si>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</si>
  <si>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</si>
  <si>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</si>
  <si>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</si>
  <si>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</si>
  <si>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</si>
  <si>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</si>
  <si>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</si>
  <si>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</si>
  <si>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</si>
  <si>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</si>
  <si>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</si>
  <si>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</si>
  <si>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</si>
  <si>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</si>
  <si>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</si>
  <si>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</si>
  <si>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</si>
  <si>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</si>
  <si>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</si>
  <si>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</si>
  <si>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</si>
  <si>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</si>
  <si>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</si>
  <si>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</si>
  <si>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</si>
  <si>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</si>
  <si>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</si>
  <si>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</si>
  <si>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</si>
  <si>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</si>
  <si>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</si>
  <si>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</si>
  <si>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</si>
  <si>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</si>
  <si>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</si>
  <si>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</si>
  <si>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</si>
  <si>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</si>
  <si>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</si>
  <si>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</si>
  <si>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</si>
  <si>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</si>
  <si>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</si>
  <si>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</si>
  <si>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</si>
  <si>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</si>
  <si>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</si>
  <si>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</si>
  <si>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</si>
  <si>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</si>
  <si>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</si>
  <si>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</si>
  <si>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</si>
  <si>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</si>
  <si>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</si>
  <si>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</si>
  <si>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</si>
  <si>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</si>
  <si>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</si>
  <si>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</si>
  <si>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</si>
  <si>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</si>
  <si>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</si>
  <si>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</si>
  <si>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</si>
  <si>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</si>
  <si>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</si>
  <si>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</si>
  <si>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</si>
  <si>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</si>
  <si>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</si>
  <si>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</si>
  <si>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</si>
  <si>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</si>
  <si>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</si>
  <si>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</si>
  <si>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</si>
  <si>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</si>
  <si>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</si>
  <si>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</si>
  <si>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</si>
  <si>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</si>
  <si>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</si>
  <si>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</si>
  <si>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</si>
  <si>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</si>
  <si>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</si>
  <si>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</si>
  <si>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</si>
  <si>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</si>
  <si>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</si>
  <si>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</si>
  <si>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</si>
  <si>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</si>
  <si>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</si>
  <si>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</si>
  <si>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</si>
  <si>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</si>
  <si>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</si>
  <si>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</si>
  <si>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</si>
  <si>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</si>
  <si>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</si>
  <si>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</si>
  <si>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</si>
  <si>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</si>
  <si>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</si>
  <si>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</si>
  <si>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</si>
  <si>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</si>
  <si>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</si>
  <si>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</si>
  <si>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</si>
  <si>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</si>
  <si>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</si>
  <si>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</si>
  <si>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</si>
  <si>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</si>
  <si>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</si>
  <si>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</si>
  <si>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</si>
  <si>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</si>
  <si>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</si>
  <si>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</si>
  <si>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</si>
  <si>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</si>
  <si>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</si>
  <si>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</si>
  <si>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</si>
  <si>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</si>
  <si>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</si>
  <si>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</si>
  <si>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</si>
  <si>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</si>
  <si>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</si>
  <si>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</si>
  <si>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</si>
  <si>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</si>
  <si>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</si>
  <si>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</si>
  <si>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</si>
  <si>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</si>
  <si>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</si>
  <si>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</si>
  <si>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</si>
  <si>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</si>
  <si>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</si>
  <si>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</si>
  <si>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</si>
  <si>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</si>
  <si>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</si>
  <si>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</si>
  <si>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</si>
  <si>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</si>
  <si>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</si>
  <si>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</si>
  <si>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</si>
  <si>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</si>
  <si>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</si>
  <si>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</si>
  <si>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</si>
  <si>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</si>
  <si>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</si>
  <si>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</si>
  <si>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</si>
  <si>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</si>
  <si>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</si>
  <si>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</si>
  <si>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</si>
  <si>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</si>
  <si>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</si>
  <si>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</si>
  <si>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</si>
  <si>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</si>
  <si>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</si>
  <si>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</si>
  <si>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</si>
  <si>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</si>
  <si>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</si>
  <si>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</si>
  <si>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</si>
  <si>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</si>
  <si>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</si>
  <si>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</si>
  <si>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</si>
  <si>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</si>
  <si>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</si>
  <si>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</si>
  <si>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</si>
  <si>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</si>
  <si>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</si>
  <si>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</si>
  <si>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</si>
  <si>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</si>
  <si>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</si>
  <si>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</si>
  <si>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</si>
  <si>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</si>
  <si>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</si>
  <si>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</si>
  <si>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</si>
  <si>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</si>
  <si>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</si>
  <si>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</si>
  <si>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</si>
  <si>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</si>
  <si>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</si>
  <si>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</si>
  <si>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</si>
  <si>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</si>
  <si>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</si>
  <si>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</si>
  <si>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</si>
  <si>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</si>
  <si>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</si>
  <si>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</si>
  <si>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</si>
  <si>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</si>
  <si>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</si>
  <si>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</si>
  <si>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</si>
  <si>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</si>
  <si>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</si>
  <si>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</si>
  <si>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</si>
  <si>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</si>
  <si>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</si>
  <si>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</si>
  <si>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</si>
  <si>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</si>
  <si>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</si>
  <si>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</si>
  <si>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</si>
  <si>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</si>
  <si>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</si>
  <si>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</si>
  <si>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</si>
  <si>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</si>
  <si>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</si>
  <si>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</si>
  <si>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</si>
  <si>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</si>
  <si>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</si>
  <si>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</si>
  <si>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</si>
  <si>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</si>
  <si>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</si>
  <si>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</si>
  <si>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</si>
  <si>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</si>
  <si>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</si>
  <si>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</si>
  <si>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</si>
  <si>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</si>
  <si>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</si>
  <si>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</si>
  <si>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</si>
  <si>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</si>
  <si>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</si>
  <si>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</si>
  <si>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</si>
  <si>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</si>
  <si>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</si>
  <si>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</si>
  <si>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</si>
  <si>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</si>
  <si>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</si>
  <si>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</si>
  <si>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</si>
  <si>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</si>
  <si>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</si>
  <si>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</si>
  <si>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</si>
  <si>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</si>
  <si>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</si>
  <si>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</si>
  <si>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</si>
  <si>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</si>
  <si>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</si>
  <si>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</si>
  <si>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</si>
  <si>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</si>
  <si>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</si>
  <si>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</si>
  <si>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</si>
  <si>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</si>
  <si>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</si>
  <si>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</si>
  <si>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</si>
  <si>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</si>
  <si>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</si>
  <si>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</si>
  <si>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</si>
  <si>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</si>
  <si>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</si>
  <si>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</si>
  <si>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</si>
  <si>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</si>
  <si>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</si>
  <si>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</si>
  <si>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</si>
  <si>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</si>
  <si>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</si>
  <si>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</si>
  <si>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</si>
  <si>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</si>
  <si>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</si>
  <si>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</si>
  <si>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</si>
  <si>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</si>
  <si>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</si>
  <si>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</si>
  <si>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</si>
  <si>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</si>
  <si>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</si>
  <si>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</si>
  <si>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</si>
  <si>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</si>
  <si>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</si>
  <si>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</si>
  <si>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</si>
  <si>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</si>
  <si>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</si>
  <si>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</si>
  <si>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</si>
  <si>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</si>
  <si>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</si>
  <si>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</si>
  <si>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</si>
  <si>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</si>
  <si>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</si>
  <si>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</si>
  <si>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</si>
  <si>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</si>
  <si>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</si>
  <si>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</si>
  <si>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</si>
  <si>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</si>
  <si>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</si>
  <si>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</si>
  <si>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</si>
  <si>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</si>
  <si>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</si>
  <si>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</si>
  <si>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</si>
  <si>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</si>
  <si>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</si>
  <si>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</si>
  <si>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</si>
  <si>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</si>
  <si>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</si>
  <si>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</si>
  <si>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</si>
  <si>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</si>
  <si>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</si>
  <si>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</si>
  <si>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</si>
  <si>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</si>
  <si>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</si>
  <si>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</si>
  <si>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</si>
  <si>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</si>
  <si>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</si>
  <si>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</si>
  <si>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</si>
  <si>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</si>
  <si>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</si>
  <si>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</si>
  <si>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</si>
  <si>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</si>
  <si>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</si>
  <si>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</si>
  <si>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</si>
  <si>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</si>
  <si>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</si>
  <si>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</si>
  <si>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</si>
  <si>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</si>
  <si>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</si>
  <si>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</si>
  <si>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</si>
  <si>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</si>
  <si>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</si>
  <si>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</si>
  <si>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</si>
  <si>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</si>
  <si>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</si>
  <si>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</si>
  <si>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</si>
  <si>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</si>
  <si>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</si>
  <si>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</si>
  <si>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</si>
  <si>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</si>
  <si>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</si>
  <si>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</si>
  <si>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</si>
  <si>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</si>
  <si>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</si>
  <si>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</si>
  <si>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</si>
  <si>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</si>
  <si>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</si>
  <si>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</si>
  <si>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</si>
  <si>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</si>
  <si>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</si>
  <si>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</si>
  <si>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</si>
  <si>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</si>
  <si>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</si>
  <si>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</si>
  <si>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</si>
  <si>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</si>
  <si>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</si>
  <si>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</si>
  <si>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</si>
  <si>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</si>
  <si>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</si>
  <si>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</si>
  <si>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</si>
  <si>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</si>
  <si>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</si>
  <si>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</si>
  <si>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</si>
  <si>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</si>
  <si>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</si>
  <si>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</si>
  <si>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</si>
  <si>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</si>
  <si>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</si>
  <si>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</si>
  <si>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</si>
  <si>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</si>
  <si>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</si>
  <si>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</si>
  <si>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</si>
  <si>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</si>
  <si>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</si>
  <si>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</si>
  <si>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</si>
  <si>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</si>
  <si>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</si>
  <si>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</si>
  <si>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</si>
  <si>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</si>
  <si>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</si>
  <si>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</si>
  <si>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</si>
  <si>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</si>
  <si>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</si>
  <si>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</si>
  <si>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</si>
  <si>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</si>
  <si>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</si>
  <si>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</si>
  <si>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</si>
  <si>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</si>
  <si>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</si>
  <si>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</si>
  <si>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</si>
  <si>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</si>
  <si>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</si>
  <si>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</si>
  <si>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</si>
  <si>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</si>
  <si>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</si>
  <si>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</si>
  <si>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</si>
  <si>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</si>
  <si>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</si>
  <si>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</si>
  <si>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</si>
  <si>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</si>
  <si>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</si>
  <si>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</si>
  <si>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</si>
  <si>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</si>
  <si>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</si>
  <si>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</si>
  <si>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</si>
  <si>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</si>
  <si>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</si>
  <si>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</si>
  <si>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</si>
  <si>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</si>
  <si>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</si>
  <si>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</si>
  <si>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</si>
  <si>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</si>
  <si>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</si>
  <si>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</si>
  <si>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</si>
  <si>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</si>
  <si>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</si>
  <si>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</si>
  <si>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</si>
  <si>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</si>
  <si>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</si>
  <si>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</si>
  <si>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</si>
  <si>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</si>
  <si>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</si>
  <si>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</si>
  <si>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</si>
  <si>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</si>
  <si>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</si>
  <si>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</si>
  <si>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</si>
  <si>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</si>
  <si>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</si>
  <si>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</si>
  <si>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</si>
  <si>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</si>
  <si>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</si>
  <si>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</si>
  <si>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</si>
  <si>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</si>
  <si>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</si>
  <si>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</si>
  <si>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</si>
  <si>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</si>
  <si>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</si>
  <si>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</si>
  <si>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</si>
  <si>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</si>
  <si>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</si>
  <si>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</si>
  <si>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</si>
  <si>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</si>
  <si>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</si>
  <si>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</si>
  <si>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</si>
  <si>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</si>
  <si>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</si>
  <si>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</si>
  <si>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</si>
  <si>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</si>
  <si>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</si>
  <si>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</si>
  <si>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</si>
  <si>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</si>
  <si>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</si>
  <si>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</si>
  <si>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</si>
  <si>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</si>
  <si>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</si>
  <si>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</si>
  <si>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</si>
  <si>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</si>
  <si>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</si>
  <si>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</si>
  <si>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</si>
  <si>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</si>
  <si>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</si>
  <si>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</si>
  <si>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</si>
  <si>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</si>
  <si>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</si>
  <si>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</si>
  <si>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</si>
  <si>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</si>
  <si>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</si>
  <si>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</si>
  <si>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</si>
  <si>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</si>
  <si>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</si>
  <si>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</si>
  <si>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</si>
  <si>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</si>
  <si>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</si>
  <si>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</si>
  <si>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</si>
  <si>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</si>
  <si>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</si>
  <si>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</si>
  <si>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</si>
  <si>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</si>
  <si>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</si>
  <si>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</si>
  <si>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</si>
  <si>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</si>
  <si>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</si>
  <si>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</si>
  <si>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</si>
  <si>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</si>
  <si>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</si>
  <si>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</si>
  <si>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</si>
  <si>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</si>
  <si>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</si>
  <si>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</si>
  <si>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</si>
  <si>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</si>
  <si>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</si>
  <si>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</si>
  <si>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</si>
  <si>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</si>
  <si>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</si>
  <si>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</si>
  <si>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</si>
  <si>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</si>
  <si>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</si>
  <si>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</si>
  <si>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</si>
  <si>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</si>
  <si>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</si>
  <si>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</si>
  <si>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</si>
  <si>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</si>
  <si>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</si>
  <si>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</si>
  <si>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</si>
  <si>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</si>
  <si>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</si>
  <si>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</si>
  <si>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</si>
  <si>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</si>
  <si>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</si>
  <si>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</si>
  <si>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</si>
  <si>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</si>
  <si>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</si>
  <si>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</si>
  <si>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</si>
  <si>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</si>
  <si>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</si>
  <si>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</si>
  <si>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</si>
  <si>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</si>
  <si>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</si>
  <si>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</si>
  <si>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</si>
  <si>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</si>
  <si>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</si>
  <si>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</si>
  <si>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</si>
  <si>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</si>
  <si>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</si>
  <si>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</si>
  <si>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</si>
  <si>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</si>
  <si>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</si>
  <si>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</si>
  <si>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</si>
  <si>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</si>
  <si>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</si>
  <si>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</si>
  <si>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</si>
  <si>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</si>
  <si>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</si>
  <si>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</si>
  <si>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</si>
  <si>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</si>
  <si>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</si>
  <si>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</si>
  <si>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</si>
  <si>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</si>
  <si>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</si>
  <si>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</si>
  <si>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</si>
  <si>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</si>
  <si>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</si>
  <si>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</si>
  <si>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</si>
  <si>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</si>
  <si>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</si>
  <si>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</si>
  <si>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</si>
  <si>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</si>
  <si>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</si>
  <si>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</si>
  <si>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</si>
  <si>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</si>
  <si>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</si>
  <si>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</si>
  <si>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</si>
  <si>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</si>
  <si>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</si>
  <si>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</si>
  <si>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</si>
  <si>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</si>
  <si>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</si>
  <si>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</si>
  <si>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</si>
  <si>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</si>
  <si>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</si>
  <si>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</si>
  <si>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</si>
  <si>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</si>
  <si>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</si>
  <si>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</si>
  <si>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</si>
  <si>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</si>
  <si>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</si>
  <si>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</si>
  <si>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</si>
  <si>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</si>
  <si>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</si>
  <si>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</si>
  <si>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</si>
  <si>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</si>
  <si>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</si>
  <si>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</si>
  <si>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</si>
  <si>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</si>
  <si>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</si>
  <si>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</si>
  <si>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</si>
  <si>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</si>
  <si>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</si>
  <si>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</si>
  <si>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</si>
  <si>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</si>
  <si>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</si>
  <si>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</si>
  <si>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</si>
  <si>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</si>
  <si>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</si>
  <si>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</si>
  <si>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</si>
  <si>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</si>
  <si>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</si>
  <si>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</si>
  <si>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</si>
  <si>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</si>
  <si>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</si>
  <si>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</si>
  <si>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</si>
  <si>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</si>
  <si>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</si>
  <si>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</si>
  <si>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</si>
  <si>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</si>
  <si>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</si>
  <si>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</si>
  <si>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</si>
  <si>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</si>
  <si>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</si>
  <si>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</si>
  <si>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</si>
  <si>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</si>
  <si>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</si>
  <si>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</si>
  <si>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</si>
  <si>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</si>
  <si>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</si>
  <si>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</si>
  <si>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</si>
  <si>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</si>
  <si>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</si>
  <si>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</si>
  <si>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</si>
  <si>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</si>
  <si>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</si>
  <si>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</si>
  <si>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</si>
  <si>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</si>
  <si>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</si>
  <si>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</si>
  <si>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</si>
  <si>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</si>
  <si>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</si>
  <si>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</si>
  <si>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</si>
  <si>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</si>
  <si>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</si>
  <si>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</si>
  <si>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</si>
  <si>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</si>
  <si>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</si>
  <si>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</si>
  <si>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</si>
  <si>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</si>
  <si>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</si>
  <si>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</si>
  <si>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</si>
  <si>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</si>
  <si>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</si>
  <si>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</si>
  <si>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</si>
  <si>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</si>
  <si>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</si>
  <si>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</si>
  <si>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</si>
  <si>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</si>
  <si>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</si>
  <si>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</si>
  <si>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</si>
  <si>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</si>
  <si>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</si>
  <si>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</si>
  <si>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</si>
  <si>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</si>
  <si>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</si>
  <si>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</si>
  <si>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</si>
  <si>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</si>
  <si>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</si>
  <si>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</si>
  <si>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</si>
  <si>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</si>
  <si>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</si>
  <si>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</si>
  <si>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</si>
  <si>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</si>
  <si>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</si>
  <si>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</si>
  <si>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</si>
  <si>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</si>
  <si>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</si>
  <si>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</si>
  <si>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</si>
  <si>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</si>
  <si>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</si>
  <si>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</si>
  <si>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</si>
  <si>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</si>
  <si>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</si>
  <si>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</si>
  <si>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</si>
  <si>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</si>
  <si>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</si>
  <si>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</si>
  <si>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</si>
  <si>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</si>
  <si>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</si>
  <si>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</si>
  <si>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</si>
  <si>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</si>
  <si>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</si>
  <si>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</si>
  <si>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</si>
  <si>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</si>
  <si>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</si>
  <si>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</si>
  <si>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</si>
  <si>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</si>
  <si>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</si>
  <si>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</si>
  <si>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</si>
  <si>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</si>
  <si>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</si>
  <si>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</si>
  <si>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</si>
  <si>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</si>
  <si>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</si>
  <si>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</si>
  <si>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</si>
  <si>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</si>
  <si>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</si>
  <si>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</si>
  <si>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</si>
  <si>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</si>
  <si>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</si>
  <si>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</si>
  <si>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</si>
  <si>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</si>
  <si>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</si>
  <si>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</si>
  <si>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</si>
  <si>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</si>
  <si>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</si>
  <si>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</si>
  <si>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</si>
  <si>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</si>
  <si>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</si>
  <si>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</si>
  <si>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</si>
  <si>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</si>
  <si>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</si>
  <si>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</si>
  <si>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</si>
  <si>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</si>
  <si>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</si>
  <si>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</si>
  <si>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</si>
  <si>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</si>
  <si>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</si>
  <si>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</si>
  <si>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</si>
  <si>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</si>
  <si>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</si>
  <si>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</si>
  <si>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</si>
  <si>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</si>
  <si>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</si>
  <si>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</si>
  <si>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</si>
  <si>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</si>
  <si>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</si>
  <si>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</si>
  <si>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</si>
  <si>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</si>
  <si>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</si>
  <si>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</si>
  <si>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</si>
  <si>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</si>
  <si>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</si>
  <si>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</si>
  <si>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</si>
  <si>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</si>
  <si>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</si>
  <si>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</si>
  <si>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</si>
  <si>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</si>
  <si>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</si>
  <si>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</si>
  <si>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</si>
  <si>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</si>
  <si>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</si>
  <si>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</si>
  <si>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</si>
  <si>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</si>
  <si>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</si>
  <si>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</si>
  <si>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</si>
  <si>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</si>
  <si>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</si>
  <si>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</si>
  <si>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</si>
  <si>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</si>
  <si>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</si>
  <si>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</si>
  <si>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</si>
  <si>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</si>
  <si>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</si>
  <si>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</si>
  <si>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</si>
  <si>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</si>
  <si>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</si>
  <si>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</si>
  <si>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</si>
  <si>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</si>
  <si>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</si>
  <si>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</si>
  <si>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</si>
  <si>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</si>
  <si>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</si>
  <si>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</si>
  <si>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</si>
  <si>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</si>
  <si>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</si>
  <si>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</si>
  <si>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</si>
  <si>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</si>
  <si>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</si>
  <si>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</si>
  <si>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</si>
  <si>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</si>
  <si>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</si>
  <si>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</si>
  <si>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</si>
  <si>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</si>
  <si>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</si>
  <si>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</si>
  <si>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</si>
  <si>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</si>
  <si>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</si>
  <si>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</si>
  <si>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</si>
  <si>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</si>
  <si>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</si>
  <si>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</si>
  <si>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</si>
  <si>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</si>
  <si>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</si>
  <si>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</si>
  <si>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</si>
  <si>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</si>
  <si>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</si>
  <si>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</si>
  <si>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</si>
  <si>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</si>
  <si>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</si>
  <si>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</si>
  <si>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</si>
  <si>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</si>
  <si>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</si>
  <si>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</si>
  <si>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</si>
  <si>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</si>
  <si>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</si>
  <si>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</si>
  <si>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</si>
  <si>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</si>
  <si>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</si>
  <si>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</si>
  <si>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</si>
  <si>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</si>
  <si>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</si>
  <si>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</si>
  <si>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</si>
  <si>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</si>
  <si>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</si>
  <si>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</si>
  <si>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</si>
  <si>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</si>
  <si>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</si>
  <si>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</si>
  <si>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</si>
  <si>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</si>
  <si>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</si>
  <si>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</si>
  <si>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</si>
  <si>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</si>
  <si>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</si>
  <si>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</si>
  <si>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</si>
  <si>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</si>
  <si>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</si>
  <si>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</si>
  <si>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</si>
  <si>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</si>
  <si>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</si>
  <si>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</si>
  <si>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</si>
  <si>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</si>
  <si>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</si>
  <si>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</si>
  <si>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</si>
  <si>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</si>
  <si>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</si>
  <si>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</si>
  <si>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</si>
  <si>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</si>
  <si>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</si>
  <si>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</si>
  <si>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</si>
  <si>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</si>
  <si>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</si>
  <si>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</si>
  <si>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</si>
  <si>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</si>
  <si>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</si>
  <si>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</si>
  <si>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</si>
  <si>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</si>
  <si>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</si>
  <si>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</si>
  <si>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</si>
  <si>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</si>
  <si>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</si>
  <si>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</si>
  <si>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</si>
  <si>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</si>
  <si>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</si>
  <si>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</si>
  <si>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</si>
  <si>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</si>
  <si>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</si>
  <si>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</si>
  <si>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</si>
  <si>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</si>
  <si>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</si>
  <si>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</si>
  <si>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</si>
  <si>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</si>
  <si>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</si>
  <si>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</si>
  <si>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</si>
  <si>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</si>
  <si>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</si>
  <si>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</si>
  <si>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</si>
  <si>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</si>
  <si>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</si>
  <si>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</si>
  <si>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</si>
  <si>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</si>
  <si>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</si>
  <si>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</si>
  <si>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</si>
  <si>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</si>
  <si>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</si>
  <si>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</si>
  <si>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</si>
  <si>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</si>
  <si>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</si>
  <si>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</si>
  <si>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</si>
  <si>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</si>
  <si>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</si>
  <si>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</si>
  <si>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</si>
  <si>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</si>
  <si>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</si>
  <si>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</si>
  <si>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</si>
  <si>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</si>
  <si>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</si>
  <si>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</si>
  <si>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</si>
  <si>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</si>
  <si>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</si>
  <si>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</si>
  <si>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</si>
  <si>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</si>
  <si>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</si>
  <si>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</si>
  <si>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</si>
  <si>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</si>
  <si>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</si>
  <si>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</si>
  <si>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</si>
  <si>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</si>
  <si>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</si>
  <si>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</si>
  <si>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</si>
  <si>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</si>
  <si>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</si>
  <si>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</si>
  <si>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</si>
  <si>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</si>
  <si>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</si>
  <si>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</si>
  <si>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</si>
  <si>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</si>
  <si>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</si>
  <si>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</si>
  <si>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</si>
  <si>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</si>
  <si>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</si>
  <si>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</si>
  <si>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</si>
  <si>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</si>
  <si>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</si>
  <si>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</si>
  <si>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</si>
  <si>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</si>
  <si>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</si>
  <si>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</si>
  <si>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</si>
  <si>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</si>
  <si>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</si>
  <si>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</si>
  <si>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</si>
  <si>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</si>
  <si>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</si>
  <si>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</si>
  <si>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</si>
  <si>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</si>
  <si>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</si>
  <si>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</si>
  <si>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</si>
  <si>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</si>
  <si>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</si>
  <si>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</si>
  <si>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</si>
  <si>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</si>
  <si>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</si>
  <si>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</si>
  <si>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</si>
  <si>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</si>
  <si>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</si>
  <si>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</si>
  <si>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</si>
  <si>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</si>
  <si>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</si>
  <si>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</si>
  <si>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</si>
  <si>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</si>
  <si>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</si>
  <si>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</si>
  <si>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</si>
  <si>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</si>
  <si>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</si>
  <si>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</si>
  <si>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</si>
  <si>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</si>
  <si>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</si>
  <si>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</si>
  <si>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</si>
  <si>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</si>
  <si>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</si>
  <si>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</si>
  <si>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</si>
  <si>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</si>
  <si>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</si>
  <si>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</si>
  <si>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</si>
  <si>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</si>
  <si>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</si>
  <si>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</si>
  <si>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</si>
  <si>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</si>
  <si>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</si>
  <si>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</si>
  <si>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</si>
  <si>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</si>
  <si>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</si>
  <si>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</si>
  <si>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</si>
  <si>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</si>
  <si>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</si>
  <si>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</si>
  <si>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</si>
  <si>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</si>
  <si>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</si>
  <si>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</si>
  <si>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</si>
  <si>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</si>
  <si>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</si>
  <si>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>Em intervalo das 11:30 as 16:08, segunda faixa as 18:53 ofertado intervalo até as 1h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</si>
  <si>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</si>
  <si>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</si>
  <si>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</si>
  <si>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</si>
  <si>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</si>
  <si>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</si>
  <si>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</si>
  <si>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</si>
  <si>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</si>
  <si>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</si>
  <si>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</si>
  <si>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</si>
  <si>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</si>
  <si>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</si>
  <si>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</si>
  <si>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</si>
  <si>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</si>
  <si>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</si>
  <si>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>Saulo</t>
  </si>
  <si>
    <t>TOM-TCS</t>
  </si>
  <si>
    <t>TOMTCS</t>
  </si>
  <si>
    <t>Deslocamento TOM -TCS</t>
  </si>
  <si>
    <t>2 (Eder e Anderson)</t>
  </si>
  <si>
    <t>Carregar 30vgs em TGR e deslocar para TRO</t>
  </si>
  <si>
    <t>Deslocamento de TGR para TSF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</si>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</sst>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0</v>
      </c>
      <c r="D1" s="70" t="s">
        <v>1</v>
      </c>
      <c r="E1" s="70" t="s">
        <v>2</v>
      </c>
      <c r="F1" s="70" t="s">
        <v>3</v>
      </c>
      <c r="G1" s="70" t="s">
        <v>4</v>
      </c>
      <c r="H1" s="70" t="s">
        <v>5</v>
      </c>
      <c r="I1" s="70" t="s">
        <v>6</v>
      </c>
      <c r="J1" s="70" t="s">
        <v>7</v>
      </c>
      <c r="K1" s="70" t="s">
        <v>8</v>
      </c>
    </row>
    <row r="2" spans="1:18">
      <c r="A2" s="214" t="s">
        <v>0</v>
      </c>
      <c r="D2" s="66" t="s">
        <v>0</v>
      </c>
      <c r="E2" s="66" t="s">
        <v>9</v>
      </c>
      <c r="F2" s="66" t="s">
        <v>10</v>
      </c>
      <c r="G2" s="66" t="s">
        <v>0</v>
      </c>
      <c r="H2" s="68" t="s">
        <v>11</v>
      </c>
      <c r="I2" s="66">
        <v>0</v>
      </c>
      <c r="J2" s="66">
        <v>0</v>
      </c>
      <c r="K2" s="66" t="s">
        <v>0</v>
      </c>
    </row>
    <row r="3" spans="1:18">
      <c r="A3" s="214" t="s">
        <v>12</v>
      </c>
      <c r="D3" s="67" t="s">
        <v>13</v>
      </c>
      <c r="E3" s="67" t="s">
        <v>14</v>
      </c>
      <c r="F3" s="67" t="s">
        <v>15</v>
      </c>
      <c r="G3" s="67" t="s">
        <v>16</v>
      </c>
      <c r="H3" s="69" t="s">
        <v>11</v>
      </c>
      <c r="I3" s="67">
        <v>1</v>
      </c>
      <c r="J3" s="67">
        <v>1</v>
      </c>
      <c r="K3" s="67" t="s">
        <v>16</v>
      </c>
    </row>
    <row r="4" spans="1:18">
      <c r="A4" s="214" t="s">
        <v>17</v>
      </c>
      <c r="D4" s="66" t="s">
        <v>18</v>
      </c>
      <c r="E4" s="66" t="s">
        <v>9</v>
      </c>
      <c r="F4" s="66" t="s">
        <v>19</v>
      </c>
      <c r="G4" s="66" t="s">
        <v>20</v>
      </c>
      <c r="H4" s="68" t="s">
        <v>11</v>
      </c>
      <c r="I4" s="66">
        <v>1</v>
      </c>
      <c r="J4" s="66">
        <v>1</v>
      </c>
      <c r="K4" s="66" t="s">
        <v>20</v>
      </c>
    </row>
    <row r="5" spans="1:18">
      <c r="A5" s="214" t="s">
        <v>21</v>
      </c>
      <c r="D5" s="67" t="s">
        <v>22</v>
      </c>
      <c r="E5" s="67" t="s">
        <v>9</v>
      </c>
      <c r="F5" s="67" t="s">
        <v>10</v>
      </c>
      <c r="G5" s="67" t="s">
        <v>23</v>
      </c>
      <c r="H5" s="67"/>
      <c r="I5" s="67"/>
      <c r="J5" s="67"/>
      <c r="K5" s="67" t="s">
        <v>23</v>
      </c>
    </row>
    <row r="6" spans="1:18">
      <c r="A6" s="214" t="s">
        <v>24</v>
      </c>
      <c r="D6" s="66" t="s">
        <v>25</v>
      </c>
      <c r="E6" s="66" t="s">
        <v>9</v>
      </c>
      <c r="F6" s="66" t="s">
        <v>10</v>
      </c>
      <c r="G6" s="66" t="s">
        <v>26</v>
      </c>
      <c r="H6" s="68" t="s">
        <v>11</v>
      </c>
      <c r="I6" s="66">
        <v>0</v>
      </c>
      <c r="J6" s="66">
        <v>4</v>
      </c>
      <c r="K6" s="66" t="s">
        <v>26</v>
      </c>
      <c r="R6" t="s">
        <v>27</v>
      </c>
    </row>
    <row r="7" spans="1:18">
      <c r="A7" s="214" t="s">
        <v>28</v>
      </c>
      <c r="D7" s="67" t="s">
        <v>29</v>
      </c>
      <c r="E7" s="67" t="s">
        <v>30</v>
      </c>
      <c r="F7" s="67" t="s">
        <v>31</v>
      </c>
      <c r="G7" s="67" t="s">
        <v>31</v>
      </c>
      <c r="H7" s="69" t="s">
        <v>11</v>
      </c>
      <c r="I7" s="67">
        <v>1</v>
      </c>
      <c r="J7" s="67">
        <v>1</v>
      </c>
      <c r="K7" s="67" t="s">
        <v>31</v>
      </c>
    </row>
    <row r="8" spans="1:18">
      <c r="A8" s="214" t="s">
        <v>32</v>
      </c>
      <c r="D8" s="66" t="s">
        <v>33</v>
      </c>
      <c r="E8" s="66" t="s">
        <v>30</v>
      </c>
      <c r="F8" s="66" t="s">
        <v>31</v>
      </c>
      <c r="G8" s="66" t="s">
        <v>31</v>
      </c>
      <c r="H8" s="68" t="s">
        <v>11</v>
      </c>
      <c r="I8" s="66">
        <v>1</v>
      </c>
      <c r="J8" s="66">
        <v>1</v>
      </c>
      <c r="K8" s="66" t="s">
        <v>31</v>
      </c>
    </row>
    <row r="9" spans="1:18">
      <c r="A9" s="214" t="s">
        <v>34</v>
      </c>
      <c r="D9" s="67" t="s">
        <v>35</v>
      </c>
      <c r="E9" s="67" t="s">
        <v>30</v>
      </c>
      <c r="F9" s="67" t="s">
        <v>31</v>
      </c>
      <c r="G9" s="67" t="s">
        <v>31</v>
      </c>
      <c r="H9" s="69" t="s">
        <v>11</v>
      </c>
      <c r="I9" s="67">
        <v>1</v>
      </c>
      <c r="J9" s="67">
        <v>1</v>
      </c>
      <c r="K9" s="67" t="s">
        <v>31</v>
      </c>
    </row>
    <row r="10" spans="1:18">
      <c r="A10" s="214" t="s">
        <v>36</v>
      </c>
      <c r="D10" s="66" t="s">
        <v>37</v>
      </c>
      <c r="E10" s="66" t="s">
        <v>38</v>
      </c>
      <c r="F10" s="66" t="s">
        <v>39</v>
      </c>
      <c r="G10" s="66" t="s">
        <v>39</v>
      </c>
      <c r="H10" s="68" t="s">
        <v>11</v>
      </c>
      <c r="I10" s="66">
        <v>0</v>
      </c>
      <c r="J10" s="66">
        <v>0</v>
      </c>
      <c r="K10" s="66" t="s">
        <v>40</v>
      </c>
    </row>
    <row r="11" spans="1:18">
      <c r="A11" s="214" t="s">
        <v>41</v>
      </c>
      <c r="D11" s="67" t="s">
        <v>42</v>
      </c>
      <c r="E11" s="67" t="s">
        <v>43</v>
      </c>
      <c r="F11" s="67" t="s">
        <v>39</v>
      </c>
      <c r="G11" s="67" t="s">
        <v>39</v>
      </c>
      <c r="H11" s="69" t="s">
        <v>11</v>
      </c>
      <c r="I11" s="67">
        <v>0</v>
      </c>
      <c r="J11" s="67">
        <v>0</v>
      </c>
      <c r="K11" s="67" t="s">
        <v>40</v>
      </c>
    </row>
    <row r="12" spans="1:18">
      <c r="A12" s="214" t="s">
        <v>44</v>
      </c>
      <c r="D12" s="66" t="s">
        <v>45</v>
      </c>
      <c r="E12" s="66" t="s">
        <v>43</v>
      </c>
      <c r="F12" s="66" t="s">
        <v>39</v>
      </c>
      <c r="G12" s="66" t="s">
        <v>39</v>
      </c>
      <c r="H12" s="68" t="s">
        <v>11</v>
      </c>
      <c r="I12" s="66">
        <v>0</v>
      </c>
      <c r="J12" s="66">
        <v>0</v>
      </c>
      <c r="K12" s="66" t="s">
        <v>40</v>
      </c>
    </row>
    <row r="13" spans="1:18">
      <c r="A13" s="214" t="s">
        <v>46</v>
      </c>
      <c r="D13" s="67" t="s">
        <v>47</v>
      </c>
      <c r="E13" s="67" t="s">
        <v>48</v>
      </c>
      <c r="F13" s="67" t="s">
        <v>39</v>
      </c>
      <c r="G13" s="67" t="s">
        <v>39</v>
      </c>
      <c r="H13" s="69" t="s">
        <v>11</v>
      </c>
      <c r="I13" s="67">
        <v>0</v>
      </c>
      <c r="J13" s="67">
        <v>0</v>
      </c>
      <c r="K13" s="67" t="s">
        <v>49</v>
      </c>
    </row>
    <row r="14" spans="1:18">
      <c r="A14" s="214" t="s">
        <v>50</v>
      </c>
      <c r="D14" s="66" t="s">
        <v>51</v>
      </c>
      <c r="E14" s="66" t="s">
        <v>52</v>
      </c>
      <c r="F14" s="66" t="s">
        <v>39</v>
      </c>
      <c r="G14" s="66" t="s">
        <v>39</v>
      </c>
      <c r="H14" s="68" t="s">
        <v>11</v>
      </c>
      <c r="I14" s="66">
        <v>0</v>
      </c>
      <c r="J14" s="66">
        <v>0</v>
      </c>
      <c r="K14" s="66" t="s">
        <v>53</v>
      </c>
    </row>
    <row r="15" spans="1:18">
      <c r="A15" s="214" t="s">
        <v>54</v>
      </c>
      <c r="D15" s="67" t="s">
        <v>55</v>
      </c>
      <c r="E15" s="67" t="s">
        <v>52</v>
      </c>
      <c r="F15" s="67" t="s">
        <v>39</v>
      </c>
      <c r="G15" s="67" t="s">
        <v>39</v>
      </c>
      <c r="H15" s="69" t="s">
        <v>11</v>
      </c>
      <c r="I15" s="67">
        <v>0</v>
      </c>
      <c r="J15" s="67">
        <v>0</v>
      </c>
      <c r="K15" s="67" t="s">
        <v>53</v>
      </c>
    </row>
    <row r="16" spans="1:18">
      <c r="A16" s="214" t="s">
        <v>56</v>
      </c>
      <c r="D16" s="66" t="s">
        <v>57</v>
      </c>
      <c r="E16" s="66" t="s">
        <v>9</v>
      </c>
      <c r="F16" s="66" t="s">
        <v>39</v>
      </c>
      <c r="G16" s="66" t="s">
        <v>39</v>
      </c>
      <c r="H16" s="68" t="s">
        <v>11</v>
      </c>
      <c r="I16" s="66">
        <v>0</v>
      </c>
      <c r="J16" s="66">
        <v>0</v>
      </c>
      <c r="K16" s="66" t="s">
        <v>58</v>
      </c>
    </row>
    <row r="17" spans="1:11">
      <c r="A17" s="214" t="s">
        <v>59</v>
      </c>
      <c r="D17" s="67" t="s">
        <v>60</v>
      </c>
      <c r="E17" s="67" t="s">
        <v>38</v>
      </c>
      <c r="F17" s="67" t="s">
        <v>39</v>
      </c>
      <c r="G17" s="67" t="s">
        <v>39</v>
      </c>
      <c r="H17" s="69" t="s">
        <v>11</v>
      </c>
      <c r="I17" s="67">
        <v>1</v>
      </c>
      <c r="J17" s="67">
        <v>1</v>
      </c>
      <c r="K17" s="67" t="s">
        <v>49</v>
      </c>
    </row>
    <row r="18" spans="1:11">
      <c r="A18" s="214" t="s">
        <v>61</v>
      </c>
      <c r="D18" s="66" t="s">
        <v>62</v>
      </c>
      <c r="E18" s="66" t="s">
        <v>63</v>
      </c>
      <c r="F18" s="66" t="s">
        <v>39</v>
      </c>
      <c r="G18" s="66" t="s">
        <v>39</v>
      </c>
      <c r="H18" s="68" t="s">
        <v>11</v>
      </c>
      <c r="I18" s="66">
        <v>0</v>
      </c>
      <c r="J18" s="66">
        <v>0</v>
      </c>
      <c r="K18" s="66" t="s">
        <v>53</v>
      </c>
    </row>
    <row r="19" spans="1:11">
      <c r="A19" s="214" t="s">
        <v>64</v>
      </c>
      <c r="D19" s="67" t="s">
        <v>65</v>
      </c>
      <c r="E19" s="67" t="s">
        <v>63</v>
      </c>
      <c r="F19" s="67" t="s">
        <v>39</v>
      </c>
      <c r="G19" s="67" t="s">
        <v>39</v>
      </c>
      <c r="H19" s="69" t="s">
        <v>11</v>
      </c>
      <c r="I19" s="67">
        <v>0</v>
      </c>
      <c r="J19" s="67">
        <v>0</v>
      </c>
      <c r="K19" s="67" t="s">
        <v>53</v>
      </c>
    </row>
    <row r="20" spans="1:11">
      <c r="A20" s="214" t="s">
        <v>66</v>
      </c>
      <c r="D20" s="66" t="s">
        <v>67</v>
      </c>
      <c r="E20" s="66" t="s">
        <v>63</v>
      </c>
      <c r="F20" s="66" t="s">
        <v>68</v>
      </c>
      <c r="G20" s="66" t="s">
        <v>68</v>
      </c>
      <c r="H20" s="68" t="s">
        <v>11</v>
      </c>
      <c r="I20" s="66">
        <v>0</v>
      </c>
      <c r="J20" s="66">
        <v>0</v>
      </c>
      <c r="K20" s="66" t="s">
        <v>69</v>
      </c>
    </row>
    <row r="21" spans="1:11">
      <c r="A21" s="214" t="s">
        <v>70</v>
      </c>
      <c r="D21" s="67" t="s">
        <v>71</v>
      </c>
      <c r="E21" s="67" t="s">
        <v>38</v>
      </c>
      <c r="F21" s="67" t="s">
        <v>39</v>
      </c>
      <c r="G21" s="67" t="s">
        <v>39</v>
      </c>
      <c r="H21" s="69" t="s">
        <v>11</v>
      </c>
      <c r="I21" s="67">
        <v>0</v>
      </c>
      <c r="J21" s="67">
        <v>0</v>
      </c>
      <c r="K21" s="67" t="s">
        <v>71</v>
      </c>
    </row>
    <row r="22" spans="1:11">
      <c r="A22" s="214" t="s">
        <v>72</v>
      </c>
      <c r="D22" s="66" t="s">
        <v>73</v>
      </c>
      <c r="E22" s="66" t="s">
        <v>14</v>
      </c>
      <c r="F22" s="66" t="s">
        <v>39</v>
      </c>
      <c r="G22" s="66" t="s">
        <v>39</v>
      </c>
      <c r="H22" s="68" t="s">
        <v>11</v>
      </c>
      <c r="I22" s="66">
        <v>0</v>
      </c>
      <c r="J22" s="66">
        <v>0</v>
      </c>
      <c r="K22" s="66" t="s">
        <v>73</v>
      </c>
    </row>
    <row r="23" spans="1:11">
      <c r="A23" s="214" t="s">
        <v>74</v>
      </c>
      <c r="D23" s="67" t="s">
        <v>75</v>
      </c>
      <c r="E23" s="67" t="s">
        <v>52</v>
      </c>
      <c r="F23" s="67" t="s">
        <v>39</v>
      </c>
      <c r="G23" s="67" t="s">
        <v>39</v>
      </c>
      <c r="H23" s="69" t="s">
        <v>11</v>
      </c>
      <c r="I23" s="67">
        <v>0</v>
      </c>
      <c r="J23" s="67">
        <v>0</v>
      </c>
      <c r="K23" s="67" t="s">
        <v>40</v>
      </c>
    </row>
    <row r="24" spans="1:11">
      <c r="A24" s="214" t="s">
        <v>76</v>
      </c>
      <c r="D24" s="66" t="s">
        <v>77</v>
      </c>
      <c r="E24" s="66" t="s">
        <v>48</v>
      </c>
      <c r="F24" s="66" t="s">
        <v>39</v>
      </c>
      <c r="G24" s="66" t="s">
        <v>39</v>
      </c>
      <c r="H24" s="68" t="s">
        <v>11</v>
      </c>
      <c r="I24" s="66">
        <v>0</v>
      </c>
      <c r="J24" s="66">
        <v>0</v>
      </c>
      <c r="K24" s="66" t="s">
        <v>40</v>
      </c>
    </row>
    <row r="25" spans="1:11">
      <c r="A25" s="214" t="s">
        <v>78</v>
      </c>
      <c r="D25" s="67" t="s">
        <v>60</v>
      </c>
      <c r="E25" s="67" t="s">
        <v>38</v>
      </c>
      <c r="F25" s="67" t="s">
        <v>79</v>
      </c>
      <c r="G25" s="67" t="s">
        <v>80</v>
      </c>
      <c r="H25" s="69" t="s">
        <v>11</v>
      </c>
      <c r="I25" s="67">
        <v>1</v>
      </c>
      <c r="J25" s="67">
        <v>1</v>
      </c>
      <c r="K25" s="67" t="s">
        <v>49</v>
      </c>
    </row>
    <row r="26" spans="1:11">
      <c r="A26" s="214" t="s">
        <v>81</v>
      </c>
      <c r="D26" s="66" t="s">
        <v>82</v>
      </c>
      <c r="E26" s="66" t="s">
        <v>83</v>
      </c>
      <c r="F26" s="66" t="s">
        <v>82</v>
      </c>
      <c r="G26" s="66" t="s">
        <v>20</v>
      </c>
      <c r="H26" s="68" t="s">
        <v>11</v>
      </c>
      <c r="I26" s="66">
        <v>1</v>
      </c>
      <c r="J26" s="66">
        <v>1</v>
      </c>
      <c r="K26" s="66" t="s">
        <v>82</v>
      </c>
    </row>
    <row r="27" spans="1:11">
      <c r="A27" s="214" t="s">
        <v>84</v>
      </c>
      <c r="D27" s="67" t="s">
        <v>85</v>
      </c>
      <c r="E27" s="67" t="s">
        <v>9</v>
      </c>
      <c r="F27" s="67" t="s">
        <v>10</v>
      </c>
      <c r="G27" s="67" t="s">
        <v>86</v>
      </c>
      <c r="H27" s="69" t="s">
        <v>11</v>
      </c>
      <c r="I27" s="67">
        <v>0</v>
      </c>
      <c r="J27" s="67">
        <v>0</v>
      </c>
      <c r="K27" s="67" t="s">
        <v>86</v>
      </c>
    </row>
    <row r="28" spans="1:11">
      <c r="A28" s="214" t="s">
        <v>87</v>
      </c>
      <c r="D28" s="66" t="s">
        <v>88</v>
      </c>
      <c r="E28" s="66" t="s">
        <v>43</v>
      </c>
      <c r="F28" s="66" t="s">
        <v>88</v>
      </c>
      <c r="G28" s="66" t="s">
        <v>20</v>
      </c>
      <c r="H28" s="66" t="s">
        <v>88</v>
      </c>
      <c r="I28" s="66">
        <v>1</v>
      </c>
      <c r="J28" s="66">
        <v>1</v>
      </c>
      <c r="K28" s="66" t="s">
        <v>20</v>
      </c>
    </row>
    <row r="29" spans="1:11">
      <c r="A29" s="214" t="s">
        <v>89</v>
      </c>
      <c r="D29" s="67" t="s">
        <v>90</v>
      </c>
      <c r="E29" s="67" t="s">
        <v>38</v>
      </c>
      <c r="F29" s="67" t="s">
        <v>90</v>
      </c>
      <c r="G29" s="67" t="s">
        <v>23</v>
      </c>
      <c r="H29" s="67" t="s">
        <v>91</v>
      </c>
      <c r="I29" s="67">
        <v>1</v>
      </c>
      <c r="J29" s="67">
        <v>3</v>
      </c>
      <c r="K29" s="67" t="s">
        <v>20</v>
      </c>
    </row>
    <row r="30" spans="1:11">
      <c r="A30" s="214" t="s">
        <v>92</v>
      </c>
      <c r="D30" s="66" t="s">
        <v>93</v>
      </c>
      <c r="E30" s="66" t="s">
        <v>30</v>
      </c>
      <c r="F30" s="66" t="s">
        <v>94</v>
      </c>
      <c r="G30" s="66" t="s">
        <v>95</v>
      </c>
      <c r="H30" s="68" t="s">
        <v>11</v>
      </c>
      <c r="I30" s="66">
        <v>0</v>
      </c>
      <c r="J30" s="66">
        <v>2</v>
      </c>
      <c r="K30" s="66" t="s">
        <v>96</v>
      </c>
    </row>
    <row r="31" spans="1:11">
      <c r="A31" s="214" t="s">
        <v>97</v>
      </c>
      <c r="D31" s="67" t="s">
        <v>98</v>
      </c>
      <c r="E31" s="67" t="s">
        <v>38</v>
      </c>
      <c r="F31" s="67" t="s">
        <v>98</v>
      </c>
      <c r="G31" s="67" t="s">
        <v>95</v>
      </c>
      <c r="H31" s="69" t="s">
        <v>11</v>
      </c>
      <c r="I31" s="67">
        <v>0</v>
      </c>
      <c r="J31" s="67">
        <v>1</v>
      </c>
      <c r="K31" s="67" t="s">
        <v>99</v>
      </c>
    </row>
    <row r="32" spans="1:11">
      <c r="A32" s="214" t="s">
        <v>100</v>
      </c>
      <c r="D32" s="66" t="s">
        <v>101</v>
      </c>
      <c r="E32" s="66" t="s">
        <v>38</v>
      </c>
      <c r="F32" s="66" t="s">
        <v>101</v>
      </c>
      <c r="G32" s="66" t="s">
        <v>95</v>
      </c>
      <c r="H32" s="68" t="s">
        <v>11</v>
      </c>
      <c r="I32" s="66">
        <v>0</v>
      </c>
      <c r="J32" s="66">
        <v>1</v>
      </c>
      <c r="K32" s="66" t="s">
        <v>102</v>
      </c>
    </row>
    <row r="33" spans="1:11">
      <c r="A33" s="214" t="s">
        <v>103</v>
      </c>
      <c r="D33" s="67" t="s">
        <v>104</v>
      </c>
      <c r="E33" s="67" t="s">
        <v>63</v>
      </c>
      <c r="F33" s="67" t="s">
        <v>105</v>
      </c>
      <c r="G33" s="67" t="s">
        <v>95</v>
      </c>
      <c r="H33" s="69" t="s">
        <v>11</v>
      </c>
      <c r="I33" s="67">
        <v>0</v>
      </c>
      <c r="J33" s="67">
        <v>1</v>
      </c>
      <c r="K33" s="67" t="s">
        <v>106</v>
      </c>
    </row>
    <row r="34" spans="1:11">
      <c r="A34" s="214" t="s">
        <v>107</v>
      </c>
      <c r="D34" s="66" t="s">
        <v>108</v>
      </c>
      <c r="E34" s="66" t="s">
        <v>38</v>
      </c>
      <c r="F34" s="66" t="s">
        <v>108</v>
      </c>
      <c r="G34" s="66" t="s">
        <v>95</v>
      </c>
      <c r="H34" s="68" t="s">
        <v>11</v>
      </c>
      <c r="I34" s="66">
        <v>1</v>
      </c>
      <c r="J34" s="66">
        <v>1</v>
      </c>
      <c r="K34" s="66" t="s">
        <v>109</v>
      </c>
    </row>
    <row r="35" spans="1:11">
      <c r="A35" s="214" t="s">
        <v>110</v>
      </c>
      <c r="D35" s="67" t="s">
        <v>111</v>
      </c>
      <c r="E35" s="67" t="s">
        <v>9</v>
      </c>
      <c r="F35" s="67" t="s">
        <v>94</v>
      </c>
      <c r="G35" s="67" t="s">
        <v>95</v>
      </c>
      <c r="H35" s="69" t="s">
        <v>11</v>
      </c>
      <c r="I35" s="67">
        <v>0</v>
      </c>
      <c r="J35" s="67">
        <v>0</v>
      </c>
      <c r="K35" s="67" t="s">
        <v>112</v>
      </c>
    </row>
    <row r="36" spans="1:11">
      <c r="A36" s="214" t="s">
        <v>113</v>
      </c>
      <c r="D36" s="66" t="s">
        <v>114</v>
      </c>
      <c r="E36" s="66" t="s">
        <v>38</v>
      </c>
      <c r="F36" s="66" t="s">
        <v>94</v>
      </c>
      <c r="G36" s="66" t="s">
        <v>95</v>
      </c>
      <c r="H36" s="66" t="s">
        <v>115</v>
      </c>
      <c r="I36" s="66">
        <v>0</v>
      </c>
      <c r="J36" s="66">
        <v>3</v>
      </c>
      <c r="K36" s="66" t="s">
        <v>115</v>
      </c>
    </row>
    <row r="37" spans="1:11">
      <c r="A37" s="214" t="s">
        <v>116</v>
      </c>
      <c r="D37" s="67" t="s">
        <v>117</v>
      </c>
      <c r="E37" s="67" t="s">
        <v>38</v>
      </c>
      <c r="F37" s="67" t="s">
        <v>117</v>
      </c>
      <c r="G37" s="67" t="s">
        <v>95</v>
      </c>
      <c r="H37" s="69" t="s">
        <v>11</v>
      </c>
      <c r="I37" s="67">
        <v>1</v>
      </c>
      <c r="J37" s="67">
        <v>1</v>
      </c>
      <c r="K37" s="67" t="s">
        <v>118</v>
      </c>
    </row>
    <row r="38" spans="1:11">
      <c r="A38" s="214" t="s">
        <v>119</v>
      </c>
      <c r="D38" s="66" t="s">
        <v>120</v>
      </c>
      <c r="E38" s="66" t="s">
        <v>38</v>
      </c>
      <c r="F38" s="66" t="s">
        <v>121</v>
      </c>
      <c r="G38" s="66" t="s">
        <v>121</v>
      </c>
      <c r="H38" s="68" t="s">
        <v>11</v>
      </c>
      <c r="I38" s="66">
        <v>0</v>
      </c>
      <c r="J38" s="66">
        <v>0</v>
      </c>
      <c r="K38" s="66" t="s">
        <v>122</v>
      </c>
    </row>
    <row r="39" spans="1:11">
      <c r="A39" s="214" t="s">
        <v>123</v>
      </c>
      <c r="D39" s="67" t="s">
        <v>124</v>
      </c>
      <c r="E39" s="67" t="s">
        <v>43</v>
      </c>
      <c r="F39" s="67" t="s">
        <v>121</v>
      </c>
      <c r="G39" s="67" t="s">
        <v>121</v>
      </c>
      <c r="H39" s="69" t="s">
        <v>11</v>
      </c>
      <c r="I39" s="67">
        <v>0</v>
      </c>
      <c r="J39" s="67">
        <v>0</v>
      </c>
      <c r="K39" s="67" t="s">
        <v>122</v>
      </c>
    </row>
    <row r="40" spans="1:11">
      <c r="A40" s="214" t="s">
        <v>125</v>
      </c>
      <c r="D40" s="66" t="s">
        <v>126</v>
      </c>
      <c r="E40" s="66" t="s">
        <v>43</v>
      </c>
      <c r="F40" s="66" t="s">
        <v>121</v>
      </c>
      <c r="G40" s="66" t="s">
        <v>121</v>
      </c>
      <c r="H40" s="68" t="s">
        <v>11</v>
      </c>
      <c r="I40" s="66">
        <v>0</v>
      </c>
      <c r="J40" s="66">
        <v>0</v>
      </c>
      <c r="K40" s="66" t="s">
        <v>122</v>
      </c>
    </row>
    <row r="41" spans="1:11">
      <c r="A41" s="214" t="s">
        <v>127</v>
      </c>
      <c r="D41" s="67" t="s">
        <v>128</v>
      </c>
      <c r="E41" s="67" t="s">
        <v>48</v>
      </c>
      <c r="F41" s="67" t="s">
        <v>121</v>
      </c>
      <c r="G41" s="67" t="s">
        <v>121</v>
      </c>
      <c r="H41" s="69" t="s">
        <v>11</v>
      </c>
      <c r="I41" s="67">
        <v>0</v>
      </c>
      <c r="J41" s="67">
        <v>0</v>
      </c>
      <c r="K41" s="67" t="s">
        <v>129</v>
      </c>
    </row>
    <row r="42" spans="1:11">
      <c r="A42" s="214" t="s">
        <v>130</v>
      </c>
      <c r="D42" s="66" t="s">
        <v>131</v>
      </c>
      <c r="E42" s="66" t="s">
        <v>52</v>
      </c>
      <c r="F42" s="66" t="s">
        <v>121</v>
      </c>
      <c r="G42" s="66" t="s">
        <v>121</v>
      </c>
      <c r="H42" s="68" t="s">
        <v>11</v>
      </c>
      <c r="I42" s="66">
        <v>0</v>
      </c>
      <c r="J42" s="66">
        <v>0</v>
      </c>
      <c r="K42" s="66" t="s">
        <v>132</v>
      </c>
    </row>
    <row r="43" spans="1:11">
      <c r="A43" s="214" t="s">
        <v>133</v>
      </c>
      <c r="D43" s="67" t="s">
        <v>134</v>
      </c>
      <c r="E43" s="67" t="s">
        <v>52</v>
      </c>
      <c r="F43" s="67" t="s">
        <v>121</v>
      </c>
      <c r="G43" s="67" t="s">
        <v>121</v>
      </c>
      <c r="H43" s="69" t="s">
        <v>11</v>
      </c>
      <c r="I43" s="67">
        <v>0</v>
      </c>
      <c r="J43" s="67">
        <v>0</v>
      </c>
      <c r="K43" s="67" t="s">
        <v>132</v>
      </c>
    </row>
    <row r="44" spans="1:11">
      <c r="A44" s="214" t="s">
        <v>135</v>
      </c>
      <c r="D44" s="66" t="s">
        <v>136</v>
      </c>
      <c r="E44" s="66" t="s">
        <v>9</v>
      </c>
      <c r="F44" s="66" t="s">
        <v>121</v>
      </c>
      <c r="G44" s="66" t="s">
        <v>121</v>
      </c>
      <c r="H44" s="68" t="s">
        <v>11</v>
      </c>
      <c r="I44" s="66">
        <v>0</v>
      </c>
      <c r="J44" s="66">
        <v>0</v>
      </c>
      <c r="K44" s="66" t="s">
        <v>132</v>
      </c>
    </row>
    <row r="45" spans="1:11">
      <c r="A45" s="214" t="s">
        <v>137</v>
      </c>
      <c r="D45" s="67" t="s">
        <v>138</v>
      </c>
      <c r="E45" s="67" t="s">
        <v>63</v>
      </c>
      <c r="F45" s="67" t="s">
        <v>121</v>
      </c>
      <c r="G45" s="67" t="s">
        <v>121</v>
      </c>
      <c r="H45" s="69" t="s">
        <v>11</v>
      </c>
      <c r="I45" s="67">
        <v>0</v>
      </c>
      <c r="J45" s="67">
        <v>0</v>
      </c>
      <c r="K45" s="67" t="s">
        <v>139</v>
      </c>
    </row>
    <row r="46" spans="1:11">
      <c r="A46" s="214" t="s">
        <v>140</v>
      </c>
      <c r="D46" s="66" t="s">
        <v>141</v>
      </c>
      <c r="E46" s="66" t="s">
        <v>63</v>
      </c>
      <c r="F46" s="66" t="s">
        <v>121</v>
      </c>
      <c r="G46" s="66" t="s">
        <v>121</v>
      </c>
      <c r="H46" s="68" t="s">
        <v>11</v>
      </c>
      <c r="I46" s="66">
        <v>0</v>
      </c>
      <c r="J46" s="66">
        <v>0</v>
      </c>
      <c r="K46" s="66" t="s">
        <v>132</v>
      </c>
    </row>
    <row r="47" spans="1:11">
      <c r="A47" t="s">
        <v>142</v>
      </c>
      <c r="D47" s="67" t="s">
        <v>143</v>
      </c>
      <c r="E47" s="67" t="s">
        <v>38</v>
      </c>
      <c r="F47" s="67" t="s">
        <v>121</v>
      </c>
      <c r="G47" s="67" t="s">
        <v>121</v>
      </c>
      <c r="H47" s="69" t="s">
        <v>11</v>
      </c>
      <c r="I47" s="67">
        <v>0</v>
      </c>
      <c r="J47" s="67">
        <v>0</v>
      </c>
      <c r="K47" s="67" t="s">
        <v>143</v>
      </c>
    </row>
    <row r="48" spans="1:11">
      <c r="A48" s="214" t="s">
        <v>144</v>
      </c>
      <c r="D48" s="66" t="s">
        <v>145</v>
      </c>
      <c r="E48" s="66" t="s">
        <v>14</v>
      </c>
      <c r="F48" s="66" t="s">
        <v>121</v>
      </c>
      <c r="G48" s="66" t="s">
        <v>121</v>
      </c>
      <c r="H48" s="68" t="s">
        <v>11</v>
      </c>
      <c r="I48" s="66">
        <v>0</v>
      </c>
      <c r="J48" s="66">
        <v>0</v>
      </c>
      <c r="K48" s="66" t="s">
        <v>145</v>
      </c>
    </row>
    <row r="49" spans="1:11">
      <c r="A49" s="214" t="s">
        <v>146</v>
      </c>
      <c r="D49" s="67" t="s">
        <v>147</v>
      </c>
      <c r="E49" s="67" t="s">
        <v>52</v>
      </c>
      <c r="F49" s="67" t="s">
        <v>121</v>
      </c>
      <c r="G49" s="67" t="s">
        <v>121</v>
      </c>
      <c r="H49" s="69" t="s">
        <v>11</v>
      </c>
      <c r="I49" s="67">
        <v>0</v>
      </c>
      <c r="J49" s="67">
        <v>0</v>
      </c>
      <c r="K49" s="67" t="s">
        <v>122</v>
      </c>
    </row>
    <row r="50" spans="1:11">
      <c r="A50" s="214" t="s">
        <v>148</v>
      </c>
      <c r="D50" s="66" t="s">
        <v>149</v>
      </c>
      <c r="E50" s="66" t="s">
        <v>52</v>
      </c>
      <c r="F50" s="66" t="s">
        <v>121</v>
      </c>
      <c r="G50" s="66" t="s">
        <v>121</v>
      </c>
      <c r="H50" s="68" t="s">
        <v>11</v>
      </c>
      <c r="I50" s="66">
        <v>0</v>
      </c>
      <c r="J50" s="66">
        <v>0</v>
      </c>
      <c r="K50" s="66" t="s">
        <v>132</v>
      </c>
    </row>
    <row r="51" spans="1:11">
      <c r="A51" s="214" t="s">
        <v>150</v>
      </c>
      <c r="D51" s="67" t="s">
        <v>151</v>
      </c>
      <c r="E51" s="67" t="s">
        <v>48</v>
      </c>
      <c r="F51" s="67" t="s">
        <v>121</v>
      </c>
      <c r="G51" s="67" t="s">
        <v>121</v>
      </c>
      <c r="H51" s="69" t="s">
        <v>11</v>
      </c>
      <c r="I51" s="67">
        <v>0</v>
      </c>
      <c r="J51" s="67">
        <v>0</v>
      </c>
      <c r="K51" s="67" t="s">
        <v>122</v>
      </c>
    </row>
    <row r="52" spans="1:11">
      <c r="A52" s="214" t="s">
        <v>152</v>
      </c>
      <c r="D52" s="66" t="s">
        <v>153</v>
      </c>
      <c r="E52" s="67" t="s">
        <v>38</v>
      </c>
      <c r="F52" s="66" t="s">
        <v>121</v>
      </c>
      <c r="G52" s="66" t="s">
        <v>121</v>
      </c>
      <c r="H52" s="68" t="s">
        <v>11</v>
      </c>
      <c r="I52" s="66">
        <v>0</v>
      </c>
      <c r="J52" s="66">
        <v>0</v>
      </c>
      <c r="K52" s="66" t="s">
        <v>129</v>
      </c>
    </row>
    <row r="53" spans="1:11">
      <c r="A53" s="214" t="s">
        <v>154</v>
      </c>
      <c r="D53" s="67" t="s">
        <v>155</v>
      </c>
      <c r="E53" s="67" t="s">
        <v>9</v>
      </c>
      <c r="F53" s="67" t="s">
        <v>10</v>
      </c>
      <c r="G53" s="67" t="s">
        <v>26</v>
      </c>
      <c r="H53" s="69" t="s">
        <v>11</v>
      </c>
      <c r="I53" s="67">
        <v>0</v>
      </c>
      <c r="J53" s="67">
        <v>4</v>
      </c>
      <c r="K53" s="67" t="s">
        <v>26</v>
      </c>
    </row>
    <row r="54" spans="1:11">
      <c r="A54" s="214" t="s">
        <v>156</v>
      </c>
      <c r="D54" s="66" t="s">
        <v>157</v>
      </c>
      <c r="E54" s="66" t="s">
        <v>158</v>
      </c>
      <c r="F54" s="66" t="s">
        <v>10</v>
      </c>
      <c r="G54" s="66" t="s">
        <v>26</v>
      </c>
      <c r="H54" s="68" t="s">
        <v>11</v>
      </c>
      <c r="I54" s="66">
        <v>0</v>
      </c>
      <c r="J54" s="66">
        <v>4</v>
      </c>
      <c r="K54" s="66" t="s">
        <v>23</v>
      </c>
    </row>
    <row r="55" spans="1:11">
      <c r="A55" s="214" t="s">
        <v>159</v>
      </c>
      <c r="D55" s="67" t="s">
        <v>160</v>
      </c>
      <c r="E55" s="67" t="s">
        <v>161</v>
      </c>
      <c r="F55" s="67" t="s">
        <v>162</v>
      </c>
      <c r="G55" s="67" t="s">
        <v>26</v>
      </c>
      <c r="H55" s="69" t="s">
        <v>11</v>
      </c>
      <c r="I55" s="67">
        <v>1</v>
      </c>
      <c r="J55" s="67">
        <v>2</v>
      </c>
      <c r="K55" s="67" t="s">
        <v>23</v>
      </c>
    </row>
    <row r="56" spans="1:11">
      <c r="A56" s="214" t="s">
        <v>163</v>
      </c>
      <c r="D56" s="66" t="s">
        <v>164</v>
      </c>
      <c r="E56" s="66" t="s">
        <v>38</v>
      </c>
      <c r="F56" s="66" t="s">
        <v>165</v>
      </c>
      <c r="G56" s="66" t="s">
        <v>20</v>
      </c>
      <c r="H56" s="66" t="s">
        <v>166</v>
      </c>
      <c r="I56" s="66">
        <v>1</v>
      </c>
      <c r="J56" s="66">
        <v>1</v>
      </c>
      <c r="K56" s="66" t="s">
        <v>20</v>
      </c>
    </row>
    <row r="57" spans="1:11">
      <c r="A57" s="214" t="s">
        <v>167</v>
      </c>
      <c r="D57" s="67" t="s">
        <v>168</v>
      </c>
      <c r="E57" s="67" t="s">
        <v>43</v>
      </c>
      <c r="F57" s="67" t="s">
        <v>169</v>
      </c>
      <c r="G57" s="67" t="s">
        <v>20</v>
      </c>
      <c r="H57" s="67" t="s">
        <v>170</v>
      </c>
      <c r="I57" s="67">
        <v>1</v>
      </c>
      <c r="J57" s="67">
        <v>2</v>
      </c>
      <c r="K57" s="67" t="s">
        <v>20</v>
      </c>
    </row>
    <row r="58" spans="1:11">
      <c r="A58" s="214" t="s">
        <v>171</v>
      </c>
      <c r="D58" s="66" t="s">
        <v>172</v>
      </c>
      <c r="E58" s="66" t="s">
        <v>43</v>
      </c>
      <c r="F58" s="66" t="s">
        <v>169</v>
      </c>
      <c r="G58" s="66" t="s">
        <v>20</v>
      </c>
      <c r="H58" s="66" t="s">
        <v>173</v>
      </c>
      <c r="I58" s="66">
        <v>1</v>
      </c>
      <c r="J58" s="66">
        <v>2</v>
      </c>
      <c r="K58" s="66" t="s">
        <v>20</v>
      </c>
    </row>
    <row r="59" spans="1:11">
      <c r="A59" s="214" t="s">
        <v>174</v>
      </c>
      <c r="D59" s="67" t="s">
        <v>175</v>
      </c>
      <c r="E59" s="67" t="s">
        <v>52</v>
      </c>
      <c r="F59" s="67" t="s">
        <v>176</v>
      </c>
      <c r="G59" s="67" t="s">
        <v>23</v>
      </c>
      <c r="H59" s="67" t="s">
        <v>177</v>
      </c>
      <c r="I59" s="67">
        <v>1</v>
      </c>
      <c r="J59" s="67">
        <v>2</v>
      </c>
      <c r="K59" s="67" t="s">
        <v>23</v>
      </c>
    </row>
    <row r="60" spans="1:11">
      <c r="A60" s="214" t="s">
        <v>178</v>
      </c>
      <c r="D60" s="66" t="s">
        <v>179</v>
      </c>
      <c r="E60" s="66" t="s">
        <v>52</v>
      </c>
      <c r="F60" s="66" t="s">
        <v>10</v>
      </c>
      <c r="G60" s="66" t="s">
        <v>23</v>
      </c>
      <c r="H60" s="68" t="s">
        <v>11</v>
      </c>
      <c r="I60" s="66">
        <v>0</v>
      </c>
      <c r="J60" s="66">
        <v>3</v>
      </c>
      <c r="K60" s="66" t="s">
        <v>23</v>
      </c>
    </row>
    <row r="61" spans="1:11">
      <c r="A61" t="s">
        <v>180</v>
      </c>
      <c r="D61" s="67" t="s">
        <v>181</v>
      </c>
      <c r="E61" s="67" t="s">
        <v>38</v>
      </c>
      <c r="F61" s="67" t="s">
        <v>182</v>
      </c>
      <c r="G61" s="67" t="s">
        <v>23</v>
      </c>
      <c r="H61" s="67" t="s">
        <v>183</v>
      </c>
      <c r="I61" s="67">
        <v>1</v>
      </c>
      <c r="J61" s="67">
        <v>2</v>
      </c>
      <c r="K61" s="67" t="s">
        <v>20</v>
      </c>
    </row>
    <row r="62" spans="1:11">
      <c r="A62" t="s">
        <v>184</v>
      </c>
      <c r="D62" s="66" t="s">
        <v>185</v>
      </c>
      <c r="E62" s="66" t="s">
        <v>63</v>
      </c>
      <c r="F62" s="66" t="s">
        <v>10</v>
      </c>
      <c r="G62" s="66" t="s">
        <v>23</v>
      </c>
      <c r="H62" s="68" t="s">
        <v>11</v>
      </c>
      <c r="I62" s="66">
        <v>0</v>
      </c>
      <c r="J62" s="66">
        <v>3</v>
      </c>
      <c r="K62" s="66" t="s">
        <v>23</v>
      </c>
    </row>
    <row r="63" spans="1:11">
      <c r="A63" s="214" t="s">
        <v>186</v>
      </c>
      <c r="D63" s="67" t="s">
        <v>187</v>
      </c>
      <c r="E63" s="67" t="s">
        <v>63</v>
      </c>
      <c r="F63" s="67" t="s">
        <v>188</v>
      </c>
      <c r="G63" s="67" t="s">
        <v>23</v>
      </c>
      <c r="H63" s="67" t="s">
        <v>189</v>
      </c>
      <c r="I63" s="67">
        <v>1</v>
      </c>
      <c r="J63" s="67">
        <v>1</v>
      </c>
      <c r="K63" s="67" t="s">
        <v>23</v>
      </c>
    </row>
    <row r="64" spans="1:11">
      <c r="A64" t="s">
        <v>190</v>
      </c>
      <c r="D64" s="66" t="s">
        <v>191</v>
      </c>
      <c r="E64" s="66" t="s">
        <v>38</v>
      </c>
      <c r="F64" s="66" t="s">
        <v>192</v>
      </c>
      <c r="G64" s="66" t="s">
        <v>20</v>
      </c>
      <c r="H64" s="68" t="s">
        <v>11</v>
      </c>
      <c r="I64" s="66">
        <v>1</v>
      </c>
      <c r="J64" s="66">
        <v>2</v>
      </c>
      <c r="K64" s="66" t="s">
        <v>23</v>
      </c>
    </row>
    <row r="65" spans="1:11">
      <c r="A65" s="214" t="s">
        <v>193</v>
      </c>
      <c r="D65" s="67" t="s">
        <v>194</v>
      </c>
      <c r="E65" s="67" t="s">
        <v>14</v>
      </c>
      <c r="F65" s="67" t="s">
        <v>195</v>
      </c>
      <c r="G65" s="67" t="s">
        <v>20</v>
      </c>
      <c r="H65" s="67" t="s">
        <v>195</v>
      </c>
      <c r="I65" s="67">
        <v>1</v>
      </c>
      <c r="J65" s="67">
        <v>1</v>
      </c>
      <c r="K65" s="67" t="s">
        <v>196</v>
      </c>
    </row>
    <row r="66" spans="1:11">
      <c r="A66" s="214" t="s">
        <v>197</v>
      </c>
      <c r="D66" s="66" t="s">
        <v>198</v>
      </c>
      <c r="E66" s="66" t="s">
        <v>52</v>
      </c>
      <c r="F66" s="66" t="s">
        <v>199</v>
      </c>
      <c r="G66" s="66" t="s">
        <v>20</v>
      </c>
      <c r="H66" s="68" t="s">
        <v>11</v>
      </c>
      <c r="I66" s="66">
        <v>1</v>
      </c>
      <c r="J66" s="66">
        <v>4</v>
      </c>
      <c r="K66" s="66" t="s">
        <v>20</v>
      </c>
    </row>
    <row r="67" spans="1:11">
      <c r="A67" s="214" t="s">
        <v>200</v>
      </c>
      <c r="D67" s="67" t="s">
        <v>201</v>
      </c>
      <c r="E67" s="67" t="s">
        <v>38</v>
      </c>
      <c r="F67" s="67" t="s">
        <v>202</v>
      </c>
      <c r="G67" s="67" t="s">
        <v>20</v>
      </c>
      <c r="H67" s="67" t="s">
        <v>203</v>
      </c>
      <c r="I67" s="67">
        <v>1</v>
      </c>
      <c r="J67" s="67">
        <v>1</v>
      </c>
      <c r="K67" s="67" t="s">
        <v>20</v>
      </c>
    </row>
    <row r="68" spans="1:11">
      <c r="A68" s="214" t="s">
        <v>204</v>
      </c>
      <c r="D68" s="66" t="s">
        <v>205</v>
      </c>
      <c r="E68" s="66" t="s">
        <v>43</v>
      </c>
      <c r="F68" s="66" t="s">
        <v>10</v>
      </c>
      <c r="G68" s="66" t="s">
        <v>23</v>
      </c>
      <c r="H68" s="68" t="s">
        <v>11</v>
      </c>
      <c r="I68" s="66">
        <v>0</v>
      </c>
      <c r="J68" s="66">
        <v>4</v>
      </c>
      <c r="K68" s="66" t="s">
        <v>23</v>
      </c>
    </row>
    <row r="69" spans="1:11">
      <c r="A69" s="214" t="s">
        <v>206</v>
      </c>
      <c r="D69" s="67" t="s">
        <v>207</v>
      </c>
      <c r="E69" s="67" t="s">
        <v>9</v>
      </c>
      <c r="F69" s="67" t="s">
        <v>10</v>
      </c>
      <c r="G69" s="67" t="s">
        <v>23</v>
      </c>
      <c r="H69" s="69" t="s">
        <v>11</v>
      </c>
      <c r="I69" s="67">
        <v>0</v>
      </c>
      <c r="J69" s="67">
        <v>4</v>
      </c>
      <c r="K69" s="67" t="s">
        <v>23</v>
      </c>
    </row>
    <row r="70" spans="1:11">
      <c r="A70" s="214" t="s">
        <v>208</v>
      </c>
      <c r="D70" s="66" t="s">
        <v>79</v>
      </c>
      <c r="E70" s="66" t="s">
        <v>38</v>
      </c>
      <c r="F70" s="66" t="s">
        <v>79</v>
      </c>
      <c r="G70" s="66" t="s">
        <v>80</v>
      </c>
      <c r="H70" s="68" t="s">
        <v>11</v>
      </c>
      <c r="I70" s="66">
        <v>1</v>
      </c>
      <c r="J70" s="66">
        <v>1</v>
      </c>
      <c r="K70" s="66" t="s">
        <v>209</v>
      </c>
    </row>
    <row r="71" spans="1:11">
      <c r="A71" s="214" t="s">
        <v>210</v>
      </c>
      <c r="D71" s="67" t="s">
        <v>211</v>
      </c>
      <c r="E71" s="67" t="s">
        <v>38</v>
      </c>
      <c r="F71" s="67" t="s">
        <v>212</v>
      </c>
      <c r="G71" s="67" t="s">
        <v>80</v>
      </c>
      <c r="H71" s="69" t="s">
        <v>11</v>
      </c>
      <c r="I71" s="67">
        <v>1</v>
      </c>
      <c r="J71" s="67">
        <v>1</v>
      </c>
      <c r="K71" s="67" t="s">
        <v>209</v>
      </c>
    </row>
    <row r="72" spans="1:11">
      <c r="A72" s="214" t="s">
        <v>213</v>
      </c>
      <c r="D72" s="66" t="s">
        <v>214</v>
      </c>
      <c r="E72" s="66" t="s">
        <v>9</v>
      </c>
      <c r="F72" s="66" t="s">
        <v>10</v>
      </c>
      <c r="G72" s="66" t="s">
        <v>86</v>
      </c>
      <c r="H72" s="68" t="s">
        <v>11</v>
      </c>
      <c r="I72" s="66">
        <v>0</v>
      </c>
      <c r="J72" s="66">
        <v>0</v>
      </c>
      <c r="K72" s="66" t="s">
        <v>86</v>
      </c>
    </row>
    <row r="73" spans="1:11">
      <c r="A73" s="214" t="s">
        <v>215</v>
      </c>
      <c r="D73" s="67" t="s">
        <v>216</v>
      </c>
      <c r="E73" s="67" t="s">
        <v>9</v>
      </c>
      <c r="F73" s="67" t="s">
        <v>10</v>
      </c>
      <c r="G73" s="67" t="s">
        <v>31</v>
      </c>
      <c r="H73" s="67" t="s">
        <v>11</v>
      </c>
      <c r="I73" s="67">
        <v>0</v>
      </c>
      <c r="J73" s="67">
        <v>0</v>
      </c>
      <c r="K73" s="67" t="s">
        <v>217</v>
      </c>
    </row>
    <row r="74" spans="1:11">
      <c r="A74" s="214" t="s">
        <v>218</v>
      </c>
      <c r="D74" s="66" t="s">
        <v>219</v>
      </c>
      <c r="E74" s="66" t="s">
        <v>63</v>
      </c>
      <c r="F74" s="66" t="s">
        <v>188</v>
      </c>
      <c r="G74" s="66" t="s">
        <v>23</v>
      </c>
      <c r="H74" s="68" t="s">
        <v>11</v>
      </c>
      <c r="I74" s="66">
        <v>1</v>
      </c>
      <c r="J74" s="66">
        <v>1</v>
      </c>
      <c r="K74" s="66" t="s">
        <v>23</v>
      </c>
    </row>
    <row r="75" spans="1:11">
      <c r="A75" s="214" t="s">
        <v>220</v>
      </c>
      <c r="D75" s="291" t="s">
        <v>221</v>
      </c>
      <c r="E75" s="292" t="s">
        <v>38</v>
      </c>
      <c r="F75" s="292" t="s">
        <v>10</v>
      </c>
      <c r="G75" s="292" t="s">
        <v>20</v>
      </c>
      <c r="H75" s="292" t="s">
        <v>11</v>
      </c>
      <c r="I75" s="292">
        <v>1</v>
      </c>
      <c r="J75" s="293">
        <v>1</v>
      </c>
      <c r="K75" s="294" t="s">
        <v>20</v>
      </c>
    </row>
    <row r="76" spans="1:11">
      <c r="A76" s="214" t="s">
        <v>222</v>
      </c>
    </row>
    <row r="77" spans="1:11">
      <c r="A77" s="214" t="s">
        <v>223</v>
      </c>
    </row>
    <row r="78" spans="1:11">
      <c r="A78" s="214" t="s">
        <v>224</v>
      </c>
    </row>
    <row r="79" spans="1:11">
      <c r="A79" s="214" t="s">
        <v>225</v>
      </c>
    </row>
    <row r="80" spans="1:11">
      <c r="A80" s="214" t="s">
        <v>226</v>
      </c>
    </row>
    <row r="81" spans="1:1">
      <c r="A81" s="214" t="s">
        <v>227</v>
      </c>
    </row>
    <row r="82" spans="1:1">
      <c r="A82" t="s">
        <v>228</v>
      </c>
    </row>
    <row r="83" spans="1:1">
      <c r="A83" s="214" t="s">
        <v>229</v>
      </c>
    </row>
    <row r="84" spans="1:1">
      <c r="A84" s="214" t="s">
        <v>230</v>
      </c>
    </row>
    <row r="85" spans="1:1">
      <c r="A85" s="214" t="s">
        <v>231</v>
      </c>
    </row>
    <row r="86" spans="1:1">
      <c r="A86" s="214" t="s">
        <v>232</v>
      </c>
    </row>
    <row r="87" spans="1:1">
      <c r="A87" s="214" t="s">
        <v>233</v>
      </c>
    </row>
    <row r="88" spans="1:1">
      <c r="A88" s="214" t="s">
        <v>234</v>
      </c>
    </row>
    <row r="89" spans="1:1">
      <c r="A89" s="214" t="s">
        <v>235</v>
      </c>
    </row>
    <row r="90" spans="1:1">
      <c r="A90" s="214" t="s">
        <v>236</v>
      </c>
    </row>
    <row r="91" spans="1:1">
      <c r="A91" s="214" t="s">
        <v>237</v>
      </c>
    </row>
    <row r="92" spans="1:1">
      <c r="A92" s="214" t="s">
        <v>238</v>
      </c>
    </row>
    <row r="93" spans="1:1">
      <c r="A93" s="214" t="s">
        <v>239</v>
      </c>
    </row>
    <row r="94" spans="1:1">
      <c r="A94" s="214" t="s">
        <v>240</v>
      </c>
    </row>
    <row r="95" spans="1:1">
      <c r="A95" s="214" t="s">
        <v>241</v>
      </c>
    </row>
    <row r="96" spans="1:1">
      <c r="A96" s="214" t="s">
        <v>242</v>
      </c>
    </row>
    <row r="97" spans="1:1">
      <c r="A97" s="214" t="s">
        <v>243</v>
      </c>
    </row>
    <row r="98" spans="1:1">
      <c r="A98" s="214" t="s">
        <v>244</v>
      </c>
    </row>
    <row r="99" spans="1:1">
      <c r="A99" s="214" t="s">
        <v>245</v>
      </c>
    </row>
    <row r="100" spans="1:1">
      <c r="A100" s="214" t="s">
        <v>246</v>
      </c>
    </row>
    <row r="101" spans="1:1">
      <c r="A101" s="214" t="s">
        <v>247</v>
      </c>
    </row>
    <row r="102" spans="1:1">
      <c r="A102" s="214" t="s">
        <v>248</v>
      </c>
    </row>
    <row r="103" spans="1:1">
      <c r="A103" s="214" t="s">
        <v>249</v>
      </c>
    </row>
    <row r="104" spans="1:1">
      <c r="A104" s="214" t="s">
        <v>250</v>
      </c>
    </row>
    <row r="105" spans="1:1">
      <c r="A105" s="214" t="s">
        <v>251</v>
      </c>
    </row>
    <row r="106" spans="1:1">
      <c r="A106" s="214" t="s">
        <v>252</v>
      </c>
    </row>
    <row r="107" spans="1:1">
      <c r="A107" s="214" t="s">
        <v>253</v>
      </c>
    </row>
    <row r="108" spans="1:1">
      <c r="A108" s="214" t="s">
        <v>254</v>
      </c>
    </row>
    <row r="109" spans="1:1">
      <c r="A109" s="214" t="s">
        <v>155</v>
      </c>
    </row>
    <row r="110" spans="1:1">
      <c r="A110" s="214" t="s">
        <v>255</v>
      </c>
    </row>
    <row r="111" spans="1:1">
      <c r="A111" s="214" t="s">
        <v>256</v>
      </c>
    </row>
    <row r="112" spans="1:1">
      <c r="A112" s="214" t="s">
        <v>257</v>
      </c>
    </row>
    <row r="113" spans="1:1">
      <c r="A113" s="214" t="s">
        <v>258</v>
      </c>
    </row>
    <row r="114" spans="1:1">
      <c r="A114" s="214" t="s">
        <v>259</v>
      </c>
    </row>
    <row r="115" spans="1:1">
      <c r="A115" s="214" t="s">
        <v>260</v>
      </c>
    </row>
    <row r="116" spans="1:1">
      <c r="A116" s="214" t="s">
        <v>261</v>
      </c>
    </row>
    <row r="117" spans="1:1">
      <c r="A117" s="214" t="s">
        <v>262</v>
      </c>
    </row>
    <row r="118" spans="1:1">
      <c r="A118" s="214" t="s">
        <v>263</v>
      </c>
    </row>
    <row r="119" spans="1:1">
      <c r="A119" s="214" t="s">
        <v>264</v>
      </c>
    </row>
    <row r="120" spans="1:1">
      <c r="A120" s="214" t="s">
        <v>265</v>
      </c>
    </row>
    <row r="121" spans="1:1">
      <c r="A121" s="214" t="s">
        <v>266</v>
      </c>
    </row>
    <row r="122" spans="1:1">
      <c r="A122" s="214" t="s">
        <v>267</v>
      </c>
    </row>
    <row r="123" spans="1:1">
      <c r="A123" s="214" t="s">
        <v>268</v>
      </c>
    </row>
    <row r="124" spans="1:1">
      <c r="A124" s="214" t="s">
        <v>269</v>
      </c>
    </row>
    <row r="125" spans="1:1">
      <c r="A125" s="214" t="s">
        <v>270</v>
      </c>
    </row>
    <row r="126" spans="1:1">
      <c r="A126" s="214" t="s">
        <v>271</v>
      </c>
    </row>
    <row r="127" spans="1:1">
      <c r="A127" s="214" t="s">
        <v>272</v>
      </c>
    </row>
    <row r="128" spans="1:1">
      <c r="A128" t="s">
        <v>273</v>
      </c>
    </row>
    <row r="129" spans="1:1">
      <c r="A129" s="214" t="s">
        <v>274</v>
      </c>
    </row>
    <row r="130" spans="1:1">
      <c r="A130" s="214" t="s">
        <v>275</v>
      </c>
    </row>
    <row r="131" spans="1:1">
      <c r="A131" s="214" t="s">
        <v>276</v>
      </c>
    </row>
    <row r="132" spans="1:1">
      <c r="A132" s="214" t="s">
        <v>277</v>
      </c>
    </row>
    <row r="133" spans="1:1">
      <c r="A133" s="214" t="s">
        <v>278</v>
      </c>
    </row>
    <row r="134" spans="1:1">
      <c r="A134" s="214" t="s">
        <v>279</v>
      </c>
    </row>
    <row r="135" spans="1:1">
      <c r="A135" s="214" t="s">
        <v>280</v>
      </c>
    </row>
    <row r="136" spans="1:1">
      <c r="A136" s="214" t="s">
        <v>281</v>
      </c>
    </row>
    <row r="137" spans="1:1">
      <c r="A137" s="214" t="s">
        <v>282</v>
      </c>
    </row>
    <row r="138" spans="1:1">
      <c r="A138" s="214" t="s">
        <v>283</v>
      </c>
    </row>
    <row r="139" spans="1:1">
      <c r="A139" s="214" t="s">
        <v>284</v>
      </c>
    </row>
    <row r="140" spans="1:1">
      <c r="A140" s="214" t="s">
        <v>285</v>
      </c>
    </row>
    <row r="141" spans="1:1">
      <c r="A141" s="214" t="s">
        <v>286</v>
      </c>
    </row>
    <row r="142" spans="1:1">
      <c r="A142" s="214" t="s">
        <v>287</v>
      </c>
    </row>
    <row r="143" spans="1:1">
      <c r="A143" s="214" t="s">
        <v>288</v>
      </c>
    </row>
    <row r="144" spans="1:1">
      <c r="A144" s="214" t="s">
        <v>289</v>
      </c>
    </row>
    <row r="145" spans="1:1">
      <c r="A145" s="214" t="s">
        <v>290</v>
      </c>
    </row>
    <row r="146" spans="1:1">
      <c r="A146" s="214" t="s">
        <v>291</v>
      </c>
    </row>
    <row r="147" spans="1:1">
      <c r="A147" s="214" t="s">
        <v>292</v>
      </c>
    </row>
    <row r="148" spans="1:1">
      <c r="A148" s="214" t="s">
        <v>293</v>
      </c>
    </row>
    <row r="149" spans="1:1">
      <c r="A149" s="214" t="s">
        <v>294</v>
      </c>
    </row>
    <row r="150" spans="1:1">
      <c r="A150" s="214" t="s">
        <v>295</v>
      </c>
    </row>
    <row r="151" spans="1:1">
      <c r="A151" s="214" t="s">
        <v>296</v>
      </c>
    </row>
    <row r="152" spans="1:1">
      <c r="A152" s="214" t="s">
        <v>297</v>
      </c>
    </row>
    <row r="153" spans="1:1">
      <c r="A153" s="214" t="s">
        <v>298</v>
      </c>
    </row>
    <row r="154" spans="1:1">
      <c r="A154" s="214" t="s">
        <v>299</v>
      </c>
    </row>
    <row r="155" spans="1:1">
      <c r="A155" s="214" t="s">
        <v>300</v>
      </c>
    </row>
    <row r="156" spans="1:1">
      <c r="A156" s="214" t="s">
        <v>301</v>
      </c>
    </row>
    <row r="157" spans="1:1">
      <c r="A157" s="214" t="s">
        <v>302</v>
      </c>
    </row>
    <row r="158" spans="1:1">
      <c r="A158" s="214" t="s">
        <v>303</v>
      </c>
    </row>
    <row r="159" spans="1:1">
      <c r="A159" s="214" t="s">
        <v>304</v>
      </c>
    </row>
    <row r="160" spans="1:1">
      <c r="A160" s="214" t="s">
        <v>305</v>
      </c>
    </row>
    <row r="161" spans="1:1">
      <c r="A161" s="214" t="s">
        <v>306</v>
      </c>
    </row>
    <row r="162" spans="1:1">
      <c r="A162" s="214" t="s">
        <v>307</v>
      </c>
    </row>
    <row r="163" spans="1:1">
      <c r="A163" s="214" t="s">
        <v>308</v>
      </c>
    </row>
    <row r="164" spans="1:1">
      <c r="A164" s="214" t="s">
        <v>309</v>
      </c>
    </row>
    <row r="165" spans="1:1">
      <c r="A165" s="214" t="s">
        <v>310</v>
      </c>
    </row>
    <row r="166" spans="1:1">
      <c r="A166" s="214" t="s">
        <v>311</v>
      </c>
    </row>
    <row r="167" spans="1:1">
      <c r="A167" s="214" t="s">
        <v>312</v>
      </c>
    </row>
    <row r="168" spans="1:1">
      <c r="A168" s="214" t="s">
        <v>313</v>
      </c>
    </row>
    <row r="169" spans="1:1">
      <c r="A169" s="214" t="s">
        <v>314</v>
      </c>
    </row>
    <row r="170" spans="1:1">
      <c r="A170" s="214" t="s">
        <v>315</v>
      </c>
    </row>
    <row r="171" spans="1:1">
      <c r="A171" s="214" t="s">
        <v>316</v>
      </c>
    </row>
    <row r="172" spans="1:1">
      <c r="A172" s="214" t="s">
        <v>317</v>
      </c>
    </row>
    <row r="173" spans="1:1">
      <c r="A173" s="214" t="s">
        <v>318</v>
      </c>
    </row>
    <row r="174" spans="1:1">
      <c r="A174" s="214" t="s">
        <v>319</v>
      </c>
    </row>
    <row r="175" spans="1:1">
      <c r="A175" s="214" t="s">
        <v>320</v>
      </c>
    </row>
    <row r="176" spans="1:1">
      <c r="A176" s="214" t="s">
        <v>321</v>
      </c>
    </row>
    <row r="177" spans="1:1">
      <c r="A177" s="214" t="s">
        <v>322</v>
      </c>
    </row>
    <row r="178" spans="1:1">
      <c r="A178" s="214" t="s">
        <v>323</v>
      </c>
    </row>
    <row r="179" spans="1:1">
      <c r="A179" t="s">
        <v>324</v>
      </c>
    </row>
    <row r="180" spans="1:1">
      <c r="A180" s="214" t="s">
        <v>325</v>
      </c>
    </row>
    <row r="181" spans="1:1">
      <c r="A181" s="214" t="s">
        <v>326</v>
      </c>
    </row>
    <row r="182" spans="1:1">
      <c r="A182" s="214" t="s">
        <v>327</v>
      </c>
    </row>
    <row r="183" spans="1:1">
      <c r="A183" s="214" t="s">
        <v>328</v>
      </c>
    </row>
    <row r="184" spans="1:1">
      <c r="A184" s="214" t="s">
        <v>329</v>
      </c>
    </row>
    <row r="185" spans="1:1">
      <c r="A185" s="214" t="s">
        <v>330</v>
      </c>
    </row>
    <row r="186" spans="1:1">
      <c r="A186" s="214" t="s">
        <v>331</v>
      </c>
    </row>
    <row r="187" spans="1:1">
      <c r="A187" s="214" t="s">
        <v>332</v>
      </c>
    </row>
    <row r="188" spans="1:1">
      <c r="A188" s="214" t="s">
        <v>333</v>
      </c>
    </row>
    <row r="189" spans="1:1">
      <c r="A189" s="214" t="s">
        <v>334</v>
      </c>
    </row>
    <row r="190" spans="1:1">
      <c r="A190" s="214" t="s">
        <v>335</v>
      </c>
    </row>
    <row r="191" spans="1:1">
      <c r="A191" s="214" t="s">
        <v>336</v>
      </c>
    </row>
    <row r="192" spans="1:1">
      <c r="A192" s="214" t="s">
        <v>337</v>
      </c>
    </row>
    <row r="193" spans="1:1">
      <c r="A193" s="214" t="s">
        <v>338</v>
      </c>
    </row>
    <row r="194" spans="1:1">
      <c r="A194" s="214" t="s">
        <v>339</v>
      </c>
    </row>
    <row r="195" spans="1:1">
      <c r="A195" s="214" t="s">
        <v>340</v>
      </c>
    </row>
    <row r="196" spans="1:1">
      <c r="A196" s="214" t="s">
        <v>341</v>
      </c>
    </row>
    <row r="197" spans="1:1">
      <c r="A197" s="214" t="s">
        <v>342</v>
      </c>
    </row>
    <row r="198" spans="1:1">
      <c r="A198" s="214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344</v>
      </c>
      <c r="B1" s="273" t="s">
        <v>345</v>
      </c>
      <c r="C1" s="273" t="s">
        <v>346</v>
      </c>
      <c r="D1" s="273" t="s">
        <v>347</v>
      </c>
      <c r="E1" s="273" t="s">
        <v>348</v>
      </c>
      <c r="F1" s="274" t="s">
        <v>349</v>
      </c>
      <c r="G1" s="274" t="s">
        <v>350</v>
      </c>
      <c r="H1" s="273" t="s">
        <v>351</v>
      </c>
      <c r="I1" s="273" t="s">
        <v>352</v>
      </c>
      <c r="J1" s="273" t="s">
        <v>353</v>
      </c>
      <c r="K1" s="275" t="s">
        <v>354</v>
      </c>
    </row>
    <row r="2" spans="1:14">
      <c r="A2" s="250" t="s">
        <v>355</v>
      </c>
      <c r="B2" s="251" t="s">
        <v>356</v>
      </c>
      <c r="C2" s="251" t="s">
        <v>357</v>
      </c>
      <c r="D2" s="251" t="s">
        <v>358</v>
      </c>
      <c r="E2" s="251">
        <v>98</v>
      </c>
      <c r="F2" s="252">
        <v>501.30900000000003</v>
      </c>
      <c r="G2" s="252">
        <v>512</v>
      </c>
      <c r="H2" s="251" t="s">
        <v>359</v>
      </c>
      <c r="I2" s="251" t="s">
        <v>360</v>
      </c>
      <c r="J2" s="251" t="s">
        <v>361</v>
      </c>
      <c r="K2" s="253" t="s">
        <v>362</v>
      </c>
    </row>
    <row r="3" spans="1:14">
      <c r="A3" s="254" t="s">
        <v>355</v>
      </c>
      <c r="B3" s="255" t="s">
        <v>356</v>
      </c>
      <c r="C3" s="255" t="s">
        <v>357</v>
      </c>
      <c r="D3" s="255" t="s">
        <v>358</v>
      </c>
      <c r="E3" s="255">
        <v>98</v>
      </c>
      <c r="F3" s="256">
        <v>512</v>
      </c>
      <c r="G3" s="256">
        <v>521</v>
      </c>
      <c r="H3" s="255" t="s">
        <v>359</v>
      </c>
      <c r="I3" s="255">
        <v>512521</v>
      </c>
      <c r="J3" s="255" t="s">
        <v>361</v>
      </c>
      <c r="K3" s="257" t="s">
        <v>362</v>
      </c>
    </row>
    <row r="4" spans="1:14">
      <c r="A4" s="258" t="s">
        <v>355</v>
      </c>
      <c r="B4" s="259" t="s">
        <v>356</v>
      </c>
      <c r="C4" s="259" t="s">
        <v>357</v>
      </c>
      <c r="D4" s="259" t="s">
        <v>358</v>
      </c>
      <c r="E4" s="259">
        <v>98</v>
      </c>
      <c r="F4" s="260">
        <v>521</v>
      </c>
      <c r="G4" s="260">
        <v>529.20000000000005</v>
      </c>
      <c r="H4" s="259" t="s">
        <v>359</v>
      </c>
      <c r="I4" s="259" t="s">
        <v>363</v>
      </c>
      <c r="J4" s="259" t="s">
        <v>361</v>
      </c>
      <c r="K4" s="261" t="s">
        <v>362</v>
      </c>
    </row>
    <row r="5" spans="1:14">
      <c r="A5" s="254" t="s">
        <v>355</v>
      </c>
      <c r="B5" s="255" t="s">
        <v>356</v>
      </c>
      <c r="C5" s="255" t="s">
        <v>357</v>
      </c>
      <c r="D5" s="255" t="s">
        <v>358</v>
      </c>
      <c r="E5" s="255">
        <v>98</v>
      </c>
      <c r="F5" s="256">
        <v>529.20000000000005</v>
      </c>
      <c r="G5" s="256">
        <v>531.91399999999999</v>
      </c>
      <c r="H5" s="255" t="s">
        <v>364</v>
      </c>
      <c r="I5" s="255" t="s">
        <v>365</v>
      </c>
      <c r="J5" s="255" t="s">
        <v>361</v>
      </c>
      <c r="K5" s="257" t="s">
        <v>362</v>
      </c>
    </row>
    <row r="6" spans="1:14">
      <c r="A6" s="258" t="s">
        <v>355</v>
      </c>
      <c r="B6" s="259" t="s">
        <v>356</v>
      </c>
      <c r="C6" s="259" t="s">
        <v>357</v>
      </c>
      <c r="D6" s="259" t="s">
        <v>358</v>
      </c>
      <c r="E6" s="259">
        <v>98</v>
      </c>
      <c r="F6" s="260">
        <v>529.20000000000005</v>
      </c>
      <c r="G6" s="260">
        <v>531.91399999999999</v>
      </c>
      <c r="H6" s="259" t="s">
        <v>364</v>
      </c>
      <c r="I6" s="259" t="s">
        <v>366</v>
      </c>
      <c r="J6" s="259" t="s">
        <v>361</v>
      </c>
      <c r="K6" s="261" t="s">
        <v>362</v>
      </c>
    </row>
    <row r="7" spans="1:14">
      <c r="A7" s="254" t="s">
        <v>355</v>
      </c>
      <c r="B7" s="255" t="s">
        <v>356</v>
      </c>
      <c r="C7" s="255" t="s">
        <v>357</v>
      </c>
      <c r="D7" s="255" t="s">
        <v>358</v>
      </c>
      <c r="E7" s="255">
        <v>98</v>
      </c>
      <c r="F7" s="256">
        <v>531.91399999999999</v>
      </c>
      <c r="G7" s="256">
        <v>539</v>
      </c>
      <c r="H7" s="255" t="s">
        <v>367</v>
      </c>
      <c r="I7" s="255" t="s">
        <v>368</v>
      </c>
      <c r="J7" s="255" t="s">
        <v>361</v>
      </c>
      <c r="K7" s="257" t="s">
        <v>362</v>
      </c>
    </row>
    <row r="8" spans="1:14">
      <c r="A8" s="258" t="s">
        <v>355</v>
      </c>
      <c r="B8" s="259" t="s">
        <v>356</v>
      </c>
      <c r="C8" s="259" t="s">
        <v>357</v>
      </c>
      <c r="D8" s="259" t="s">
        <v>358</v>
      </c>
      <c r="E8" s="259">
        <v>98</v>
      </c>
      <c r="F8" s="260">
        <v>539</v>
      </c>
      <c r="G8" s="260">
        <v>548.154</v>
      </c>
      <c r="H8" s="259" t="s">
        <v>367</v>
      </c>
      <c r="I8" s="259" t="s">
        <v>369</v>
      </c>
      <c r="J8" s="259" t="s">
        <v>361</v>
      </c>
      <c r="K8" s="261" t="s">
        <v>362</v>
      </c>
      <c r="N8" s="197"/>
    </row>
    <row r="9" spans="1:14">
      <c r="A9" s="254" t="s">
        <v>355</v>
      </c>
      <c r="B9" s="255" t="s">
        <v>356</v>
      </c>
      <c r="C9" s="255" t="s">
        <v>357</v>
      </c>
      <c r="D9" s="255" t="s">
        <v>358</v>
      </c>
      <c r="E9" s="255">
        <v>98</v>
      </c>
      <c r="F9" s="256">
        <v>548.154</v>
      </c>
      <c r="G9" s="256">
        <v>550.87599999999998</v>
      </c>
      <c r="H9" s="255" t="s">
        <v>370</v>
      </c>
      <c r="I9" s="255" t="s">
        <v>371</v>
      </c>
      <c r="J9" s="255" t="s">
        <v>361</v>
      </c>
      <c r="K9" s="257" t="s">
        <v>362</v>
      </c>
    </row>
    <row r="10" spans="1:14">
      <c r="A10" s="258" t="s">
        <v>355</v>
      </c>
      <c r="B10" s="259" t="s">
        <v>356</v>
      </c>
      <c r="C10" s="259" t="s">
        <v>357</v>
      </c>
      <c r="D10" s="259" t="s">
        <v>358</v>
      </c>
      <c r="E10" s="259">
        <v>98</v>
      </c>
      <c r="F10" s="260">
        <v>548.154</v>
      </c>
      <c r="G10" s="260">
        <v>550.87599999999998</v>
      </c>
      <c r="H10" s="259" t="s">
        <v>370</v>
      </c>
      <c r="I10" s="259" t="s">
        <v>372</v>
      </c>
      <c r="J10" s="259" t="s">
        <v>361</v>
      </c>
      <c r="K10" s="261" t="s">
        <v>362</v>
      </c>
    </row>
    <row r="11" spans="1:14">
      <c r="A11" s="254" t="s">
        <v>355</v>
      </c>
      <c r="B11" s="255" t="s">
        <v>356</v>
      </c>
      <c r="C11" s="255" t="s">
        <v>357</v>
      </c>
      <c r="D11" s="255" t="s">
        <v>358</v>
      </c>
      <c r="E11" s="255">
        <v>98</v>
      </c>
      <c r="F11" s="256">
        <v>550.87599999999998</v>
      </c>
      <c r="G11" s="256">
        <v>556</v>
      </c>
      <c r="H11" s="255" t="s">
        <v>373</v>
      </c>
      <c r="I11" s="255" t="s">
        <v>374</v>
      </c>
      <c r="J11" s="255" t="s">
        <v>361</v>
      </c>
      <c r="K11" s="257" t="s">
        <v>362</v>
      </c>
    </row>
    <row r="12" spans="1:14">
      <c r="A12" s="258" t="s">
        <v>355</v>
      </c>
      <c r="B12" s="259" t="s">
        <v>356</v>
      </c>
      <c r="C12" s="259" t="s">
        <v>357</v>
      </c>
      <c r="D12" s="259" t="s">
        <v>358</v>
      </c>
      <c r="E12" s="259">
        <v>98</v>
      </c>
      <c r="F12" s="260">
        <v>556</v>
      </c>
      <c r="G12" s="260">
        <v>562.79200000000003</v>
      </c>
      <c r="H12" s="259" t="s">
        <v>373</v>
      </c>
      <c r="I12" s="259" t="s">
        <v>375</v>
      </c>
      <c r="J12" s="259" t="s">
        <v>361</v>
      </c>
      <c r="K12" s="261" t="s">
        <v>362</v>
      </c>
    </row>
    <row r="13" spans="1:14">
      <c r="A13" s="254" t="s">
        <v>355</v>
      </c>
      <c r="B13" s="255" t="s">
        <v>356</v>
      </c>
      <c r="C13" s="255" t="s">
        <v>357</v>
      </c>
      <c r="D13" s="255" t="s">
        <v>358</v>
      </c>
      <c r="E13" s="255">
        <v>98</v>
      </c>
      <c r="F13" s="256">
        <v>562.79200000000003</v>
      </c>
      <c r="G13" s="256">
        <v>565.49900000000002</v>
      </c>
      <c r="H13" s="255" t="s">
        <v>376</v>
      </c>
      <c r="I13" s="255" t="s">
        <v>377</v>
      </c>
      <c r="J13" s="255" t="s">
        <v>361</v>
      </c>
      <c r="K13" s="257" t="s">
        <v>362</v>
      </c>
    </row>
    <row r="14" spans="1:14">
      <c r="A14" s="258" t="s">
        <v>355</v>
      </c>
      <c r="B14" s="259" t="s">
        <v>356</v>
      </c>
      <c r="C14" s="259" t="s">
        <v>357</v>
      </c>
      <c r="D14" s="259" t="s">
        <v>358</v>
      </c>
      <c r="E14" s="259">
        <v>98</v>
      </c>
      <c r="F14" s="260">
        <v>562.79200000000003</v>
      </c>
      <c r="G14" s="260">
        <v>565.49900000000002</v>
      </c>
      <c r="H14" s="259" t="s">
        <v>376</v>
      </c>
      <c r="I14" s="259" t="s">
        <v>378</v>
      </c>
      <c r="J14" s="259" t="s">
        <v>361</v>
      </c>
      <c r="K14" s="261" t="s">
        <v>362</v>
      </c>
    </row>
    <row r="15" spans="1:14">
      <c r="A15" s="254" t="s">
        <v>355</v>
      </c>
      <c r="B15" s="255" t="s">
        <v>356</v>
      </c>
      <c r="C15" s="255" t="s">
        <v>357</v>
      </c>
      <c r="D15" s="255" t="s">
        <v>358</v>
      </c>
      <c r="E15" s="255">
        <v>98</v>
      </c>
      <c r="F15" s="256">
        <v>565.49900000000002</v>
      </c>
      <c r="G15" s="256">
        <v>575</v>
      </c>
      <c r="H15" s="255" t="s">
        <v>379</v>
      </c>
      <c r="I15" s="255" t="s">
        <v>380</v>
      </c>
      <c r="J15" s="255" t="s">
        <v>361</v>
      </c>
      <c r="K15" s="257" t="s">
        <v>362</v>
      </c>
    </row>
    <row r="16" spans="1:14">
      <c r="A16" s="258" t="s">
        <v>355</v>
      </c>
      <c r="B16" s="259" t="s">
        <v>356</v>
      </c>
      <c r="C16" s="259" t="s">
        <v>357</v>
      </c>
      <c r="D16" s="259" t="s">
        <v>358</v>
      </c>
      <c r="E16" s="259">
        <v>98</v>
      </c>
      <c r="F16" s="260">
        <v>575</v>
      </c>
      <c r="G16" s="260">
        <v>585</v>
      </c>
      <c r="H16" s="259" t="s">
        <v>379</v>
      </c>
      <c r="I16" s="259">
        <v>575585</v>
      </c>
      <c r="J16" s="259" t="s">
        <v>361</v>
      </c>
      <c r="K16" s="261" t="s">
        <v>362</v>
      </c>
    </row>
    <row r="17" spans="1:11">
      <c r="A17" s="254" t="s">
        <v>355</v>
      </c>
      <c r="B17" s="255" t="s">
        <v>356</v>
      </c>
      <c r="C17" s="255" t="s">
        <v>357</v>
      </c>
      <c r="D17" s="255" t="s">
        <v>358</v>
      </c>
      <c r="E17" s="255">
        <v>98</v>
      </c>
      <c r="F17" s="256">
        <v>585</v>
      </c>
      <c r="G17" s="256">
        <v>596.16099999999994</v>
      </c>
      <c r="H17" s="255" t="s">
        <v>379</v>
      </c>
      <c r="I17" s="255" t="s">
        <v>381</v>
      </c>
      <c r="J17" s="255" t="s">
        <v>361</v>
      </c>
      <c r="K17" s="257" t="s">
        <v>362</v>
      </c>
    </row>
    <row r="18" spans="1:11">
      <c r="A18" s="258" t="s">
        <v>355</v>
      </c>
      <c r="B18" s="259" t="s">
        <v>356</v>
      </c>
      <c r="C18" s="259" t="s">
        <v>357</v>
      </c>
      <c r="D18" s="259" t="s">
        <v>358</v>
      </c>
      <c r="E18" s="259">
        <v>98</v>
      </c>
      <c r="F18" s="260">
        <v>596.16099999999994</v>
      </c>
      <c r="G18" s="260">
        <v>599.19899999999996</v>
      </c>
      <c r="H18" s="259" t="s">
        <v>382</v>
      </c>
      <c r="I18" s="259" t="s">
        <v>383</v>
      </c>
      <c r="J18" s="259" t="s">
        <v>361</v>
      </c>
      <c r="K18" s="261" t="s">
        <v>362</v>
      </c>
    </row>
    <row r="19" spans="1:11">
      <c r="A19" s="254" t="s">
        <v>355</v>
      </c>
      <c r="B19" s="255" t="s">
        <v>356</v>
      </c>
      <c r="C19" s="255" t="s">
        <v>357</v>
      </c>
      <c r="D19" s="255" t="s">
        <v>358</v>
      </c>
      <c r="E19" s="255">
        <v>98</v>
      </c>
      <c r="F19" s="256">
        <v>596.16099999999994</v>
      </c>
      <c r="G19" s="256">
        <v>599.19899999999996</v>
      </c>
      <c r="H19" s="255" t="s">
        <v>382</v>
      </c>
      <c r="I19" s="255" t="s">
        <v>384</v>
      </c>
      <c r="J19" s="255" t="s">
        <v>361</v>
      </c>
      <c r="K19" s="257" t="s">
        <v>362</v>
      </c>
    </row>
    <row r="20" spans="1:11">
      <c r="A20" s="258" t="s">
        <v>355</v>
      </c>
      <c r="B20" s="259" t="s">
        <v>356</v>
      </c>
      <c r="C20" s="259" t="s">
        <v>357</v>
      </c>
      <c r="D20" s="259" t="s">
        <v>358</v>
      </c>
      <c r="E20" s="259">
        <v>98</v>
      </c>
      <c r="F20" s="260">
        <v>599.19899999999996</v>
      </c>
      <c r="G20" s="260">
        <v>612.44899999999996</v>
      </c>
      <c r="H20" s="259" t="s">
        <v>385</v>
      </c>
      <c r="I20" s="259" t="s">
        <v>386</v>
      </c>
      <c r="J20" s="259" t="s">
        <v>361</v>
      </c>
      <c r="K20" s="261" t="s">
        <v>362</v>
      </c>
    </row>
    <row r="21" spans="1:11">
      <c r="A21" s="254" t="s">
        <v>355</v>
      </c>
      <c r="B21" s="255" t="s">
        <v>356</v>
      </c>
      <c r="C21" s="255" t="s">
        <v>357</v>
      </c>
      <c r="D21" s="255" t="s">
        <v>358</v>
      </c>
      <c r="E21" s="255">
        <v>98</v>
      </c>
      <c r="F21" s="256">
        <v>612.44899999999996</v>
      </c>
      <c r="G21" s="256">
        <v>614.60799999999995</v>
      </c>
      <c r="H21" s="255" t="s">
        <v>387</v>
      </c>
      <c r="I21" s="255" t="s">
        <v>388</v>
      </c>
      <c r="J21" s="255" t="s">
        <v>361</v>
      </c>
      <c r="K21" s="257" t="s">
        <v>362</v>
      </c>
    </row>
    <row r="22" spans="1:11">
      <c r="A22" s="258" t="s">
        <v>355</v>
      </c>
      <c r="B22" s="259" t="s">
        <v>356</v>
      </c>
      <c r="C22" s="259" t="s">
        <v>357</v>
      </c>
      <c r="D22" s="259" t="s">
        <v>358</v>
      </c>
      <c r="E22" s="259">
        <v>98</v>
      </c>
      <c r="F22" s="260">
        <v>612.44899999999996</v>
      </c>
      <c r="G22" s="260">
        <v>614.60799999999995</v>
      </c>
      <c r="H22" s="259" t="s">
        <v>387</v>
      </c>
      <c r="I22" s="259" t="s">
        <v>389</v>
      </c>
      <c r="J22" s="259" t="s">
        <v>361</v>
      </c>
      <c r="K22" s="261" t="s">
        <v>362</v>
      </c>
    </row>
    <row r="23" spans="1:11">
      <c r="A23" s="254" t="s">
        <v>355</v>
      </c>
      <c r="B23" s="255" t="s">
        <v>356</v>
      </c>
      <c r="C23" s="255" t="s">
        <v>357</v>
      </c>
      <c r="D23" s="255" t="s">
        <v>358</v>
      </c>
      <c r="E23" s="255">
        <v>98</v>
      </c>
      <c r="F23" s="256">
        <v>614.60799999999995</v>
      </c>
      <c r="G23" s="256">
        <v>615.40800000000002</v>
      </c>
      <c r="H23" s="255" t="s">
        <v>390</v>
      </c>
      <c r="I23" s="255" t="s">
        <v>391</v>
      </c>
      <c r="J23" s="255" t="s">
        <v>361</v>
      </c>
      <c r="K23" s="257" t="s">
        <v>362</v>
      </c>
    </row>
    <row r="24" spans="1:11">
      <c r="A24" s="258" t="s">
        <v>355</v>
      </c>
      <c r="B24" s="259" t="s">
        <v>356</v>
      </c>
      <c r="C24" s="259" t="s">
        <v>357</v>
      </c>
      <c r="D24" s="259" t="s">
        <v>358</v>
      </c>
      <c r="E24" s="259">
        <v>98</v>
      </c>
      <c r="F24" s="260">
        <v>614.60799999999995</v>
      </c>
      <c r="G24" s="260">
        <v>615.40800000000002</v>
      </c>
      <c r="H24" s="259" t="s">
        <v>390</v>
      </c>
      <c r="I24" s="259" t="s">
        <v>392</v>
      </c>
      <c r="J24" s="259" t="s">
        <v>361</v>
      </c>
      <c r="K24" s="261" t="s">
        <v>362</v>
      </c>
    </row>
    <row r="25" spans="1:11">
      <c r="A25" s="254" t="s">
        <v>355</v>
      </c>
      <c r="B25" s="255" t="s">
        <v>356</v>
      </c>
      <c r="C25" s="255" t="s">
        <v>357</v>
      </c>
      <c r="D25" s="255" t="s">
        <v>358</v>
      </c>
      <c r="E25" s="255">
        <v>98</v>
      </c>
      <c r="F25" s="256">
        <v>615.40800000000002</v>
      </c>
      <c r="G25" s="256">
        <v>617.928</v>
      </c>
      <c r="H25" s="255" t="s">
        <v>393</v>
      </c>
      <c r="I25" s="255" t="s">
        <v>394</v>
      </c>
      <c r="J25" s="255" t="s">
        <v>361</v>
      </c>
      <c r="K25" s="257" t="s">
        <v>362</v>
      </c>
    </row>
    <row r="26" spans="1:11">
      <c r="A26" s="258" t="s">
        <v>355</v>
      </c>
      <c r="B26" s="259" t="s">
        <v>356</v>
      </c>
      <c r="C26" s="259" t="s">
        <v>357</v>
      </c>
      <c r="D26" s="259" t="s">
        <v>358</v>
      </c>
      <c r="E26" s="259">
        <v>98</v>
      </c>
      <c r="F26" s="260">
        <v>615.40800000000002</v>
      </c>
      <c r="G26" s="260">
        <v>617.928</v>
      </c>
      <c r="H26" s="259" t="s">
        <v>393</v>
      </c>
      <c r="I26" s="259" t="s">
        <v>395</v>
      </c>
      <c r="J26" s="259" t="s">
        <v>361</v>
      </c>
      <c r="K26" s="261" t="s">
        <v>362</v>
      </c>
    </row>
    <row r="27" spans="1:11">
      <c r="A27" s="254" t="s">
        <v>355</v>
      </c>
      <c r="B27" s="255" t="s">
        <v>356</v>
      </c>
      <c r="C27" s="255" t="s">
        <v>357</v>
      </c>
      <c r="D27" s="255" t="s">
        <v>358</v>
      </c>
      <c r="E27" s="255">
        <v>98</v>
      </c>
      <c r="F27" s="256">
        <v>617.928</v>
      </c>
      <c r="G27" s="256">
        <v>630.08600000000001</v>
      </c>
      <c r="H27" s="255" t="s">
        <v>396</v>
      </c>
      <c r="I27" s="255" t="s">
        <v>397</v>
      </c>
      <c r="J27" s="255" t="s">
        <v>361</v>
      </c>
      <c r="K27" s="257" t="s">
        <v>362</v>
      </c>
    </row>
    <row r="28" spans="1:11">
      <c r="A28" s="258" t="s">
        <v>355</v>
      </c>
      <c r="B28" s="259" t="s">
        <v>356</v>
      </c>
      <c r="C28" s="259" t="s">
        <v>357</v>
      </c>
      <c r="D28" s="259" t="s">
        <v>358</v>
      </c>
      <c r="E28" s="259">
        <v>98</v>
      </c>
      <c r="F28" s="260">
        <v>630.08600000000001</v>
      </c>
      <c r="G28" s="260">
        <v>633.15800000000002</v>
      </c>
      <c r="H28" s="259" t="s">
        <v>398</v>
      </c>
      <c r="I28" s="259" t="s">
        <v>399</v>
      </c>
      <c r="J28" s="259" t="s">
        <v>361</v>
      </c>
      <c r="K28" s="261" t="s">
        <v>362</v>
      </c>
    </row>
    <row r="29" spans="1:11">
      <c r="A29" s="254" t="s">
        <v>355</v>
      </c>
      <c r="B29" s="255" t="s">
        <v>356</v>
      </c>
      <c r="C29" s="255" t="s">
        <v>357</v>
      </c>
      <c r="D29" s="255" t="s">
        <v>358</v>
      </c>
      <c r="E29" s="255">
        <v>98</v>
      </c>
      <c r="F29" s="256">
        <v>630.08600000000001</v>
      </c>
      <c r="G29" s="256">
        <v>633.15800000000002</v>
      </c>
      <c r="H29" s="255" t="s">
        <v>398</v>
      </c>
      <c r="I29" s="255" t="s">
        <v>400</v>
      </c>
      <c r="J29" s="255" t="s">
        <v>361</v>
      </c>
      <c r="K29" s="257" t="s">
        <v>362</v>
      </c>
    </row>
    <row r="30" spans="1:11">
      <c r="A30" s="258" t="s">
        <v>355</v>
      </c>
      <c r="B30" s="259" t="s">
        <v>356</v>
      </c>
      <c r="C30" s="259" t="s">
        <v>357</v>
      </c>
      <c r="D30" s="259" t="s">
        <v>358</v>
      </c>
      <c r="E30" s="259">
        <v>98</v>
      </c>
      <c r="F30" s="260">
        <v>633.15800000000002</v>
      </c>
      <c r="G30" s="260">
        <v>643</v>
      </c>
      <c r="H30" s="259" t="s">
        <v>401</v>
      </c>
      <c r="I30" s="259" t="s">
        <v>402</v>
      </c>
      <c r="J30" s="259" t="s">
        <v>361</v>
      </c>
      <c r="K30" s="261" t="s">
        <v>362</v>
      </c>
    </row>
    <row r="31" spans="1:11">
      <c r="A31" s="254" t="s">
        <v>355</v>
      </c>
      <c r="B31" s="255" t="s">
        <v>356</v>
      </c>
      <c r="C31" s="255" t="s">
        <v>357</v>
      </c>
      <c r="D31" s="255" t="s">
        <v>358</v>
      </c>
      <c r="E31" s="255">
        <v>98</v>
      </c>
      <c r="F31" s="256">
        <v>643</v>
      </c>
      <c r="G31" s="256">
        <v>651</v>
      </c>
      <c r="H31" s="255" t="s">
        <v>401</v>
      </c>
      <c r="I31" s="255">
        <v>643651</v>
      </c>
      <c r="J31" s="255" t="s">
        <v>361</v>
      </c>
      <c r="K31" s="257" t="s">
        <v>362</v>
      </c>
    </row>
    <row r="32" spans="1:11">
      <c r="A32" s="258" t="s">
        <v>355</v>
      </c>
      <c r="B32" s="259" t="s">
        <v>356</v>
      </c>
      <c r="C32" s="259" t="s">
        <v>357</v>
      </c>
      <c r="D32" s="259" t="s">
        <v>358</v>
      </c>
      <c r="E32" s="259">
        <v>98</v>
      </c>
      <c r="F32" s="260">
        <v>651</v>
      </c>
      <c r="G32" s="260">
        <v>659.65</v>
      </c>
      <c r="H32" s="259" t="s">
        <v>401</v>
      </c>
      <c r="I32" s="259" t="s">
        <v>403</v>
      </c>
      <c r="J32" s="259" t="s">
        <v>361</v>
      </c>
      <c r="K32" s="261" t="s">
        <v>362</v>
      </c>
    </row>
    <row r="33" spans="1:11">
      <c r="A33" s="254" t="s">
        <v>355</v>
      </c>
      <c r="B33" s="255" t="s">
        <v>356</v>
      </c>
      <c r="C33" s="255" t="s">
        <v>357</v>
      </c>
      <c r="D33" s="255" t="s">
        <v>358</v>
      </c>
      <c r="E33" s="255">
        <v>98</v>
      </c>
      <c r="F33" s="256">
        <v>659.65</v>
      </c>
      <c r="G33" s="256">
        <v>662.37</v>
      </c>
      <c r="H33" s="255" t="s">
        <v>404</v>
      </c>
      <c r="I33" s="255" t="s">
        <v>405</v>
      </c>
      <c r="J33" s="255" t="s">
        <v>361</v>
      </c>
      <c r="K33" s="257" t="s">
        <v>362</v>
      </c>
    </row>
    <row r="34" spans="1:11">
      <c r="A34" s="258" t="s">
        <v>355</v>
      </c>
      <c r="B34" s="259" t="s">
        <v>356</v>
      </c>
      <c r="C34" s="259" t="s">
        <v>357</v>
      </c>
      <c r="D34" s="259" t="s">
        <v>358</v>
      </c>
      <c r="E34" s="259">
        <v>98</v>
      </c>
      <c r="F34" s="260">
        <v>659.65</v>
      </c>
      <c r="G34" s="260">
        <v>662.37</v>
      </c>
      <c r="H34" s="259" t="s">
        <v>404</v>
      </c>
      <c r="I34" s="259" t="s">
        <v>406</v>
      </c>
      <c r="J34" s="259" t="s">
        <v>361</v>
      </c>
      <c r="K34" s="261" t="s">
        <v>362</v>
      </c>
    </row>
    <row r="35" spans="1:11">
      <c r="A35" s="254" t="s">
        <v>355</v>
      </c>
      <c r="B35" s="255" t="s">
        <v>356</v>
      </c>
      <c r="C35" s="255" t="s">
        <v>357</v>
      </c>
      <c r="D35" s="255" t="s">
        <v>358</v>
      </c>
      <c r="E35" s="255">
        <v>98</v>
      </c>
      <c r="F35" s="256">
        <v>662.37</v>
      </c>
      <c r="G35" s="256">
        <v>671</v>
      </c>
      <c r="H35" s="255" t="s">
        <v>407</v>
      </c>
      <c r="I35" s="255" t="s">
        <v>408</v>
      </c>
      <c r="J35" s="255" t="s">
        <v>361</v>
      </c>
      <c r="K35" s="257" t="s">
        <v>362</v>
      </c>
    </row>
    <row r="36" spans="1:11">
      <c r="A36" s="258" t="s">
        <v>355</v>
      </c>
      <c r="B36" s="259" t="s">
        <v>356</v>
      </c>
      <c r="C36" s="259" t="s">
        <v>357</v>
      </c>
      <c r="D36" s="259" t="s">
        <v>358</v>
      </c>
      <c r="E36" s="259">
        <v>98</v>
      </c>
      <c r="F36" s="260">
        <v>671</v>
      </c>
      <c r="G36" s="260">
        <v>677</v>
      </c>
      <c r="H36" s="259" t="s">
        <v>407</v>
      </c>
      <c r="I36" s="259">
        <v>671677</v>
      </c>
      <c r="J36" s="259" t="s">
        <v>361</v>
      </c>
      <c r="K36" s="261" t="s">
        <v>362</v>
      </c>
    </row>
    <row r="37" spans="1:11">
      <c r="A37" s="254" t="s">
        <v>355</v>
      </c>
      <c r="B37" s="255" t="s">
        <v>356</v>
      </c>
      <c r="C37" s="255" t="s">
        <v>357</v>
      </c>
      <c r="D37" s="255" t="s">
        <v>358</v>
      </c>
      <c r="E37" s="255">
        <v>98</v>
      </c>
      <c r="F37" s="256">
        <v>677</v>
      </c>
      <c r="G37" s="256">
        <v>688.38199999999995</v>
      </c>
      <c r="H37" s="255" t="s">
        <v>407</v>
      </c>
      <c r="I37" s="255" t="s">
        <v>409</v>
      </c>
      <c r="J37" s="255" t="s">
        <v>361</v>
      </c>
      <c r="K37" s="257" t="s">
        <v>362</v>
      </c>
    </row>
    <row r="38" spans="1:11">
      <c r="A38" s="258" t="s">
        <v>355</v>
      </c>
      <c r="B38" s="259" t="s">
        <v>356</v>
      </c>
      <c r="C38" s="259" t="s">
        <v>357</v>
      </c>
      <c r="D38" s="259" t="s">
        <v>358</v>
      </c>
      <c r="E38" s="259">
        <v>98</v>
      </c>
      <c r="F38" s="260">
        <v>688.38199999999995</v>
      </c>
      <c r="G38" s="260">
        <v>691.12900000000002</v>
      </c>
      <c r="H38" s="259" t="s">
        <v>410</v>
      </c>
      <c r="I38" s="259" t="s">
        <v>411</v>
      </c>
      <c r="J38" s="259" t="s">
        <v>361</v>
      </c>
      <c r="K38" s="261" t="s">
        <v>362</v>
      </c>
    </row>
    <row r="39" spans="1:11">
      <c r="A39" s="254" t="s">
        <v>355</v>
      </c>
      <c r="B39" s="255" t="s">
        <v>356</v>
      </c>
      <c r="C39" s="255" t="s">
        <v>357</v>
      </c>
      <c r="D39" s="255" t="s">
        <v>358</v>
      </c>
      <c r="E39" s="255">
        <v>98</v>
      </c>
      <c r="F39" s="256">
        <v>688.38199999999995</v>
      </c>
      <c r="G39" s="256">
        <v>691.12900000000002</v>
      </c>
      <c r="H39" s="255" t="s">
        <v>410</v>
      </c>
      <c r="I39" s="255" t="s">
        <v>412</v>
      </c>
      <c r="J39" s="255" t="s">
        <v>361</v>
      </c>
      <c r="K39" s="257" t="s">
        <v>362</v>
      </c>
    </row>
    <row r="40" spans="1:11">
      <c r="A40" s="258" t="s">
        <v>355</v>
      </c>
      <c r="B40" s="259" t="s">
        <v>356</v>
      </c>
      <c r="C40" s="259" t="s">
        <v>357</v>
      </c>
      <c r="D40" s="259" t="s">
        <v>358</v>
      </c>
      <c r="E40" s="259">
        <v>98</v>
      </c>
      <c r="F40" s="260">
        <v>691.12900000000002</v>
      </c>
      <c r="G40" s="260">
        <v>699</v>
      </c>
      <c r="H40" s="259" t="s">
        <v>413</v>
      </c>
      <c r="I40" s="259" t="s">
        <v>414</v>
      </c>
      <c r="J40" s="259" t="s">
        <v>361</v>
      </c>
      <c r="K40" s="261" t="s">
        <v>362</v>
      </c>
    </row>
    <row r="41" spans="1:11">
      <c r="A41" s="254" t="s">
        <v>355</v>
      </c>
      <c r="B41" s="255" t="s">
        <v>356</v>
      </c>
      <c r="C41" s="255" t="s">
        <v>357</v>
      </c>
      <c r="D41" s="255" t="s">
        <v>358</v>
      </c>
      <c r="E41" s="255">
        <v>98</v>
      </c>
      <c r="F41" s="256">
        <v>699</v>
      </c>
      <c r="G41" s="256">
        <v>710</v>
      </c>
      <c r="H41" s="255" t="s">
        <v>413</v>
      </c>
      <c r="I41" s="255">
        <v>699710</v>
      </c>
      <c r="J41" s="255" t="s">
        <v>361</v>
      </c>
      <c r="K41" s="257" t="s">
        <v>362</v>
      </c>
    </row>
    <row r="42" spans="1:11">
      <c r="A42" s="258" t="s">
        <v>355</v>
      </c>
      <c r="B42" s="259" t="s">
        <v>356</v>
      </c>
      <c r="C42" s="259" t="s">
        <v>357</v>
      </c>
      <c r="D42" s="259" t="s">
        <v>358</v>
      </c>
      <c r="E42" s="259">
        <v>98</v>
      </c>
      <c r="F42" s="260">
        <v>710</v>
      </c>
      <c r="G42" s="260">
        <v>719.14099999999996</v>
      </c>
      <c r="H42" s="259" t="s">
        <v>413</v>
      </c>
      <c r="I42" s="259" t="s">
        <v>415</v>
      </c>
      <c r="J42" s="259" t="s">
        <v>361</v>
      </c>
      <c r="K42" s="261" t="s">
        <v>362</v>
      </c>
    </row>
    <row r="43" spans="1:11">
      <c r="A43" s="254" t="s">
        <v>355</v>
      </c>
      <c r="B43" s="255" t="s">
        <v>356</v>
      </c>
      <c r="C43" s="255" t="s">
        <v>357</v>
      </c>
      <c r="D43" s="255" t="s">
        <v>358</v>
      </c>
      <c r="E43" s="255">
        <v>98</v>
      </c>
      <c r="F43" s="256">
        <v>719.14099999999996</v>
      </c>
      <c r="G43" s="256">
        <v>721.86699999999996</v>
      </c>
      <c r="H43" s="255" t="s">
        <v>416</v>
      </c>
      <c r="I43" s="255" t="s">
        <v>417</v>
      </c>
      <c r="J43" s="255" t="s">
        <v>361</v>
      </c>
      <c r="K43" s="257" t="s">
        <v>362</v>
      </c>
    </row>
    <row r="44" spans="1:11">
      <c r="A44" s="258" t="s">
        <v>355</v>
      </c>
      <c r="B44" s="259" t="s">
        <v>356</v>
      </c>
      <c r="C44" s="259" t="s">
        <v>357</v>
      </c>
      <c r="D44" s="259" t="s">
        <v>358</v>
      </c>
      <c r="E44" s="259">
        <v>98</v>
      </c>
      <c r="F44" s="260">
        <v>719.14099999999996</v>
      </c>
      <c r="G44" s="260">
        <v>721.86699999999996</v>
      </c>
      <c r="H44" s="259" t="s">
        <v>416</v>
      </c>
      <c r="I44" s="259" t="s">
        <v>418</v>
      </c>
      <c r="J44" s="259" t="s">
        <v>361</v>
      </c>
      <c r="K44" s="261" t="s">
        <v>362</v>
      </c>
    </row>
    <row r="45" spans="1:11">
      <c r="A45" s="254" t="s">
        <v>355</v>
      </c>
      <c r="B45" s="255" t="s">
        <v>356</v>
      </c>
      <c r="C45" s="255" t="s">
        <v>357</v>
      </c>
      <c r="D45" s="255" t="s">
        <v>358</v>
      </c>
      <c r="E45" s="255">
        <v>98</v>
      </c>
      <c r="F45" s="256">
        <v>721.86699999999996</v>
      </c>
      <c r="G45" s="256">
        <v>732</v>
      </c>
      <c r="H45" s="255" t="s">
        <v>419</v>
      </c>
      <c r="I45" s="255" t="s">
        <v>420</v>
      </c>
      <c r="J45" s="255" t="s">
        <v>361</v>
      </c>
      <c r="K45" s="257" t="s">
        <v>362</v>
      </c>
    </row>
    <row r="46" spans="1:11">
      <c r="A46" s="258" t="s">
        <v>355</v>
      </c>
      <c r="B46" s="259" t="s">
        <v>356</v>
      </c>
      <c r="C46" s="259" t="s">
        <v>357</v>
      </c>
      <c r="D46" s="259" t="s">
        <v>358</v>
      </c>
      <c r="E46" s="259">
        <v>98</v>
      </c>
      <c r="F46" s="260">
        <v>732</v>
      </c>
      <c r="G46" s="260">
        <v>744</v>
      </c>
      <c r="H46" s="259" t="s">
        <v>419</v>
      </c>
      <c r="I46" s="259">
        <v>732744</v>
      </c>
      <c r="J46" s="259" t="s">
        <v>361</v>
      </c>
      <c r="K46" s="261" t="s">
        <v>362</v>
      </c>
    </row>
    <row r="47" spans="1:11">
      <c r="A47" s="254" t="s">
        <v>355</v>
      </c>
      <c r="B47" s="255" t="s">
        <v>356</v>
      </c>
      <c r="C47" s="255" t="s">
        <v>357</v>
      </c>
      <c r="D47" s="255" t="s">
        <v>358</v>
      </c>
      <c r="E47" s="255">
        <v>98</v>
      </c>
      <c r="F47" s="256">
        <v>744</v>
      </c>
      <c r="G47" s="256">
        <v>751.5</v>
      </c>
      <c r="H47" s="255" t="s">
        <v>419</v>
      </c>
      <c r="I47" s="255" t="s">
        <v>421</v>
      </c>
      <c r="J47" s="255" t="s">
        <v>361</v>
      </c>
      <c r="K47" s="257" t="s">
        <v>362</v>
      </c>
    </row>
    <row r="48" spans="1:11">
      <c r="A48" s="258" t="s">
        <v>355</v>
      </c>
      <c r="B48" s="259" t="s">
        <v>356</v>
      </c>
      <c r="C48" s="259" t="s">
        <v>357</v>
      </c>
      <c r="D48" s="259" t="s">
        <v>358</v>
      </c>
      <c r="E48" s="259">
        <v>98</v>
      </c>
      <c r="F48" s="260">
        <v>751.5</v>
      </c>
      <c r="G48" s="260">
        <v>754.15599999999995</v>
      </c>
      <c r="H48" s="259" t="s">
        <v>419</v>
      </c>
      <c r="I48" s="259" t="s">
        <v>422</v>
      </c>
      <c r="J48" s="259" t="s">
        <v>361</v>
      </c>
      <c r="K48" s="261" t="s">
        <v>362</v>
      </c>
    </row>
    <row r="49" spans="1:11">
      <c r="A49" s="254" t="s">
        <v>355</v>
      </c>
      <c r="B49" s="255" t="s">
        <v>356</v>
      </c>
      <c r="C49" s="255" t="s">
        <v>357</v>
      </c>
      <c r="D49" s="255" t="s">
        <v>358</v>
      </c>
      <c r="E49" s="255">
        <v>98</v>
      </c>
      <c r="F49" s="256">
        <v>751.56500000000005</v>
      </c>
      <c r="G49" s="256">
        <v>754.15599999999995</v>
      </c>
      <c r="H49" s="255" t="s">
        <v>419</v>
      </c>
      <c r="I49" s="255" t="s">
        <v>423</v>
      </c>
      <c r="J49" s="255" t="s">
        <v>361</v>
      </c>
      <c r="K49" s="257" t="s">
        <v>362</v>
      </c>
    </row>
    <row r="50" spans="1:11">
      <c r="A50" s="258" t="s">
        <v>355</v>
      </c>
      <c r="B50" s="259" t="s">
        <v>356</v>
      </c>
      <c r="C50" s="259" t="s">
        <v>357</v>
      </c>
      <c r="D50" s="259" t="s">
        <v>358</v>
      </c>
      <c r="E50" s="259">
        <v>98</v>
      </c>
      <c r="F50" s="260">
        <v>754.15599999999995</v>
      </c>
      <c r="G50" s="260">
        <v>759.3</v>
      </c>
      <c r="H50" s="259" t="s">
        <v>424</v>
      </c>
      <c r="I50" s="259" t="s">
        <v>425</v>
      </c>
      <c r="J50" s="259" t="s">
        <v>361</v>
      </c>
      <c r="K50" s="261" t="s">
        <v>362</v>
      </c>
    </row>
    <row r="51" spans="1:11">
      <c r="A51" s="254" t="s">
        <v>355</v>
      </c>
      <c r="B51" s="255" t="s">
        <v>356</v>
      </c>
      <c r="C51" s="255" t="s">
        <v>357</v>
      </c>
      <c r="D51" s="255" t="s">
        <v>358</v>
      </c>
      <c r="E51" s="255">
        <v>98</v>
      </c>
      <c r="F51" s="256">
        <v>754.15599999999995</v>
      </c>
      <c r="G51" s="256">
        <v>757.66499999999996</v>
      </c>
      <c r="H51" s="255" t="s">
        <v>424</v>
      </c>
      <c r="I51" s="255" t="s">
        <v>426</v>
      </c>
      <c r="J51" s="255" t="s">
        <v>361</v>
      </c>
      <c r="K51" s="257" t="s">
        <v>362</v>
      </c>
    </row>
    <row r="52" spans="1:11">
      <c r="A52" s="258" t="s">
        <v>355</v>
      </c>
      <c r="B52" s="259" t="s">
        <v>427</v>
      </c>
      <c r="C52" s="259" t="s">
        <v>428</v>
      </c>
      <c r="D52" s="259" t="s">
        <v>429</v>
      </c>
      <c r="E52" s="259">
        <v>101</v>
      </c>
      <c r="F52" s="260">
        <v>717.93700000000001</v>
      </c>
      <c r="G52" s="260">
        <v>718.27099999999996</v>
      </c>
      <c r="H52" s="259" t="s">
        <v>430</v>
      </c>
      <c r="I52" s="259" t="s">
        <v>431</v>
      </c>
      <c r="J52" s="259" t="s">
        <v>432</v>
      </c>
      <c r="K52" s="261" t="s">
        <v>433</v>
      </c>
    </row>
    <row r="53" spans="1:11">
      <c r="A53" s="254" t="s">
        <v>355</v>
      </c>
      <c r="B53" s="255" t="s">
        <v>427</v>
      </c>
      <c r="C53" s="255" t="s">
        <v>428</v>
      </c>
      <c r="D53" s="255" t="s">
        <v>429</v>
      </c>
      <c r="E53" s="255">
        <v>101</v>
      </c>
      <c r="F53" s="256">
        <v>718.27099999999996</v>
      </c>
      <c r="G53" s="256">
        <v>719.50400000000002</v>
      </c>
      <c r="H53" s="255" t="s">
        <v>430</v>
      </c>
      <c r="I53" s="255" t="s">
        <v>434</v>
      </c>
      <c r="J53" s="255" t="s">
        <v>432</v>
      </c>
      <c r="K53" s="257" t="s">
        <v>433</v>
      </c>
    </row>
    <row r="54" spans="1:11">
      <c r="A54" s="258" t="s">
        <v>355</v>
      </c>
      <c r="B54" s="259" t="s">
        <v>427</v>
      </c>
      <c r="C54" s="259" t="s">
        <v>428</v>
      </c>
      <c r="D54" s="259" t="s">
        <v>429</v>
      </c>
      <c r="E54" s="259">
        <v>101</v>
      </c>
      <c r="F54" s="260">
        <v>719.50400000000002</v>
      </c>
      <c r="G54" s="260">
        <v>719.92200000000003</v>
      </c>
      <c r="H54" s="259" t="s">
        <v>430</v>
      </c>
      <c r="I54" s="259" t="s">
        <v>435</v>
      </c>
      <c r="J54" s="259" t="s">
        <v>432</v>
      </c>
      <c r="K54" s="261" t="s">
        <v>433</v>
      </c>
    </row>
    <row r="55" spans="1:11">
      <c r="A55" s="254" t="s">
        <v>355</v>
      </c>
      <c r="B55" s="255" t="s">
        <v>427</v>
      </c>
      <c r="C55" s="255" t="s">
        <v>428</v>
      </c>
      <c r="D55" s="255" t="s">
        <v>429</v>
      </c>
      <c r="E55" s="255">
        <v>101</v>
      </c>
      <c r="F55" s="256">
        <v>719.92200000000003</v>
      </c>
      <c r="G55" s="256">
        <v>724.01700000000005</v>
      </c>
      <c r="H55" s="255" t="s">
        <v>436</v>
      </c>
      <c r="I55" s="255" t="s">
        <v>437</v>
      </c>
      <c r="J55" s="255" t="s">
        <v>432</v>
      </c>
      <c r="K55" s="257" t="s">
        <v>433</v>
      </c>
    </row>
    <row r="56" spans="1:11">
      <c r="A56" s="258" t="s">
        <v>355</v>
      </c>
      <c r="B56" s="259" t="s">
        <v>427</v>
      </c>
      <c r="C56" s="259" t="s">
        <v>428</v>
      </c>
      <c r="D56" s="259" t="s">
        <v>429</v>
      </c>
      <c r="E56" s="259">
        <v>101</v>
      </c>
      <c r="F56" s="260">
        <v>719.92200000000003</v>
      </c>
      <c r="G56" s="260">
        <v>724.01700000000005</v>
      </c>
      <c r="H56" s="259" t="s">
        <v>436</v>
      </c>
      <c r="I56" s="259" t="s">
        <v>438</v>
      </c>
      <c r="J56" s="259" t="s">
        <v>432</v>
      </c>
      <c r="K56" s="261" t="s">
        <v>433</v>
      </c>
    </row>
    <row r="57" spans="1:11">
      <c r="A57" s="254" t="s">
        <v>355</v>
      </c>
      <c r="B57" s="255" t="s">
        <v>427</v>
      </c>
      <c r="C57" s="255" t="s">
        <v>428</v>
      </c>
      <c r="D57" s="255" t="s">
        <v>429</v>
      </c>
      <c r="E57" s="255">
        <v>101</v>
      </c>
      <c r="F57" s="256">
        <v>724.01700000000005</v>
      </c>
      <c r="G57" s="256">
        <v>726</v>
      </c>
      <c r="H57" s="255" t="s">
        <v>436</v>
      </c>
      <c r="I57" s="255" t="s">
        <v>439</v>
      </c>
      <c r="J57" s="255" t="s">
        <v>432</v>
      </c>
      <c r="K57" s="257" t="s">
        <v>433</v>
      </c>
    </row>
    <row r="58" spans="1:11">
      <c r="A58" s="258" t="s">
        <v>355</v>
      </c>
      <c r="B58" s="259" t="s">
        <v>427</v>
      </c>
      <c r="C58" s="259" t="s">
        <v>428</v>
      </c>
      <c r="D58" s="259" t="s">
        <v>429</v>
      </c>
      <c r="E58" s="259">
        <v>101</v>
      </c>
      <c r="F58" s="260">
        <v>726</v>
      </c>
      <c r="G58" s="260">
        <v>747.34299999999996</v>
      </c>
      <c r="H58" s="259" t="s">
        <v>440</v>
      </c>
      <c r="I58" s="259" t="s">
        <v>441</v>
      </c>
      <c r="J58" s="259" t="s">
        <v>432</v>
      </c>
      <c r="K58" s="261" t="s">
        <v>433</v>
      </c>
    </row>
    <row r="59" spans="1:11">
      <c r="A59" s="254" t="s">
        <v>355</v>
      </c>
      <c r="B59" s="255" t="s">
        <v>427</v>
      </c>
      <c r="C59" s="255" t="s">
        <v>428</v>
      </c>
      <c r="D59" s="255" t="s">
        <v>429</v>
      </c>
      <c r="E59" s="255">
        <v>101</v>
      </c>
      <c r="F59" s="256">
        <v>747.34299999999996</v>
      </c>
      <c r="G59" s="256">
        <v>749.721</v>
      </c>
      <c r="H59" s="255" t="s">
        <v>442</v>
      </c>
      <c r="I59" s="255" t="s">
        <v>443</v>
      </c>
      <c r="J59" s="255" t="s">
        <v>432</v>
      </c>
      <c r="K59" s="257" t="s">
        <v>433</v>
      </c>
    </row>
    <row r="60" spans="1:11">
      <c r="A60" s="258" t="s">
        <v>355</v>
      </c>
      <c r="B60" s="259" t="s">
        <v>427</v>
      </c>
      <c r="C60" s="259" t="s">
        <v>428</v>
      </c>
      <c r="D60" s="259" t="s">
        <v>429</v>
      </c>
      <c r="E60" s="259">
        <v>101</v>
      </c>
      <c r="F60" s="260">
        <v>747.34299999999996</v>
      </c>
      <c r="G60" s="260">
        <v>749.721</v>
      </c>
      <c r="H60" s="259" t="s">
        <v>442</v>
      </c>
      <c r="I60" s="259" t="s">
        <v>444</v>
      </c>
      <c r="J60" s="259" t="s">
        <v>432</v>
      </c>
      <c r="K60" s="261" t="s">
        <v>433</v>
      </c>
    </row>
    <row r="61" spans="1:11">
      <c r="A61" s="254" t="s">
        <v>355</v>
      </c>
      <c r="B61" s="255" t="s">
        <v>427</v>
      </c>
      <c r="C61" s="255" t="s">
        <v>428</v>
      </c>
      <c r="D61" s="255" t="s">
        <v>429</v>
      </c>
      <c r="E61" s="255">
        <v>101</v>
      </c>
      <c r="F61" s="256">
        <v>749.721</v>
      </c>
      <c r="G61" s="256">
        <v>794.49400000000003</v>
      </c>
      <c r="H61" s="255" t="s">
        <v>445</v>
      </c>
      <c r="I61" s="255" t="s">
        <v>446</v>
      </c>
      <c r="J61" s="255" t="s">
        <v>432</v>
      </c>
      <c r="K61" s="257" t="s">
        <v>433</v>
      </c>
    </row>
    <row r="62" spans="1:11">
      <c r="A62" s="258" t="s">
        <v>355</v>
      </c>
      <c r="B62" s="259" t="s">
        <v>427</v>
      </c>
      <c r="C62" s="259" t="s">
        <v>428</v>
      </c>
      <c r="D62" s="259" t="s">
        <v>429</v>
      </c>
      <c r="E62" s="259">
        <v>101</v>
      </c>
      <c r="F62" s="260">
        <v>794.49400000000003</v>
      </c>
      <c r="G62" s="260">
        <v>796.53099999999995</v>
      </c>
      <c r="H62" s="259" t="s">
        <v>447</v>
      </c>
      <c r="I62" s="259" t="s">
        <v>448</v>
      </c>
      <c r="J62" s="259" t="s">
        <v>432</v>
      </c>
      <c r="K62" s="261" t="s">
        <v>433</v>
      </c>
    </row>
    <row r="63" spans="1:11">
      <c r="A63" s="254" t="s">
        <v>355</v>
      </c>
      <c r="B63" s="255" t="s">
        <v>427</v>
      </c>
      <c r="C63" s="255" t="s">
        <v>428</v>
      </c>
      <c r="D63" s="255" t="s">
        <v>429</v>
      </c>
      <c r="E63" s="255">
        <v>101</v>
      </c>
      <c r="F63" s="256">
        <v>794.49400000000003</v>
      </c>
      <c r="G63" s="256">
        <v>796.53099999999995</v>
      </c>
      <c r="H63" s="255" t="s">
        <v>447</v>
      </c>
      <c r="I63" s="255" t="s">
        <v>449</v>
      </c>
      <c r="J63" s="255" t="s">
        <v>432</v>
      </c>
      <c r="K63" s="257" t="s">
        <v>433</v>
      </c>
    </row>
    <row r="64" spans="1:11">
      <c r="A64" s="258" t="s">
        <v>355</v>
      </c>
      <c r="B64" s="259" t="s">
        <v>427</v>
      </c>
      <c r="C64" s="259" t="s">
        <v>428</v>
      </c>
      <c r="D64" s="259" t="s">
        <v>429</v>
      </c>
      <c r="E64" s="259">
        <v>101</v>
      </c>
      <c r="F64" s="260">
        <v>796.53099999999995</v>
      </c>
      <c r="G64" s="260">
        <v>841.83199999999999</v>
      </c>
      <c r="H64" s="259" t="s">
        <v>450</v>
      </c>
      <c r="I64" s="259" t="s">
        <v>451</v>
      </c>
      <c r="J64" s="259" t="s">
        <v>432</v>
      </c>
      <c r="K64" s="261" t="s">
        <v>433</v>
      </c>
    </row>
    <row r="65" spans="1:11">
      <c r="A65" s="254" t="s">
        <v>355</v>
      </c>
      <c r="B65" s="255" t="s">
        <v>427</v>
      </c>
      <c r="C65" s="255" t="s">
        <v>428</v>
      </c>
      <c r="D65" s="255" t="s">
        <v>429</v>
      </c>
      <c r="E65" s="255">
        <v>101</v>
      </c>
      <c r="F65" s="256">
        <v>841.83199999999999</v>
      </c>
      <c r="G65" s="256">
        <v>843.66700000000003</v>
      </c>
      <c r="H65" s="255" t="s">
        <v>452</v>
      </c>
      <c r="I65" s="255" t="s">
        <v>453</v>
      </c>
      <c r="J65" s="255" t="s">
        <v>432</v>
      </c>
      <c r="K65" s="257" t="s">
        <v>433</v>
      </c>
    </row>
    <row r="66" spans="1:11">
      <c r="A66" s="258" t="s">
        <v>355</v>
      </c>
      <c r="B66" s="259" t="s">
        <v>427</v>
      </c>
      <c r="C66" s="259" t="s">
        <v>428</v>
      </c>
      <c r="D66" s="259" t="s">
        <v>429</v>
      </c>
      <c r="E66" s="259">
        <v>101</v>
      </c>
      <c r="F66" s="260">
        <v>841.83199999999999</v>
      </c>
      <c r="G66" s="260">
        <v>843.66700000000003</v>
      </c>
      <c r="H66" s="259" t="s">
        <v>452</v>
      </c>
      <c r="I66" s="259" t="s">
        <v>454</v>
      </c>
      <c r="J66" s="259" t="s">
        <v>432</v>
      </c>
      <c r="K66" s="261" t="s">
        <v>433</v>
      </c>
    </row>
    <row r="67" spans="1:11">
      <c r="A67" s="254" t="s">
        <v>355</v>
      </c>
      <c r="B67" s="255" t="s">
        <v>427</v>
      </c>
      <c r="C67" s="255" t="s">
        <v>428</v>
      </c>
      <c r="D67" s="255" t="s">
        <v>429</v>
      </c>
      <c r="E67" s="255">
        <v>101</v>
      </c>
      <c r="F67" s="256">
        <v>843.66700000000003</v>
      </c>
      <c r="G67" s="256">
        <v>890.08</v>
      </c>
      <c r="H67" s="255" t="s">
        <v>455</v>
      </c>
      <c r="I67" s="255" t="s">
        <v>456</v>
      </c>
      <c r="J67" s="255" t="s">
        <v>432</v>
      </c>
      <c r="K67" s="257" t="s">
        <v>433</v>
      </c>
    </row>
    <row r="68" spans="1:11">
      <c r="A68" s="258" t="s">
        <v>355</v>
      </c>
      <c r="B68" s="259" t="s">
        <v>427</v>
      </c>
      <c r="C68" s="259" t="s">
        <v>428</v>
      </c>
      <c r="D68" s="259" t="s">
        <v>429</v>
      </c>
      <c r="E68" s="259">
        <v>101</v>
      </c>
      <c r="F68" s="260">
        <v>890.08</v>
      </c>
      <c r="G68" s="260">
        <v>892.09400000000005</v>
      </c>
      <c r="H68" s="259" t="s">
        <v>457</v>
      </c>
      <c r="I68" s="259" t="s">
        <v>458</v>
      </c>
      <c r="J68" s="259" t="s">
        <v>432</v>
      </c>
      <c r="K68" s="261" t="s">
        <v>433</v>
      </c>
    </row>
    <row r="69" spans="1:11">
      <c r="A69" s="254" t="s">
        <v>355</v>
      </c>
      <c r="B69" s="255" t="s">
        <v>427</v>
      </c>
      <c r="C69" s="255" t="s">
        <v>428</v>
      </c>
      <c r="D69" s="255" t="s">
        <v>429</v>
      </c>
      <c r="E69" s="255">
        <v>101</v>
      </c>
      <c r="F69" s="256">
        <v>890.08</v>
      </c>
      <c r="G69" s="256">
        <v>892.09400000000005</v>
      </c>
      <c r="H69" s="255" t="s">
        <v>457</v>
      </c>
      <c r="I69" s="255" t="s">
        <v>459</v>
      </c>
      <c r="J69" s="255" t="s">
        <v>432</v>
      </c>
      <c r="K69" s="257" t="s">
        <v>433</v>
      </c>
    </row>
    <row r="70" spans="1:11">
      <c r="A70" s="258" t="s">
        <v>355</v>
      </c>
      <c r="B70" s="259" t="s">
        <v>427</v>
      </c>
      <c r="C70" s="259" t="s">
        <v>428</v>
      </c>
      <c r="D70" s="259" t="s">
        <v>429</v>
      </c>
      <c r="E70" s="259">
        <v>101</v>
      </c>
      <c r="F70" s="260">
        <v>892.09400000000005</v>
      </c>
      <c r="G70" s="260">
        <v>937.95899999999995</v>
      </c>
      <c r="H70" s="259" t="s">
        <v>460</v>
      </c>
      <c r="I70" s="259" t="s">
        <v>461</v>
      </c>
      <c r="J70" s="259" t="s">
        <v>432</v>
      </c>
      <c r="K70" s="261" t="s">
        <v>433</v>
      </c>
    </row>
    <row r="71" spans="1:11">
      <c r="A71" s="254" t="s">
        <v>355</v>
      </c>
      <c r="B71" s="255" t="s">
        <v>427</v>
      </c>
      <c r="C71" s="255" t="s">
        <v>428</v>
      </c>
      <c r="D71" s="255" t="s">
        <v>429</v>
      </c>
      <c r="E71" s="255">
        <v>101</v>
      </c>
      <c r="F71" s="256">
        <v>937.95899999999995</v>
      </c>
      <c r="G71" s="256">
        <v>940.71400000000006</v>
      </c>
      <c r="H71" s="255" t="s">
        <v>462</v>
      </c>
      <c r="I71" s="255" t="s">
        <v>463</v>
      </c>
      <c r="J71" s="255" t="s">
        <v>432</v>
      </c>
      <c r="K71" s="257" t="s">
        <v>433</v>
      </c>
    </row>
    <row r="72" spans="1:11">
      <c r="A72" s="258" t="s">
        <v>355</v>
      </c>
      <c r="B72" s="259" t="s">
        <v>427</v>
      </c>
      <c r="C72" s="259" t="s">
        <v>428</v>
      </c>
      <c r="D72" s="259" t="s">
        <v>429</v>
      </c>
      <c r="E72" s="259">
        <v>101</v>
      </c>
      <c r="F72" s="260">
        <v>937.95899999999995</v>
      </c>
      <c r="G72" s="260">
        <v>940.71400000000006</v>
      </c>
      <c r="H72" s="259" t="s">
        <v>462</v>
      </c>
      <c r="I72" s="259" t="s">
        <v>464</v>
      </c>
      <c r="J72" s="259" t="s">
        <v>432</v>
      </c>
      <c r="K72" s="261" t="s">
        <v>433</v>
      </c>
    </row>
    <row r="73" spans="1:11">
      <c r="A73" s="254" t="s">
        <v>355</v>
      </c>
      <c r="B73" s="255" t="s">
        <v>427</v>
      </c>
      <c r="C73" s="255" t="s">
        <v>428</v>
      </c>
      <c r="D73" s="255" t="s">
        <v>429</v>
      </c>
      <c r="E73" s="255">
        <v>101</v>
      </c>
      <c r="F73" s="256">
        <v>940.71400000000006</v>
      </c>
      <c r="G73" s="256">
        <v>987.22199999999998</v>
      </c>
      <c r="H73" s="255" t="s">
        <v>465</v>
      </c>
      <c r="I73" s="255" t="s">
        <v>466</v>
      </c>
      <c r="J73" s="255" t="s">
        <v>432</v>
      </c>
      <c r="K73" s="257" t="s">
        <v>433</v>
      </c>
    </row>
    <row r="74" spans="1:11">
      <c r="A74" s="258" t="s">
        <v>355</v>
      </c>
      <c r="B74" s="259" t="s">
        <v>427</v>
      </c>
      <c r="C74" s="259" t="s">
        <v>428</v>
      </c>
      <c r="D74" s="259" t="s">
        <v>429</v>
      </c>
      <c r="E74" s="259">
        <v>101</v>
      </c>
      <c r="F74" s="260">
        <v>987.22199999999998</v>
      </c>
      <c r="G74" s="260">
        <v>989.50800000000004</v>
      </c>
      <c r="H74" s="259" t="s">
        <v>467</v>
      </c>
      <c r="I74" s="259" t="s">
        <v>468</v>
      </c>
      <c r="J74" s="259" t="s">
        <v>432</v>
      </c>
      <c r="K74" s="261" t="s">
        <v>433</v>
      </c>
    </row>
    <row r="75" spans="1:11">
      <c r="A75" s="254" t="s">
        <v>355</v>
      </c>
      <c r="B75" s="255" t="s">
        <v>427</v>
      </c>
      <c r="C75" s="255" t="s">
        <v>428</v>
      </c>
      <c r="D75" s="255" t="s">
        <v>429</v>
      </c>
      <c r="E75" s="255">
        <v>101</v>
      </c>
      <c r="F75" s="256">
        <v>987.22199999999998</v>
      </c>
      <c r="G75" s="256">
        <v>989.50800000000004</v>
      </c>
      <c r="H75" s="255" t="s">
        <v>467</v>
      </c>
      <c r="I75" s="255" t="s">
        <v>469</v>
      </c>
      <c r="J75" s="255" t="s">
        <v>432</v>
      </c>
      <c r="K75" s="257" t="s">
        <v>433</v>
      </c>
    </row>
    <row r="76" spans="1:11">
      <c r="A76" s="258" t="s">
        <v>355</v>
      </c>
      <c r="B76" s="259" t="s">
        <v>427</v>
      </c>
      <c r="C76" s="259" t="s">
        <v>428</v>
      </c>
      <c r="D76" s="259" t="s">
        <v>429</v>
      </c>
      <c r="E76" s="259">
        <v>101</v>
      </c>
      <c r="F76" s="260">
        <v>989.50800000000004</v>
      </c>
      <c r="G76" s="260">
        <v>1008.2859999999999</v>
      </c>
      <c r="H76" s="259" t="s">
        <v>470</v>
      </c>
      <c r="I76" s="259" t="s">
        <v>471</v>
      </c>
      <c r="J76" s="259" t="s">
        <v>432</v>
      </c>
      <c r="K76" s="261" t="s">
        <v>433</v>
      </c>
    </row>
    <row r="77" spans="1:11">
      <c r="A77" s="254" t="s">
        <v>355</v>
      </c>
      <c r="B77" s="255" t="s">
        <v>427</v>
      </c>
      <c r="C77" s="255" t="s">
        <v>428</v>
      </c>
      <c r="D77" s="255" t="s">
        <v>429</v>
      </c>
      <c r="E77" s="255">
        <v>101</v>
      </c>
      <c r="F77" s="256">
        <v>1008.2859999999999</v>
      </c>
      <c r="G77" s="256">
        <v>1040.482</v>
      </c>
      <c r="H77" s="255" t="s">
        <v>472</v>
      </c>
      <c r="I77" s="255" t="s">
        <v>473</v>
      </c>
      <c r="J77" s="255" t="s">
        <v>432</v>
      </c>
      <c r="K77" s="257" t="s">
        <v>433</v>
      </c>
    </row>
    <row r="78" spans="1:11">
      <c r="A78" s="258" t="s">
        <v>355</v>
      </c>
      <c r="B78" s="259" t="s">
        <v>427</v>
      </c>
      <c r="C78" s="259" t="s">
        <v>428</v>
      </c>
      <c r="D78" s="259" t="s">
        <v>429</v>
      </c>
      <c r="E78" s="259">
        <v>101</v>
      </c>
      <c r="F78" s="260">
        <v>1040.482</v>
      </c>
      <c r="G78" s="260">
        <v>1042.4680000000001</v>
      </c>
      <c r="H78" s="259" t="s">
        <v>474</v>
      </c>
      <c r="I78" s="259" t="s">
        <v>475</v>
      </c>
      <c r="J78" s="259" t="s">
        <v>432</v>
      </c>
      <c r="K78" s="261" t="s">
        <v>433</v>
      </c>
    </row>
    <row r="79" spans="1:11">
      <c r="A79" s="254" t="s">
        <v>355</v>
      </c>
      <c r="B79" s="255" t="s">
        <v>427</v>
      </c>
      <c r="C79" s="255" t="s">
        <v>428</v>
      </c>
      <c r="D79" s="255" t="s">
        <v>429</v>
      </c>
      <c r="E79" s="255">
        <v>101</v>
      </c>
      <c r="F79" s="256">
        <v>1040.482</v>
      </c>
      <c r="G79" s="256">
        <v>1042.4680000000001</v>
      </c>
      <c r="H79" s="255" t="s">
        <v>474</v>
      </c>
      <c r="I79" s="255" t="s">
        <v>476</v>
      </c>
      <c r="J79" s="255" t="s">
        <v>432</v>
      </c>
      <c r="K79" s="257" t="s">
        <v>433</v>
      </c>
    </row>
    <row r="80" spans="1:11">
      <c r="A80" s="258" t="s">
        <v>355</v>
      </c>
      <c r="B80" s="259" t="s">
        <v>427</v>
      </c>
      <c r="C80" s="259" t="s">
        <v>428</v>
      </c>
      <c r="D80" s="259" t="s">
        <v>429</v>
      </c>
      <c r="E80" s="259">
        <v>101</v>
      </c>
      <c r="F80" s="260">
        <v>1042.4680000000001</v>
      </c>
      <c r="G80" s="260">
        <v>1097.702</v>
      </c>
      <c r="H80" s="259" t="s">
        <v>477</v>
      </c>
      <c r="I80" s="259" t="s">
        <v>478</v>
      </c>
      <c r="J80" s="259" t="s">
        <v>432</v>
      </c>
      <c r="K80" s="261" t="s">
        <v>433</v>
      </c>
    </row>
    <row r="81" spans="1:11">
      <c r="A81" s="254" t="s">
        <v>355</v>
      </c>
      <c r="B81" s="255" t="s">
        <v>427</v>
      </c>
      <c r="C81" s="255" t="s">
        <v>428</v>
      </c>
      <c r="D81" s="255" t="s">
        <v>429</v>
      </c>
      <c r="E81" s="255">
        <v>101</v>
      </c>
      <c r="F81" s="256">
        <v>1097.702</v>
      </c>
      <c r="G81" s="256">
        <v>1099.663</v>
      </c>
      <c r="H81" s="255" t="s">
        <v>479</v>
      </c>
      <c r="I81" s="255" t="s">
        <v>480</v>
      </c>
      <c r="J81" s="255" t="s">
        <v>432</v>
      </c>
      <c r="K81" s="257" t="s">
        <v>433</v>
      </c>
    </row>
    <row r="82" spans="1:11">
      <c r="A82" s="258" t="s">
        <v>355</v>
      </c>
      <c r="B82" s="259" t="s">
        <v>427</v>
      </c>
      <c r="C82" s="259" t="s">
        <v>428</v>
      </c>
      <c r="D82" s="259" t="s">
        <v>429</v>
      </c>
      <c r="E82" s="259">
        <v>101</v>
      </c>
      <c r="F82" s="260">
        <v>1097.702</v>
      </c>
      <c r="G82" s="260">
        <v>1099.663</v>
      </c>
      <c r="H82" s="259" t="s">
        <v>479</v>
      </c>
      <c r="I82" s="259" t="s">
        <v>481</v>
      </c>
      <c r="J82" s="259" t="s">
        <v>432</v>
      </c>
      <c r="K82" s="261" t="s">
        <v>433</v>
      </c>
    </row>
    <row r="83" spans="1:11">
      <c r="A83" s="254" t="s">
        <v>355</v>
      </c>
      <c r="B83" s="255" t="s">
        <v>427</v>
      </c>
      <c r="C83" s="255" t="s">
        <v>428</v>
      </c>
      <c r="D83" s="255" t="s">
        <v>429</v>
      </c>
      <c r="E83" s="255">
        <v>101</v>
      </c>
      <c r="F83" s="256">
        <v>1099.663</v>
      </c>
      <c r="G83" s="256">
        <v>1142.702</v>
      </c>
      <c r="H83" s="255" t="s">
        <v>482</v>
      </c>
      <c r="I83" s="255" t="s">
        <v>483</v>
      </c>
      <c r="J83" s="255" t="s">
        <v>432</v>
      </c>
      <c r="K83" s="257" t="s">
        <v>433</v>
      </c>
    </row>
    <row r="84" spans="1:11">
      <c r="A84" s="258" t="s">
        <v>355</v>
      </c>
      <c r="B84" s="259" t="s">
        <v>427</v>
      </c>
      <c r="C84" s="259" t="s">
        <v>428</v>
      </c>
      <c r="D84" s="259" t="s">
        <v>429</v>
      </c>
      <c r="E84" s="259">
        <v>101</v>
      </c>
      <c r="F84" s="260">
        <v>1142.702</v>
      </c>
      <c r="G84" s="260">
        <v>1144.771</v>
      </c>
      <c r="H84" s="259" t="s">
        <v>484</v>
      </c>
      <c r="I84" s="259" t="s">
        <v>485</v>
      </c>
      <c r="J84" s="259" t="s">
        <v>432</v>
      </c>
      <c r="K84" s="261" t="s">
        <v>433</v>
      </c>
    </row>
    <row r="85" spans="1:11">
      <c r="A85" s="254" t="s">
        <v>355</v>
      </c>
      <c r="B85" s="255" t="s">
        <v>427</v>
      </c>
      <c r="C85" s="255" t="s">
        <v>428</v>
      </c>
      <c r="D85" s="255" t="s">
        <v>429</v>
      </c>
      <c r="E85" s="255">
        <v>101</v>
      </c>
      <c r="F85" s="256">
        <v>1142.702</v>
      </c>
      <c r="G85" s="256">
        <v>1144.771</v>
      </c>
      <c r="H85" s="255" t="s">
        <v>484</v>
      </c>
      <c r="I85" s="255" t="s">
        <v>486</v>
      </c>
      <c r="J85" s="255" t="s">
        <v>432</v>
      </c>
      <c r="K85" s="257" t="s">
        <v>433</v>
      </c>
    </row>
    <row r="86" spans="1:11">
      <c r="A86" s="258" t="s">
        <v>355</v>
      </c>
      <c r="B86" s="259" t="s">
        <v>427</v>
      </c>
      <c r="C86" s="259" t="s">
        <v>428</v>
      </c>
      <c r="D86" s="259" t="s">
        <v>429</v>
      </c>
      <c r="E86" s="259">
        <v>101</v>
      </c>
      <c r="F86" s="260">
        <v>1144.771</v>
      </c>
      <c r="G86" s="260">
        <v>1185.557</v>
      </c>
      <c r="H86" s="259" t="s">
        <v>487</v>
      </c>
      <c r="I86" s="259" t="s">
        <v>488</v>
      </c>
      <c r="J86" s="259" t="s">
        <v>432</v>
      </c>
      <c r="K86" s="261" t="s">
        <v>433</v>
      </c>
    </row>
    <row r="87" spans="1:11">
      <c r="A87" s="254" t="s">
        <v>355</v>
      </c>
      <c r="B87" s="255" t="s">
        <v>427</v>
      </c>
      <c r="C87" s="255" t="s">
        <v>428</v>
      </c>
      <c r="D87" s="255" t="s">
        <v>429</v>
      </c>
      <c r="E87" s="255">
        <v>101</v>
      </c>
      <c r="F87" s="256">
        <v>1185.557</v>
      </c>
      <c r="G87" s="256">
        <v>1187.587</v>
      </c>
      <c r="H87" s="255" t="s">
        <v>489</v>
      </c>
      <c r="I87" s="255" t="s">
        <v>490</v>
      </c>
      <c r="J87" s="255" t="s">
        <v>432</v>
      </c>
      <c r="K87" s="257" t="s">
        <v>433</v>
      </c>
    </row>
    <row r="88" spans="1:11">
      <c r="A88" s="258" t="s">
        <v>355</v>
      </c>
      <c r="B88" s="259" t="s">
        <v>427</v>
      </c>
      <c r="C88" s="259" t="s">
        <v>428</v>
      </c>
      <c r="D88" s="259" t="s">
        <v>429</v>
      </c>
      <c r="E88" s="259">
        <v>101</v>
      </c>
      <c r="F88" s="260">
        <v>1185.557</v>
      </c>
      <c r="G88" s="260">
        <v>1187.587</v>
      </c>
      <c r="H88" s="259" t="s">
        <v>489</v>
      </c>
      <c r="I88" s="259" t="s">
        <v>491</v>
      </c>
      <c r="J88" s="259" t="s">
        <v>432</v>
      </c>
      <c r="K88" s="261" t="s">
        <v>433</v>
      </c>
    </row>
    <row r="89" spans="1:11">
      <c r="A89" s="254" t="s">
        <v>355</v>
      </c>
      <c r="B89" s="255" t="s">
        <v>427</v>
      </c>
      <c r="C89" s="255" t="s">
        <v>428</v>
      </c>
      <c r="D89" s="255" t="s">
        <v>429</v>
      </c>
      <c r="E89" s="255">
        <v>101</v>
      </c>
      <c r="F89" s="256">
        <v>1187.587</v>
      </c>
      <c r="G89" s="256">
        <v>1238.712</v>
      </c>
      <c r="H89" s="255" t="s">
        <v>492</v>
      </c>
      <c r="I89" s="255" t="s">
        <v>493</v>
      </c>
      <c r="J89" s="255" t="s">
        <v>432</v>
      </c>
      <c r="K89" s="257" t="s">
        <v>433</v>
      </c>
    </row>
    <row r="90" spans="1:11">
      <c r="A90" s="258" t="s">
        <v>355</v>
      </c>
      <c r="B90" s="259" t="s">
        <v>427</v>
      </c>
      <c r="C90" s="259" t="s">
        <v>428</v>
      </c>
      <c r="D90" s="259" t="s">
        <v>429</v>
      </c>
      <c r="E90" s="259">
        <v>101</v>
      </c>
      <c r="F90" s="260">
        <v>1238.712</v>
      </c>
      <c r="G90" s="260">
        <v>1241.008</v>
      </c>
      <c r="H90" s="259" t="s">
        <v>494</v>
      </c>
      <c r="I90" s="259" t="s">
        <v>495</v>
      </c>
      <c r="J90" s="259" t="s">
        <v>432</v>
      </c>
      <c r="K90" s="261" t="s">
        <v>433</v>
      </c>
    </row>
    <row r="91" spans="1:11">
      <c r="A91" s="254" t="s">
        <v>355</v>
      </c>
      <c r="B91" s="255" t="s">
        <v>427</v>
      </c>
      <c r="C91" s="255" t="s">
        <v>428</v>
      </c>
      <c r="D91" s="255" t="s">
        <v>429</v>
      </c>
      <c r="E91" s="255">
        <v>101</v>
      </c>
      <c r="F91" s="256">
        <v>1238.712</v>
      </c>
      <c r="G91" s="256">
        <v>1241.008</v>
      </c>
      <c r="H91" s="255" t="s">
        <v>494</v>
      </c>
      <c r="I91" s="255" t="s">
        <v>496</v>
      </c>
      <c r="J91" s="255" t="s">
        <v>432</v>
      </c>
      <c r="K91" s="257" t="s">
        <v>433</v>
      </c>
    </row>
    <row r="92" spans="1:11">
      <c r="A92" s="258" t="s">
        <v>355</v>
      </c>
      <c r="B92" s="259" t="s">
        <v>427</v>
      </c>
      <c r="C92" s="259" t="s">
        <v>428</v>
      </c>
      <c r="D92" s="259" t="s">
        <v>429</v>
      </c>
      <c r="E92" s="259">
        <v>101</v>
      </c>
      <c r="F92" s="260">
        <v>1241.008</v>
      </c>
      <c r="G92" s="260">
        <v>1290.7059999999999</v>
      </c>
      <c r="H92" s="259" t="s">
        <v>497</v>
      </c>
      <c r="I92" s="259" t="s">
        <v>498</v>
      </c>
      <c r="J92" s="259" t="s">
        <v>432</v>
      </c>
      <c r="K92" s="261" t="s">
        <v>433</v>
      </c>
    </row>
    <row r="93" spans="1:11">
      <c r="A93" s="254" t="s">
        <v>355</v>
      </c>
      <c r="B93" s="255" t="s">
        <v>427</v>
      </c>
      <c r="C93" s="255" t="s">
        <v>428</v>
      </c>
      <c r="D93" s="255" t="s">
        <v>429</v>
      </c>
      <c r="E93" s="255">
        <v>101</v>
      </c>
      <c r="F93" s="256">
        <v>1290.7059999999999</v>
      </c>
      <c r="G93" s="256">
        <v>1292.7239999999999</v>
      </c>
      <c r="H93" s="255" t="s">
        <v>499</v>
      </c>
      <c r="I93" s="255" t="s">
        <v>500</v>
      </c>
      <c r="J93" s="255" t="s">
        <v>432</v>
      </c>
      <c r="K93" s="257" t="s">
        <v>433</v>
      </c>
    </row>
    <row r="94" spans="1:11">
      <c r="A94" s="258" t="s">
        <v>355</v>
      </c>
      <c r="B94" s="259" t="s">
        <v>427</v>
      </c>
      <c r="C94" s="259" t="s">
        <v>428</v>
      </c>
      <c r="D94" s="259" t="s">
        <v>429</v>
      </c>
      <c r="E94" s="259">
        <v>101</v>
      </c>
      <c r="F94" s="260">
        <v>1290.7059999999999</v>
      </c>
      <c r="G94" s="260">
        <v>1292.7239999999999</v>
      </c>
      <c r="H94" s="259" t="s">
        <v>499</v>
      </c>
      <c r="I94" s="259" t="s">
        <v>501</v>
      </c>
      <c r="J94" s="259" t="s">
        <v>432</v>
      </c>
      <c r="K94" s="261" t="s">
        <v>433</v>
      </c>
    </row>
    <row r="95" spans="1:11">
      <c r="A95" s="254" t="s">
        <v>355</v>
      </c>
      <c r="B95" s="255" t="s">
        <v>427</v>
      </c>
      <c r="C95" s="255" t="s">
        <v>428</v>
      </c>
      <c r="D95" s="255" t="s">
        <v>429</v>
      </c>
      <c r="E95" s="255">
        <v>101</v>
      </c>
      <c r="F95" s="256">
        <v>1292.7239999999999</v>
      </c>
      <c r="G95" s="256">
        <v>1345.366</v>
      </c>
      <c r="H95" s="255" t="s">
        <v>502</v>
      </c>
      <c r="I95" s="255" t="s">
        <v>503</v>
      </c>
      <c r="J95" s="255" t="s">
        <v>432</v>
      </c>
      <c r="K95" s="257" t="s">
        <v>433</v>
      </c>
    </row>
    <row r="96" spans="1:11">
      <c r="A96" s="258" t="s">
        <v>355</v>
      </c>
      <c r="B96" s="259" t="s">
        <v>427</v>
      </c>
      <c r="C96" s="259" t="s">
        <v>428</v>
      </c>
      <c r="D96" s="259" t="s">
        <v>429</v>
      </c>
      <c r="E96" s="259">
        <v>101</v>
      </c>
      <c r="F96" s="260">
        <v>1345.366</v>
      </c>
      <c r="G96" s="260">
        <v>1347.146</v>
      </c>
      <c r="H96" s="259" t="s">
        <v>504</v>
      </c>
      <c r="I96" s="259" t="s">
        <v>505</v>
      </c>
      <c r="J96" s="259" t="s">
        <v>432</v>
      </c>
      <c r="K96" s="261" t="s">
        <v>433</v>
      </c>
    </row>
    <row r="97" spans="1:11">
      <c r="A97" s="254" t="s">
        <v>355</v>
      </c>
      <c r="B97" s="255" t="s">
        <v>427</v>
      </c>
      <c r="C97" s="255" t="s">
        <v>428</v>
      </c>
      <c r="D97" s="255" t="s">
        <v>429</v>
      </c>
      <c r="E97" s="255">
        <v>101</v>
      </c>
      <c r="F97" s="256">
        <v>1345.366</v>
      </c>
      <c r="G97" s="256">
        <v>1347.146</v>
      </c>
      <c r="H97" s="255" t="s">
        <v>504</v>
      </c>
      <c r="I97" s="255" t="s">
        <v>506</v>
      </c>
      <c r="J97" s="255" t="s">
        <v>432</v>
      </c>
      <c r="K97" s="257" t="s">
        <v>433</v>
      </c>
    </row>
    <row r="98" spans="1:11">
      <c r="A98" s="258" t="s">
        <v>355</v>
      </c>
      <c r="B98" s="259" t="s">
        <v>427</v>
      </c>
      <c r="C98" s="259" t="s">
        <v>428</v>
      </c>
      <c r="D98" s="259" t="s">
        <v>429</v>
      </c>
      <c r="E98" s="259">
        <v>101</v>
      </c>
      <c r="F98" s="260">
        <v>1347.146</v>
      </c>
      <c r="G98" s="260">
        <v>1399.7339999999999</v>
      </c>
      <c r="H98" s="259" t="s">
        <v>507</v>
      </c>
      <c r="I98" s="259" t="s">
        <v>508</v>
      </c>
      <c r="J98" s="259" t="s">
        <v>432</v>
      </c>
      <c r="K98" s="261" t="s">
        <v>433</v>
      </c>
    </row>
    <row r="99" spans="1:11">
      <c r="A99" s="254" t="s">
        <v>355</v>
      </c>
      <c r="B99" s="255" t="s">
        <v>427</v>
      </c>
      <c r="C99" s="255" t="s">
        <v>428</v>
      </c>
      <c r="D99" s="255" t="s">
        <v>429</v>
      </c>
      <c r="E99" s="255">
        <v>101</v>
      </c>
      <c r="F99" s="256">
        <v>1399.7339999999999</v>
      </c>
      <c r="G99" s="256">
        <v>1401.8109999999999</v>
      </c>
      <c r="H99" s="255" t="s">
        <v>509</v>
      </c>
      <c r="I99" s="255" t="s">
        <v>510</v>
      </c>
      <c r="J99" s="255" t="s">
        <v>432</v>
      </c>
      <c r="K99" s="257" t="s">
        <v>433</v>
      </c>
    </row>
    <row r="100" spans="1:11">
      <c r="A100" s="258" t="s">
        <v>355</v>
      </c>
      <c r="B100" s="259" t="s">
        <v>427</v>
      </c>
      <c r="C100" s="259" t="s">
        <v>428</v>
      </c>
      <c r="D100" s="259" t="s">
        <v>429</v>
      </c>
      <c r="E100" s="259">
        <v>101</v>
      </c>
      <c r="F100" s="260">
        <v>1399.7339999999999</v>
      </c>
      <c r="G100" s="260">
        <v>1401.8109999999999</v>
      </c>
      <c r="H100" s="259" t="s">
        <v>509</v>
      </c>
      <c r="I100" s="259" t="s">
        <v>511</v>
      </c>
      <c r="J100" s="259" t="s">
        <v>432</v>
      </c>
      <c r="K100" s="261" t="s">
        <v>433</v>
      </c>
    </row>
    <row r="101" spans="1:11">
      <c r="A101" s="254" t="s">
        <v>355</v>
      </c>
      <c r="B101" s="255" t="s">
        <v>427</v>
      </c>
      <c r="C101" s="255" t="s">
        <v>428</v>
      </c>
      <c r="D101" s="255" t="s">
        <v>429</v>
      </c>
      <c r="E101" s="255">
        <v>101</v>
      </c>
      <c r="F101" s="256">
        <v>1401.8109999999999</v>
      </c>
      <c r="G101" s="256">
        <v>1434.83</v>
      </c>
      <c r="H101" s="255" t="s">
        <v>512</v>
      </c>
      <c r="I101" s="255" t="s">
        <v>513</v>
      </c>
      <c r="J101" s="255" t="s">
        <v>432</v>
      </c>
      <c r="K101" s="257" t="s">
        <v>433</v>
      </c>
    </row>
    <row r="102" spans="1:11">
      <c r="A102" s="258" t="s">
        <v>355</v>
      </c>
      <c r="B102" s="259" t="s">
        <v>427</v>
      </c>
      <c r="C102" s="259" t="s">
        <v>428</v>
      </c>
      <c r="D102" s="259" t="s">
        <v>429</v>
      </c>
      <c r="E102" s="259">
        <v>101</v>
      </c>
      <c r="F102" s="260">
        <v>1434.83</v>
      </c>
      <c r="G102" s="260">
        <v>1436.7760000000001</v>
      </c>
      <c r="H102" s="259" t="s">
        <v>514</v>
      </c>
      <c r="I102" s="259" t="s">
        <v>515</v>
      </c>
      <c r="J102" s="259" t="s">
        <v>432</v>
      </c>
      <c r="K102" s="261" t="s">
        <v>433</v>
      </c>
    </row>
    <row r="103" spans="1:11">
      <c r="A103" s="254" t="s">
        <v>355</v>
      </c>
      <c r="B103" s="255" t="s">
        <v>427</v>
      </c>
      <c r="C103" s="255" t="s">
        <v>428</v>
      </c>
      <c r="D103" s="255" t="s">
        <v>429</v>
      </c>
      <c r="E103" s="255">
        <v>101</v>
      </c>
      <c r="F103" s="256">
        <v>1434.83</v>
      </c>
      <c r="G103" s="256">
        <v>1436.7760000000001</v>
      </c>
      <c r="H103" s="255" t="s">
        <v>514</v>
      </c>
      <c r="I103" s="255" t="s">
        <v>516</v>
      </c>
      <c r="J103" s="255" t="s">
        <v>432</v>
      </c>
      <c r="K103" s="257" t="s">
        <v>433</v>
      </c>
    </row>
    <row r="104" spans="1:11">
      <c r="A104" s="258" t="s">
        <v>355</v>
      </c>
      <c r="B104" s="259" t="s">
        <v>427</v>
      </c>
      <c r="C104" s="259" t="s">
        <v>428</v>
      </c>
      <c r="D104" s="259" t="s">
        <v>429</v>
      </c>
      <c r="E104" s="259">
        <v>101</v>
      </c>
      <c r="F104" s="260">
        <v>1436.7760000000001</v>
      </c>
      <c r="G104" s="260">
        <v>1471.0350000000001</v>
      </c>
      <c r="H104" s="259" t="s">
        <v>517</v>
      </c>
      <c r="I104" s="259" t="s">
        <v>518</v>
      </c>
      <c r="J104" s="259" t="s">
        <v>432</v>
      </c>
      <c r="K104" s="261" t="s">
        <v>433</v>
      </c>
    </row>
    <row r="105" spans="1:11">
      <c r="A105" s="254" t="s">
        <v>355</v>
      </c>
      <c r="B105" s="255" t="s">
        <v>427</v>
      </c>
      <c r="C105" s="255" t="s">
        <v>428</v>
      </c>
      <c r="D105" s="255" t="s">
        <v>429</v>
      </c>
      <c r="E105" s="255">
        <v>101</v>
      </c>
      <c r="F105" s="256">
        <v>1471.0350000000001</v>
      </c>
      <c r="G105" s="256">
        <v>1473.0119999999999</v>
      </c>
      <c r="H105" s="255" t="s">
        <v>519</v>
      </c>
      <c r="I105" s="255" t="s">
        <v>520</v>
      </c>
      <c r="J105" s="255" t="s">
        <v>432</v>
      </c>
      <c r="K105" s="257" t="s">
        <v>433</v>
      </c>
    </row>
    <row r="106" spans="1:11">
      <c r="A106" s="258" t="s">
        <v>355</v>
      </c>
      <c r="B106" s="259" t="s">
        <v>427</v>
      </c>
      <c r="C106" s="259" t="s">
        <v>428</v>
      </c>
      <c r="D106" s="259" t="s">
        <v>429</v>
      </c>
      <c r="E106" s="259">
        <v>101</v>
      </c>
      <c r="F106" s="260">
        <v>1471.0350000000001</v>
      </c>
      <c r="G106" s="260">
        <v>1473.0119999999999</v>
      </c>
      <c r="H106" s="259" t="s">
        <v>519</v>
      </c>
      <c r="I106" s="259" t="s">
        <v>521</v>
      </c>
      <c r="J106" s="259" t="s">
        <v>432</v>
      </c>
      <c r="K106" s="261" t="s">
        <v>433</v>
      </c>
    </row>
    <row r="107" spans="1:11">
      <c r="A107" s="254" t="s">
        <v>355</v>
      </c>
      <c r="B107" s="255" t="s">
        <v>427</v>
      </c>
      <c r="C107" s="255" t="s">
        <v>428</v>
      </c>
      <c r="D107" s="255" t="s">
        <v>429</v>
      </c>
      <c r="E107" s="255">
        <v>101</v>
      </c>
      <c r="F107" s="256">
        <v>1473.0119999999999</v>
      </c>
      <c r="G107" s="256">
        <v>1524.9829999999999</v>
      </c>
      <c r="H107" s="255" t="s">
        <v>522</v>
      </c>
      <c r="I107" s="255" t="s">
        <v>523</v>
      </c>
      <c r="J107" s="255" t="s">
        <v>432</v>
      </c>
      <c r="K107" s="257" t="s">
        <v>433</v>
      </c>
    </row>
    <row r="108" spans="1:11">
      <c r="A108" s="258" t="s">
        <v>355</v>
      </c>
      <c r="B108" s="259" t="s">
        <v>524</v>
      </c>
      <c r="C108" s="259" t="s">
        <v>525</v>
      </c>
      <c r="D108" s="259" t="s">
        <v>358</v>
      </c>
      <c r="E108" s="259">
        <v>74</v>
      </c>
      <c r="F108" s="260">
        <v>73</v>
      </c>
      <c r="G108" s="260">
        <v>84.073999999999998</v>
      </c>
      <c r="H108" s="259" t="s">
        <v>526</v>
      </c>
      <c r="I108" s="259" t="s">
        <v>527</v>
      </c>
      <c r="J108" s="259" t="s">
        <v>528</v>
      </c>
      <c r="K108" s="261" t="s">
        <v>529</v>
      </c>
    </row>
    <row r="109" spans="1:11">
      <c r="A109" s="254" t="s">
        <v>355</v>
      </c>
      <c r="B109" s="255" t="s">
        <v>524</v>
      </c>
      <c r="C109" s="255" t="s">
        <v>525</v>
      </c>
      <c r="D109" s="255" t="s">
        <v>358</v>
      </c>
      <c r="E109" s="255">
        <v>74</v>
      </c>
      <c r="F109" s="256">
        <v>118</v>
      </c>
      <c r="G109" s="256">
        <v>124.181</v>
      </c>
      <c r="H109" s="255" t="s">
        <v>530</v>
      </c>
      <c r="I109" s="255" t="s">
        <v>531</v>
      </c>
      <c r="J109" s="255" t="s">
        <v>528</v>
      </c>
      <c r="K109" s="257" t="s">
        <v>529</v>
      </c>
    </row>
    <row r="110" spans="1:11">
      <c r="A110" s="258" t="s">
        <v>355</v>
      </c>
      <c r="B110" s="259" t="s">
        <v>524</v>
      </c>
      <c r="C110" s="259" t="s">
        <v>525</v>
      </c>
      <c r="D110" s="259" t="s">
        <v>358</v>
      </c>
      <c r="E110" s="259">
        <v>74</v>
      </c>
      <c r="F110" s="260">
        <v>155</v>
      </c>
      <c r="G110" s="260">
        <v>164.11600000000001</v>
      </c>
      <c r="H110" s="259" t="s">
        <v>532</v>
      </c>
      <c r="I110" s="259" t="s">
        <v>533</v>
      </c>
      <c r="J110" s="259" t="s">
        <v>528</v>
      </c>
      <c r="K110" s="261" t="s">
        <v>529</v>
      </c>
    </row>
    <row r="111" spans="1:11">
      <c r="A111" s="254" t="s">
        <v>355</v>
      </c>
      <c r="B111" s="255" t="s">
        <v>524</v>
      </c>
      <c r="C111" s="255" t="s">
        <v>525</v>
      </c>
      <c r="D111" s="255" t="s">
        <v>358</v>
      </c>
      <c r="E111" s="255">
        <v>74</v>
      </c>
      <c r="F111" s="256">
        <v>201</v>
      </c>
      <c r="G111" s="256">
        <v>213</v>
      </c>
      <c r="H111" s="255" t="s">
        <v>534</v>
      </c>
      <c r="I111" s="255">
        <v>201213</v>
      </c>
      <c r="J111" s="255" t="s">
        <v>528</v>
      </c>
      <c r="K111" s="257" t="s">
        <v>529</v>
      </c>
    </row>
    <row r="112" spans="1:11">
      <c r="A112" s="258" t="s">
        <v>355</v>
      </c>
      <c r="B112" s="259" t="s">
        <v>524</v>
      </c>
      <c r="C112" s="259" t="s">
        <v>525</v>
      </c>
      <c r="D112" s="259" t="s">
        <v>358</v>
      </c>
      <c r="E112" s="259">
        <v>74</v>
      </c>
      <c r="F112" s="260">
        <v>213</v>
      </c>
      <c r="G112" s="260">
        <v>225.24700000000001</v>
      </c>
      <c r="H112" s="259" t="s">
        <v>534</v>
      </c>
      <c r="I112" s="259" t="s">
        <v>535</v>
      </c>
      <c r="J112" s="259" t="s">
        <v>528</v>
      </c>
      <c r="K112" s="261" t="s">
        <v>529</v>
      </c>
    </row>
    <row r="113" spans="1:11">
      <c r="A113" s="254" t="s">
        <v>355</v>
      </c>
      <c r="B113" s="255" t="s">
        <v>524</v>
      </c>
      <c r="C113" s="255" t="s">
        <v>525</v>
      </c>
      <c r="D113" s="255" t="s">
        <v>358</v>
      </c>
      <c r="E113" s="255">
        <v>74</v>
      </c>
      <c r="F113" s="256">
        <v>326</v>
      </c>
      <c r="G113" s="256">
        <v>335.31</v>
      </c>
      <c r="H113" s="255" t="s">
        <v>536</v>
      </c>
      <c r="I113" s="255" t="s">
        <v>537</v>
      </c>
      <c r="J113" s="255" t="s">
        <v>528</v>
      </c>
      <c r="K113" s="257" t="s">
        <v>538</v>
      </c>
    </row>
    <row r="114" spans="1:11">
      <c r="A114" s="258" t="s">
        <v>355</v>
      </c>
      <c r="B114" s="259" t="s">
        <v>539</v>
      </c>
      <c r="C114" s="259" t="s">
        <v>525</v>
      </c>
      <c r="D114" s="259" t="s">
        <v>358</v>
      </c>
      <c r="E114" s="259">
        <v>74</v>
      </c>
      <c r="F114" s="260">
        <v>0</v>
      </c>
      <c r="G114" s="260">
        <v>5.77</v>
      </c>
      <c r="H114" s="259" t="s">
        <v>540</v>
      </c>
      <c r="I114" s="259" t="s">
        <v>541</v>
      </c>
      <c r="J114" s="259" t="s">
        <v>528</v>
      </c>
      <c r="K114" s="261" t="s">
        <v>529</v>
      </c>
    </row>
    <row r="115" spans="1:11">
      <c r="A115" s="254" t="s">
        <v>355</v>
      </c>
      <c r="B115" s="255" t="s">
        <v>524</v>
      </c>
      <c r="C115" s="255" t="s">
        <v>525</v>
      </c>
      <c r="D115" s="255" t="s">
        <v>358</v>
      </c>
      <c r="E115" s="255">
        <v>74</v>
      </c>
      <c r="F115" s="256">
        <v>5.77</v>
      </c>
      <c r="G115" s="256">
        <v>8.4480000000000004</v>
      </c>
      <c r="H115" s="255" t="s">
        <v>542</v>
      </c>
      <c r="I115" s="255" t="s">
        <v>543</v>
      </c>
      <c r="J115" s="255" t="s">
        <v>528</v>
      </c>
      <c r="K115" s="257" t="s">
        <v>529</v>
      </c>
    </row>
    <row r="116" spans="1:11">
      <c r="A116" s="258" t="s">
        <v>355</v>
      </c>
      <c r="B116" s="259" t="s">
        <v>524</v>
      </c>
      <c r="C116" s="259" t="s">
        <v>525</v>
      </c>
      <c r="D116" s="259" t="s">
        <v>358</v>
      </c>
      <c r="E116" s="259">
        <v>74</v>
      </c>
      <c r="F116" s="260">
        <v>5.77</v>
      </c>
      <c r="G116" s="260">
        <v>8.4480000000000004</v>
      </c>
      <c r="H116" s="259" t="s">
        <v>542</v>
      </c>
      <c r="I116" s="259" t="s">
        <v>544</v>
      </c>
      <c r="J116" s="259" t="s">
        <v>528</v>
      </c>
      <c r="K116" s="261" t="s">
        <v>529</v>
      </c>
    </row>
    <row r="117" spans="1:11">
      <c r="A117" s="254" t="s">
        <v>355</v>
      </c>
      <c r="B117" s="255" t="s">
        <v>524</v>
      </c>
      <c r="C117" s="255" t="s">
        <v>525</v>
      </c>
      <c r="D117" s="255" t="s">
        <v>358</v>
      </c>
      <c r="E117" s="255">
        <v>74</v>
      </c>
      <c r="F117" s="256">
        <v>8.4480000000000004</v>
      </c>
      <c r="G117" s="256">
        <v>11.754</v>
      </c>
      <c r="H117" s="255" t="s">
        <v>545</v>
      </c>
      <c r="I117" s="255" t="s">
        <v>546</v>
      </c>
      <c r="J117" s="255" t="s">
        <v>528</v>
      </c>
      <c r="K117" s="257" t="s">
        <v>529</v>
      </c>
    </row>
    <row r="118" spans="1:11">
      <c r="A118" s="258" t="s">
        <v>355</v>
      </c>
      <c r="B118" s="259" t="s">
        <v>524</v>
      </c>
      <c r="C118" s="259" t="s">
        <v>525</v>
      </c>
      <c r="D118" s="259" t="s">
        <v>358</v>
      </c>
      <c r="E118" s="259">
        <v>74</v>
      </c>
      <c r="F118" s="260">
        <v>11.754</v>
      </c>
      <c r="G118" s="260">
        <v>13.234999999999999</v>
      </c>
      <c r="H118" s="259" t="s">
        <v>545</v>
      </c>
      <c r="I118" s="259" t="s">
        <v>547</v>
      </c>
      <c r="J118" s="259" t="s">
        <v>528</v>
      </c>
      <c r="K118" s="261" t="s">
        <v>529</v>
      </c>
    </row>
    <row r="119" spans="1:11">
      <c r="A119" s="254" t="s">
        <v>355</v>
      </c>
      <c r="B119" s="255" t="s">
        <v>524</v>
      </c>
      <c r="C119" s="255" t="s">
        <v>525</v>
      </c>
      <c r="D119" s="255" t="s">
        <v>358</v>
      </c>
      <c r="E119" s="255">
        <v>74</v>
      </c>
      <c r="F119" s="256">
        <v>11.754</v>
      </c>
      <c r="G119" s="256">
        <v>13.694000000000001</v>
      </c>
      <c r="H119" s="255" t="s">
        <v>545</v>
      </c>
      <c r="I119" s="255" t="s">
        <v>548</v>
      </c>
      <c r="J119" s="255" t="s">
        <v>528</v>
      </c>
      <c r="K119" s="257" t="s">
        <v>529</v>
      </c>
    </row>
    <row r="120" spans="1:11">
      <c r="A120" s="258" t="s">
        <v>355</v>
      </c>
      <c r="B120" s="259" t="s">
        <v>524</v>
      </c>
      <c r="C120" s="259" t="s">
        <v>525</v>
      </c>
      <c r="D120" s="259" t="s">
        <v>358</v>
      </c>
      <c r="E120" s="259">
        <v>74</v>
      </c>
      <c r="F120" s="260">
        <v>13.234999999999999</v>
      </c>
      <c r="G120" s="260">
        <v>23.231999999999999</v>
      </c>
      <c r="H120" s="259" t="s">
        <v>545</v>
      </c>
      <c r="I120" s="259" t="s">
        <v>549</v>
      </c>
      <c r="J120" s="259" t="s">
        <v>528</v>
      </c>
      <c r="K120" s="261" t="s">
        <v>529</v>
      </c>
    </row>
    <row r="121" spans="1:11">
      <c r="A121" s="254" t="s">
        <v>355</v>
      </c>
      <c r="B121" s="255" t="s">
        <v>524</v>
      </c>
      <c r="C121" s="255" t="s">
        <v>525</v>
      </c>
      <c r="D121" s="255" t="s">
        <v>358</v>
      </c>
      <c r="E121" s="255">
        <v>74</v>
      </c>
      <c r="F121" s="256">
        <v>23.231999999999999</v>
      </c>
      <c r="G121" s="256">
        <v>26.449000000000002</v>
      </c>
      <c r="H121" s="255" t="s">
        <v>550</v>
      </c>
      <c r="I121" s="255" t="s">
        <v>551</v>
      </c>
      <c r="J121" s="255" t="s">
        <v>528</v>
      </c>
      <c r="K121" s="257" t="s">
        <v>529</v>
      </c>
    </row>
    <row r="122" spans="1:11">
      <c r="A122" s="258" t="s">
        <v>355</v>
      </c>
      <c r="B122" s="259" t="s">
        <v>524</v>
      </c>
      <c r="C122" s="259" t="s">
        <v>525</v>
      </c>
      <c r="D122" s="259" t="s">
        <v>358</v>
      </c>
      <c r="E122" s="259">
        <v>74</v>
      </c>
      <c r="F122" s="260">
        <v>23.231999999999999</v>
      </c>
      <c r="G122" s="260">
        <v>26.449000000000002</v>
      </c>
      <c r="H122" s="259" t="s">
        <v>550</v>
      </c>
      <c r="I122" s="259" t="s">
        <v>552</v>
      </c>
      <c r="J122" s="259" t="s">
        <v>528</v>
      </c>
      <c r="K122" s="261" t="s">
        <v>529</v>
      </c>
    </row>
    <row r="123" spans="1:11">
      <c r="A123" s="254" t="s">
        <v>355</v>
      </c>
      <c r="B123" s="255" t="s">
        <v>524</v>
      </c>
      <c r="C123" s="255" t="s">
        <v>525</v>
      </c>
      <c r="D123" s="255" t="s">
        <v>358</v>
      </c>
      <c r="E123" s="255">
        <v>74</v>
      </c>
      <c r="F123" s="256">
        <v>26.449000000000002</v>
      </c>
      <c r="G123" s="256">
        <v>35</v>
      </c>
      <c r="H123" s="255" t="s">
        <v>553</v>
      </c>
      <c r="I123" s="255" t="s">
        <v>554</v>
      </c>
      <c r="J123" s="255" t="s">
        <v>528</v>
      </c>
      <c r="K123" s="257" t="s">
        <v>529</v>
      </c>
    </row>
    <row r="124" spans="1:11">
      <c r="A124" s="258" t="s">
        <v>355</v>
      </c>
      <c r="B124" s="259" t="s">
        <v>524</v>
      </c>
      <c r="C124" s="259" t="s">
        <v>525</v>
      </c>
      <c r="D124" s="259" t="s">
        <v>358</v>
      </c>
      <c r="E124" s="259">
        <v>74</v>
      </c>
      <c r="F124" s="260">
        <v>35</v>
      </c>
      <c r="G124" s="260">
        <v>41.445999999999998</v>
      </c>
      <c r="H124" s="259" t="s">
        <v>553</v>
      </c>
      <c r="I124" s="259" t="s">
        <v>555</v>
      </c>
      <c r="J124" s="259" t="s">
        <v>528</v>
      </c>
      <c r="K124" s="261" t="s">
        <v>529</v>
      </c>
    </row>
    <row r="125" spans="1:11">
      <c r="A125" s="254" t="s">
        <v>355</v>
      </c>
      <c r="B125" s="255" t="s">
        <v>524</v>
      </c>
      <c r="C125" s="255" t="s">
        <v>525</v>
      </c>
      <c r="D125" s="255" t="s">
        <v>358</v>
      </c>
      <c r="E125" s="255">
        <v>74</v>
      </c>
      <c r="F125" s="256">
        <v>41.445999999999998</v>
      </c>
      <c r="G125" s="256">
        <v>44.125999999999998</v>
      </c>
      <c r="H125" s="255" t="s">
        <v>556</v>
      </c>
      <c r="I125" s="255" t="s">
        <v>557</v>
      </c>
      <c r="J125" s="255" t="s">
        <v>528</v>
      </c>
      <c r="K125" s="257" t="s">
        <v>529</v>
      </c>
    </row>
    <row r="126" spans="1:11">
      <c r="A126" s="258" t="s">
        <v>355</v>
      </c>
      <c r="B126" s="259" t="s">
        <v>524</v>
      </c>
      <c r="C126" s="259" t="s">
        <v>525</v>
      </c>
      <c r="D126" s="259" t="s">
        <v>358</v>
      </c>
      <c r="E126" s="259">
        <v>74</v>
      </c>
      <c r="F126" s="260">
        <v>41.445999999999998</v>
      </c>
      <c r="G126" s="260">
        <v>44.125999999999998</v>
      </c>
      <c r="H126" s="259" t="s">
        <v>556</v>
      </c>
      <c r="I126" s="259" t="s">
        <v>558</v>
      </c>
      <c r="J126" s="259" t="s">
        <v>528</v>
      </c>
      <c r="K126" s="261" t="s">
        <v>529</v>
      </c>
    </row>
    <row r="127" spans="1:11">
      <c r="A127" s="254" t="s">
        <v>355</v>
      </c>
      <c r="B127" s="255" t="s">
        <v>524</v>
      </c>
      <c r="C127" s="255" t="s">
        <v>525</v>
      </c>
      <c r="D127" s="255" t="s">
        <v>358</v>
      </c>
      <c r="E127" s="255">
        <v>74</v>
      </c>
      <c r="F127" s="256">
        <v>44.125999999999998</v>
      </c>
      <c r="G127" s="256">
        <v>52</v>
      </c>
      <c r="H127" s="255" t="s">
        <v>559</v>
      </c>
      <c r="I127" s="255" t="s">
        <v>560</v>
      </c>
      <c r="J127" s="255" t="s">
        <v>528</v>
      </c>
      <c r="K127" s="257" t="s">
        <v>529</v>
      </c>
    </row>
    <row r="128" spans="1:11">
      <c r="A128" s="258" t="s">
        <v>355</v>
      </c>
      <c r="B128" s="259" t="s">
        <v>524</v>
      </c>
      <c r="C128" s="259" t="s">
        <v>525</v>
      </c>
      <c r="D128" s="259" t="s">
        <v>358</v>
      </c>
      <c r="E128" s="259">
        <v>74</v>
      </c>
      <c r="F128" s="260">
        <v>52</v>
      </c>
      <c r="G128" s="260">
        <v>59.295000000000002</v>
      </c>
      <c r="H128" s="259" t="s">
        <v>559</v>
      </c>
      <c r="I128" s="259" t="s">
        <v>561</v>
      </c>
      <c r="J128" s="259" t="s">
        <v>528</v>
      </c>
      <c r="K128" s="261" t="s">
        <v>529</v>
      </c>
    </row>
    <row r="129" spans="1:11">
      <c r="A129" s="254" t="s">
        <v>355</v>
      </c>
      <c r="B129" s="255" t="s">
        <v>524</v>
      </c>
      <c r="C129" s="255" t="s">
        <v>525</v>
      </c>
      <c r="D129" s="255" t="s">
        <v>358</v>
      </c>
      <c r="E129" s="255">
        <v>74</v>
      </c>
      <c r="F129" s="256">
        <v>59.295000000000002</v>
      </c>
      <c r="G129" s="256">
        <v>62.311</v>
      </c>
      <c r="H129" s="255" t="s">
        <v>562</v>
      </c>
      <c r="I129" s="255" t="s">
        <v>563</v>
      </c>
      <c r="J129" s="255" t="s">
        <v>528</v>
      </c>
      <c r="K129" s="257" t="s">
        <v>529</v>
      </c>
    </row>
    <row r="130" spans="1:11">
      <c r="A130" s="258" t="s">
        <v>355</v>
      </c>
      <c r="B130" s="259" t="s">
        <v>524</v>
      </c>
      <c r="C130" s="259" t="s">
        <v>525</v>
      </c>
      <c r="D130" s="259" t="s">
        <v>358</v>
      </c>
      <c r="E130" s="259">
        <v>74</v>
      </c>
      <c r="F130" s="260">
        <v>59.295000000000002</v>
      </c>
      <c r="G130" s="260">
        <v>62.311</v>
      </c>
      <c r="H130" s="259" t="s">
        <v>562</v>
      </c>
      <c r="I130" s="259" t="s">
        <v>564</v>
      </c>
      <c r="J130" s="259" t="s">
        <v>528</v>
      </c>
      <c r="K130" s="261" t="s">
        <v>529</v>
      </c>
    </row>
    <row r="131" spans="1:11">
      <c r="A131" s="254" t="s">
        <v>355</v>
      </c>
      <c r="B131" s="255" t="s">
        <v>524</v>
      </c>
      <c r="C131" s="255" t="s">
        <v>525</v>
      </c>
      <c r="D131" s="255" t="s">
        <v>358</v>
      </c>
      <c r="E131" s="255">
        <v>74</v>
      </c>
      <c r="F131" s="256">
        <v>62.311</v>
      </c>
      <c r="G131" s="256">
        <v>73</v>
      </c>
      <c r="H131" s="255" t="s">
        <v>526</v>
      </c>
      <c r="I131" s="255" t="s">
        <v>565</v>
      </c>
      <c r="J131" s="255" t="s">
        <v>528</v>
      </c>
      <c r="K131" s="257" t="s">
        <v>529</v>
      </c>
    </row>
    <row r="132" spans="1:11">
      <c r="A132" s="258" t="s">
        <v>355</v>
      </c>
      <c r="B132" s="259" t="s">
        <v>524</v>
      </c>
      <c r="C132" s="259" t="s">
        <v>525</v>
      </c>
      <c r="D132" s="259" t="s">
        <v>358</v>
      </c>
      <c r="E132" s="259">
        <v>74</v>
      </c>
      <c r="F132" s="260">
        <v>84.073999999999998</v>
      </c>
      <c r="G132" s="260">
        <v>87.271000000000001</v>
      </c>
      <c r="H132" s="259" t="s">
        <v>566</v>
      </c>
      <c r="I132" s="259" t="s">
        <v>567</v>
      </c>
      <c r="J132" s="259" t="s">
        <v>528</v>
      </c>
      <c r="K132" s="261" t="s">
        <v>529</v>
      </c>
    </row>
    <row r="133" spans="1:11">
      <c r="A133" s="254" t="s">
        <v>355</v>
      </c>
      <c r="B133" s="255" t="s">
        <v>524</v>
      </c>
      <c r="C133" s="255" t="s">
        <v>525</v>
      </c>
      <c r="D133" s="255" t="s">
        <v>358</v>
      </c>
      <c r="E133" s="255">
        <v>74</v>
      </c>
      <c r="F133" s="256">
        <v>84.073999999999998</v>
      </c>
      <c r="G133" s="256">
        <v>87.271000000000001</v>
      </c>
      <c r="H133" s="255" t="s">
        <v>566</v>
      </c>
      <c r="I133" s="255" t="s">
        <v>568</v>
      </c>
      <c r="J133" s="255" t="s">
        <v>528</v>
      </c>
      <c r="K133" s="257" t="s">
        <v>529</v>
      </c>
    </row>
    <row r="134" spans="1:11">
      <c r="A134" s="258" t="s">
        <v>355</v>
      </c>
      <c r="B134" s="259" t="s">
        <v>524</v>
      </c>
      <c r="C134" s="259" t="s">
        <v>525</v>
      </c>
      <c r="D134" s="259" t="s">
        <v>358</v>
      </c>
      <c r="E134" s="259">
        <v>74</v>
      </c>
      <c r="F134" s="260">
        <v>87.271000000000001</v>
      </c>
      <c r="G134" s="260">
        <v>97</v>
      </c>
      <c r="H134" s="259" t="s">
        <v>569</v>
      </c>
      <c r="I134" s="259" t="s">
        <v>570</v>
      </c>
      <c r="J134" s="259" t="s">
        <v>528</v>
      </c>
      <c r="K134" s="261" t="s">
        <v>529</v>
      </c>
    </row>
    <row r="135" spans="1:11">
      <c r="A135" s="254" t="s">
        <v>355</v>
      </c>
      <c r="B135" s="255" t="s">
        <v>524</v>
      </c>
      <c r="C135" s="255" t="s">
        <v>525</v>
      </c>
      <c r="D135" s="255" t="s">
        <v>358</v>
      </c>
      <c r="E135" s="255">
        <v>74</v>
      </c>
      <c r="F135" s="256">
        <v>97</v>
      </c>
      <c r="G135" s="256">
        <v>107.709</v>
      </c>
      <c r="H135" s="255" t="s">
        <v>569</v>
      </c>
      <c r="I135" s="255" t="s">
        <v>571</v>
      </c>
      <c r="J135" s="255" t="s">
        <v>528</v>
      </c>
      <c r="K135" s="257" t="s">
        <v>529</v>
      </c>
    </row>
    <row r="136" spans="1:11">
      <c r="A136" s="258" t="s">
        <v>355</v>
      </c>
      <c r="B136" s="259" t="s">
        <v>524</v>
      </c>
      <c r="C136" s="259" t="s">
        <v>525</v>
      </c>
      <c r="D136" s="259" t="s">
        <v>358</v>
      </c>
      <c r="E136" s="259">
        <v>74</v>
      </c>
      <c r="F136" s="260">
        <v>107.709</v>
      </c>
      <c r="G136" s="260">
        <v>111.369</v>
      </c>
      <c r="H136" s="259" t="s">
        <v>572</v>
      </c>
      <c r="I136" s="259" t="s">
        <v>573</v>
      </c>
      <c r="J136" s="259" t="s">
        <v>528</v>
      </c>
      <c r="K136" s="261" t="s">
        <v>529</v>
      </c>
    </row>
    <row r="137" spans="1:11">
      <c r="A137" s="254" t="s">
        <v>355</v>
      </c>
      <c r="B137" s="255" t="s">
        <v>524</v>
      </c>
      <c r="C137" s="255" t="s">
        <v>525</v>
      </c>
      <c r="D137" s="255" t="s">
        <v>358</v>
      </c>
      <c r="E137" s="255">
        <v>74</v>
      </c>
      <c r="F137" s="256">
        <v>107.709</v>
      </c>
      <c r="G137" s="256">
        <v>111.369</v>
      </c>
      <c r="H137" s="255" t="s">
        <v>572</v>
      </c>
      <c r="I137" s="255" t="s">
        <v>574</v>
      </c>
      <c r="J137" s="255" t="s">
        <v>528</v>
      </c>
      <c r="K137" s="257" t="s">
        <v>529</v>
      </c>
    </row>
    <row r="138" spans="1:11">
      <c r="A138" s="258" t="s">
        <v>355</v>
      </c>
      <c r="B138" s="259" t="s">
        <v>524</v>
      </c>
      <c r="C138" s="259" t="s">
        <v>525</v>
      </c>
      <c r="D138" s="259" t="s">
        <v>358</v>
      </c>
      <c r="E138" s="259">
        <v>74</v>
      </c>
      <c r="F138" s="260">
        <v>111.369</v>
      </c>
      <c r="G138" s="260">
        <v>112.855</v>
      </c>
      <c r="H138" s="259" t="s">
        <v>530</v>
      </c>
      <c r="I138" s="259" t="s">
        <v>575</v>
      </c>
      <c r="J138" s="259" t="s">
        <v>528</v>
      </c>
      <c r="K138" s="261" t="s">
        <v>529</v>
      </c>
    </row>
    <row r="139" spans="1:11">
      <c r="A139" s="254" t="s">
        <v>355</v>
      </c>
      <c r="B139" s="255" t="s">
        <v>524</v>
      </c>
      <c r="C139" s="255" t="s">
        <v>525</v>
      </c>
      <c r="D139" s="255" t="s">
        <v>358</v>
      </c>
      <c r="E139" s="255">
        <v>74</v>
      </c>
      <c r="F139" s="256">
        <v>112.855</v>
      </c>
      <c r="G139" s="256">
        <v>118</v>
      </c>
      <c r="H139" s="255" t="s">
        <v>530</v>
      </c>
      <c r="I139" s="255">
        <v>113118</v>
      </c>
      <c r="J139" s="255" t="s">
        <v>528</v>
      </c>
      <c r="K139" s="257" t="s">
        <v>529</v>
      </c>
    </row>
    <row r="140" spans="1:11">
      <c r="A140" s="258" t="s">
        <v>355</v>
      </c>
      <c r="B140" s="259" t="s">
        <v>524</v>
      </c>
      <c r="C140" s="259" t="s">
        <v>525</v>
      </c>
      <c r="D140" s="259" t="s">
        <v>358</v>
      </c>
      <c r="E140" s="259">
        <v>74</v>
      </c>
      <c r="F140" s="260">
        <v>124.181</v>
      </c>
      <c r="G140" s="260">
        <v>126.899</v>
      </c>
      <c r="H140" s="259" t="s">
        <v>576</v>
      </c>
      <c r="I140" s="259" t="s">
        <v>577</v>
      </c>
      <c r="J140" s="259" t="s">
        <v>528</v>
      </c>
      <c r="K140" s="261" t="s">
        <v>529</v>
      </c>
    </row>
    <row r="141" spans="1:11">
      <c r="A141" s="254" t="s">
        <v>355</v>
      </c>
      <c r="B141" s="255" t="s">
        <v>524</v>
      </c>
      <c r="C141" s="255" t="s">
        <v>525</v>
      </c>
      <c r="D141" s="255" t="s">
        <v>358</v>
      </c>
      <c r="E141" s="255">
        <v>74</v>
      </c>
      <c r="F141" s="256">
        <v>124.181</v>
      </c>
      <c r="G141" s="256">
        <v>126.899</v>
      </c>
      <c r="H141" s="255" t="s">
        <v>576</v>
      </c>
      <c r="I141" s="255" t="s">
        <v>578</v>
      </c>
      <c r="J141" s="255" t="s">
        <v>528</v>
      </c>
      <c r="K141" s="257" t="s">
        <v>529</v>
      </c>
    </row>
    <row r="142" spans="1:11">
      <c r="A142" s="258" t="s">
        <v>355</v>
      </c>
      <c r="B142" s="259" t="s">
        <v>524</v>
      </c>
      <c r="C142" s="259" t="s">
        <v>525</v>
      </c>
      <c r="D142" s="259" t="s">
        <v>358</v>
      </c>
      <c r="E142" s="259">
        <v>74</v>
      </c>
      <c r="F142" s="260">
        <v>126.899</v>
      </c>
      <c r="G142" s="260">
        <v>135</v>
      </c>
      <c r="H142" s="259" t="s">
        <v>579</v>
      </c>
      <c r="I142" s="259" t="s">
        <v>580</v>
      </c>
      <c r="J142" s="259" t="s">
        <v>528</v>
      </c>
      <c r="K142" s="261" t="s">
        <v>529</v>
      </c>
    </row>
    <row r="143" spans="1:11">
      <c r="A143" s="254" t="s">
        <v>355</v>
      </c>
      <c r="B143" s="255" t="s">
        <v>524</v>
      </c>
      <c r="C143" s="255" t="s">
        <v>525</v>
      </c>
      <c r="D143" s="255" t="s">
        <v>358</v>
      </c>
      <c r="E143" s="255">
        <v>74</v>
      </c>
      <c r="F143" s="256">
        <v>135</v>
      </c>
      <c r="G143" s="256">
        <v>143.268</v>
      </c>
      <c r="H143" s="255" t="s">
        <v>579</v>
      </c>
      <c r="I143" s="255" t="s">
        <v>581</v>
      </c>
      <c r="J143" s="255" t="s">
        <v>528</v>
      </c>
      <c r="K143" s="257" t="s">
        <v>529</v>
      </c>
    </row>
    <row r="144" spans="1:11">
      <c r="A144" s="258" t="s">
        <v>355</v>
      </c>
      <c r="B144" s="259" t="s">
        <v>524</v>
      </c>
      <c r="C144" s="259" t="s">
        <v>525</v>
      </c>
      <c r="D144" s="259" t="s">
        <v>358</v>
      </c>
      <c r="E144" s="259">
        <v>74</v>
      </c>
      <c r="F144" s="260">
        <v>143.268</v>
      </c>
      <c r="G144" s="260">
        <v>146.21899999999999</v>
      </c>
      <c r="H144" s="259" t="s">
        <v>582</v>
      </c>
      <c r="I144" s="259" t="s">
        <v>583</v>
      </c>
      <c r="J144" s="259" t="s">
        <v>528</v>
      </c>
      <c r="K144" s="261" t="s">
        <v>529</v>
      </c>
    </row>
    <row r="145" spans="1:11">
      <c r="A145" s="254" t="s">
        <v>355</v>
      </c>
      <c r="B145" s="255" t="s">
        <v>524</v>
      </c>
      <c r="C145" s="255" t="s">
        <v>525</v>
      </c>
      <c r="D145" s="255" t="s">
        <v>358</v>
      </c>
      <c r="E145" s="255">
        <v>74</v>
      </c>
      <c r="F145" s="256">
        <v>143.268</v>
      </c>
      <c r="G145" s="256">
        <v>146.21899999999999</v>
      </c>
      <c r="H145" s="255" t="s">
        <v>582</v>
      </c>
      <c r="I145" s="255" t="s">
        <v>584</v>
      </c>
      <c r="J145" s="255" t="s">
        <v>528</v>
      </c>
      <c r="K145" s="257" t="s">
        <v>529</v>
      </c>
    </row>
    <row r="146" spans="1:11">
      <c r="A146" s="258" t="s">
        <v>355</v>
      </c>
      <c r="B146" s="259" t="s">
        <v>524</v>
      </c>
      <c r="C146" s="259" t="s">
        <v>525</v>
      </c>
      <c r="D146" s="259" t="s">
        <v>358</v>
      </c>
      <c r="E146" s="259">
        <v>74</v>
      </c>
      <c r="F146" s="260">
        <v>146.21899999999999</v>
      </c>
      <c r="G146" s="260">
        <v>155</v>
      </c>
      <c r="H146" s="259" t="s">
        <v>532</v>
      </c>
      <c r="I146" s="259" t="s">
        <v>585</v>
      </c>
      <c r="J146" s="259" t="s">
        <v>528</v>
      </c>
      <c r="K146" s="261" t="s">
        <v>529</v>
      </c>
    </row>
    <row r="147" spans="1:11">
      <c r="A147" s="254" t="s">
        <v>355</v>
      </c>
      <c r="B147" s="255" t="s">
        <v>524</v>
      </c>
      <c r="C147" s="255" t="s">
        <v>525</v>
      </c>
      <c r="D147" s="255" t="s">
        <v>358</v>
      </c>
      <c r="E147" s="255">
        <v>74</v>
      </c>
      <c r="F147" s="256">
        <v>164.11600000000001</v>
      </c>
      <c r="G147" s="256">
        <v>167.09700000000001</v>
      </c>
      <c r="H147" s="255" t="s">
        <v>586</v>
      </c>
      <c r="I147" s="255" t="s">
        <v>587</v>
      </c>
      <c r="J147" s="255" t="s">
        <v>528</v>
      </c>
      <c r="K147" s="257" t="s">
        <v>529</v>
      </c>
    </row>
    <row r="148" spans="1:11">
      <c r="A148" s="258" t="s">
        <v>355</v>
      </c>
      <c r="B148" s="259" t="s">
        <v>524</v>
      </c>
      <c r="C148" s="259" t="s">
        <v>525</v>
      </c>
      <c r="D148" s="259" t="s">
        <v>358</v>
      </c>
      <c r="E148" s="259">
        <v>74</v>
      </c>
      <c r="F148" s="260">
        <v>164.11600000000001</v>
      </c>
      <c r="G148" s="260">
        <v>167.09700000000001</v>
      </c>
      <c r="H148" s="259" t="s">
        <v>586</v>
      </c>
      <c r="I148" s="259" t="s">
        <v>588</v>
      </c>
      <c r="J148" s="259" t="s">
        <v>528</v>
      </c>
      <c r="K148" s="261" t="s">
        <v>529</v>
      </c>
    </row>
    <row r="149" spans="1:11">
      <c r="A149" s="254" t="s">
        <v>355</v>
      </c>
      <c r="B149" s="255" t="s">
        <v>524</v>
      </c>
      <c r="C149" s="255" t="s">
        <v>525</v>
      </c>
      <c r="D149" s="255" t="s">
        <v>358</v>
      </c>
      <c r="E149" s="255">
        <v>74</v>
      </c>
      <c r="F149" s="256">
        <v>167.09700000000001</v>
      </c>
      <c r="G149" s="256">
        <v>177</v>
      </c>
      <c r="H149" s="255" t="s">
        <v>589</v>
      </c>
      <c r="I149" s="255" t="s">
        <v>590</v>
      </c>
      <c r="J149" s="255" t="s">
        <v>528</v>
      </c>
      <c r="K149" s="257" t="s">
        <v>529</v>
      </c>
    </row>
    <row r="150" spans="1:11">
      <c r="A150" s="258" t="s">
        <v>355</v>
      </c>
      <c r="B150" s="259" t="s">
        <v>524</v>
      </c>
      <c r="C150" s="259" t="s">
        <v>525</v>
      </c>
      <c r="D150" s="259" t="s">
        <v>358</v>
      </c>
      <c r="E150" s="259">
        <v>74</v>
      </c>
      <c r="F150" s="260">
        <v>177</v>
      </c>
      <c r="G150" s="260">
        <v>186.874</v>
      </c>
      <c r="H150" s="259" t="s">
        <v>589</v>
      </c>
      <c r="I150" s="259" t="s">
        <v>591</v>
      </c>
      <c r="J150" s="259" t="s">
        <v>528</v>
      </c>
      <c r="K150" s="261" t="s">
        <v>529</v>
      </c>
    </row>
    <row r="151" spans="1:11">
      <c r="A151" s="254" t="s">
        <v>355</v>
      </c>
      <c r="B151" s="255" t="s">
        <v>524</v>
      </c>
      <c r="C151" s="255" t="s">
        <v>525</v>
      </c>
      <c r="D151" s="255" t="s">
        <v>358</v>
      </c>
      <c r="E151" s="255">
        <v>74</v>
      </c>
      <c r="F151" s="256">
        <v>186.874</v>
      </c>
      <c r="G151" s="256">
        <v>189.96600000000001</v>
      </c>
      <c r="H151" s="255" t="s">
        <v>592</v>
      </c>
      <c r="I151" s="255" t="s">
        <v>593</v>
      </c>
      <c r="J151" s="255" t="s">
        <v>528</v>
      </c>
      <c r="K151" s="257" t="s">
        <v>529</v>
      </c>
    </row>
    <row r="152" spans="1:11">
      <c r="A152" s="258" t="s">
        <v>355</v>
      </c>
      <c r="B152" s="259" t="s">
        <v>524</v>
      </c>
      <c r="C152" s="259" t="s">
        <v>525</v>
      </c>
      <c r="D152" s="259" t="s">
        <v>358</v>
      </c>
      <c r="E152" s="259">
        <v>74</v>
      </c>
      <c r="F152" s="260">
        <v>186.874</v>
      </c>
      <c r="G152" s="260">
        <v>189.96600000000001</v>
      </c>
      <c r="H152" s="259" t="s">
        <v>592</v>
      </c>
      <c r="I152" s="259" t="s">
        <v>594</v>
      </c>
      <c r="J152" s="259" t="s">
        <v>528</v>
      </c>
      <c r="K152" s="261" t="s">
        <v>529</v>
      </c>
    </row>
    <row r="153" spans="1:11">
      <c r="A153" s="254" t="s">
        <v>355</v>
      </c>
      <c r="B153" s="255" t="s">
        <v>524</v>
      </c>
      <c r="C153" s="255" t="s">
        <v>525</v>
      </c>
      <c r="D153" s="255" t="s">
        <v>358</v>
      </c>
      <c r="E153" s="255">
        <v>74</v>
      </c>
      <c r="F153" s="256">
        <v>189.96600000000001</v>
      </c>
      <c r="G153" s="256">
        <v>201</v>
      </c>
      <c r="H153" s="255" t="s">
        <v>534</v>
      </c>
      <c r="I153" s="255" t="s">
        <v>595</v>
      </c>
      <c r="J153" s="255" t="s">
        <v>528</v>
      </c>
      <c r="K153" s="257" t="s">
        <v>529</v>
      </c>
    </row>
    <row r="154" spans="1:11">
      <c r="A154" s="258" t="s">
        <v>355</v>
      </c>
      <c r="B154" s="259" t="s">
        <v>524</v>
      </c>
      <c r="C154" s="259" t="s">
        <v>525</v>
      </c>
      <c r="D154" s="259" t="s">
        <v>358</v>
      </c>
      <c r="E154" s="259">
        <v>74</v>
      </c>
      <c r="F154" s="260">
        <v>225.24700000000001</v>
      </c>
      <c r="G154" s="260">
        <v>227.952</v>
      </c>
      <c r="H154" s="259" t="s">
        <v>596</v>
      </c>
      <c r="I154" s="259" t="s">
        <v>597</v>
      </c>
      <c r="J154" s="259" t="s">
        <v>528</v>
      </c>
      <c r="K154" s="261" t="s">
        <v>529</v>
      </c>
    </row>
    <row r="155" spans="1:11">
      <c r="A155" s="254" t="s">
        <v>355</v>
      </c>
      <c r="B155" s="255" t="s">
        <v>524</v>
      </c>
      <c r="C155" s="255" t="s">
        <v>525</v>
      </c>
      <c r="D155" s="255" t="s">
        <v>358</v>
      </c>
      <c r="E155" s="255">
        <v>74</v>
      </c>
      <c r="F155" s="256">
        <v>225.24700000000001</v>
      </c>
      <c r="G155" s="256">
        <v>227.952</v>
      </c>
      <c r="H155" s="255" t="s">
        <v>596</v>
      </c>
      <c r="I155" s="255" t="s">
        <v>598</v>
      </c>
      <c r="J155" s="255" t="s">
        <v>528</v>
      </c>
      <c r="K155" s="257" t="s">
        <v>529</v>
      </c>
    </row>
    <row r="156" spans="1:11">
      <c r="A156" s="258" t="s">
        <v>355</v>
      </c>
      <c r="B156" s="259" t="s">
        <v>524</v>
      </c>
      <c r="C156" s="259" t="s">
        <v>525</v>
      </c>
      <c r="D156" s="259" t="s">
        <v>358</v>
      </c>
      <c r="E156" s="259">
        <v>74</v>
      </c>
      <c r="F156" s="260">
        <v>227.952</v>
      </c>
      <c r="G156" s="260">
        <v>239</v>
      </c>
      <c r="H156" s="259" t="s">
        <v>599</v>
      </c>
      <c r="I156" s="259" t="s">
        <v>600</v>
      </c>
      <c r="J156" s="259" t="s">
        <v>528</v>
      </c>
      <c r="K156" s="261" t="s">
        <v>529</v>
      </c>
    </row>
    <row r="157" spans="1:11">
      <c r="A157" s="254" t="s">
        <v>355</v>
      </c>
      <c r="B157" s="255" t="s">
        <v>524</v>
      </c>
      <c r="C157" s="255" t="s">
        <v>525</v>
      </c>
      <c r="D157" s="255" t="s">
        <v>358</v>
      </c>
      <c r="E157" s="255">
        <v>74</v>
      </c>
      <c r="F157" s="256">
        <v>239</v>
      </c>
      <c r="G157" s="256">
        <v>251</v>
      </c>
      <c r="H157" s="255" t="s">
        <v>599</v>
      </c>
      <c r="I157" s="255">
        <v>239251</v>
      </c>
      <c r="J157" s="255" t="s">
        <v>528</v>
      </c>
      <c r="K157" s="257" t="s">
        <v>529</v>
      </c>
    </row>
    <row r="158" spans="1:11">
      <c r="A158" s="258" t="s">
        <v>355</v>
      </c>
      <c r="B158" s="259" t="s">
        <v>524</v>
      </c>
      <c r="C158" s="259" t="s">
        <v>525</v>
      </c>
      <c r="D158" s="259" t="s">
        <v>358</v>
      </c>
      <c r="E158" s="259">
        <v>74</v>
      </c>
      <c r="F158" s="260">
        <v>251</v>
      </c>
      <c r="G158" s="260">
        <v>262.67399999999998</v>
      </c>
      <c r="H158" s="259" t="s">
        <v>599</v>
      </c>
      <c r="I158" s="259" t="s">
        <v>601</v>
      </c>
      <c r="J158" s="259" t="s">
        <v>528</v>
      </c>
      <c r="K158" s="261" t="s">
        <v>529</v>
      </c>
    </row>
    <row r="159" spans="1:11">
      <c r="A159" s="254" t="s">
        <v>355</v>
      </c>
      <c r="B159" s="255" t="s">
        <v>524</v>
      </c>
      <c r="C159" s="255" t="s">
        <v>525</v>
      </c>
      <c r="D159" s="255" t="s">
        <v>358</v>
      </c>
      <c r="E159" s="255">
        <v>74</v>
      </c>
      <c r="F159" s="256">
        <v>262.67399999999998</v>
      </c>
      <c r="G159" s="256">
        <v>265.63200000000001</v>
      </c>
      <c r="H159" s="255" t="s">
        <v>602</v>
      </c>
      <c r="I159" s="255" t="s">
        <v>603</v>
      </c>
      <c r="J159" s="255" t="s">
        <v>528</v>
      </c>
      <c r="K159" s="257" t="s">
        <v>529</v>
      </c>
    </row>
    <row r="160" spans="1:11">
      <c r="A160" s="258" t="s">
        <v>355</v>
      </c>
      <c r="B160" s="259" t="s">
        <v>524</v>
      </c>
      <c r="C160" s="259" t="s">
        <v>525</v>
      </c>
      <c r="D160" s="259" t="s">
        <v>358</v>
      </c>
      <c r="E160" s="259">
        <v>74</v>
      </c>
      <c r="F160" s="260">
        <v>262.67399999999998</v>
      </c>
      <c r="G160" s="260">
        <v>265.63200000000001</v>
      </c>
      <c r="H160" s="259" t="s">
        <v>602</v>
      </c>
      <c r="I160" s="259" t="s">
        <v>604</v>
      </c>
      <c r="J160" s="259" t="s">
        <v>528</v>
      </c>
      <c r="K160" s="261" t="s">
        <v>529</v>
      </c>
    </row>
    <row r="161" spans="1:11">
      <c r="A161" s="254" t="s">
        <v>355</v>
      </c>
      <c r="B161" s="255" t="s">
        <v>524</v>
      </c>
      <c r="C161" s="255" t="s">
        <v>525</v>
      </c>
      <c r="D161" s="255" t="s">
        <v>358</v>
      </c>
      <c r="E161" s="255">
        <v>74</v>
      </c>
      <c r="F161" s="256">
        <v>265.63200000000001</v>
      </c>
      <c r="G161" s="256">
        <v>277</v>
      </c>
      <c r="H161" s="255" t="s">
        <v>605</v>
      </c>
      <c r="I161" s="255" t="s">
        <v>606</v>
      </c>
      <c r="J161" s="255" t="s">
        <v>528</v>
      </c>
      <c r="K161" s="257" t="s">
        <v>529</v>
      </c>
    </row>
    <row r="162" spans="1:11">
      <c r="A162" s="258" t="s">
        <v>355</v>
      </c>
      <c r="B162" s="259" t="s">
        <v>524</v>
      </c>
      <c r="C162" s="259" t="s">
        <v>525</v>
      </c>
      <c r="D162" s="259" t="s">
        <v>358</v>
      </c>
      <c r="E162" s="259">
        <v>74</v>
      </c>
      <c r="F162" s="260">
        <v>277</v>
      </c>
      <c r="G162" s="260">
        <v>287.983</v>
      </c>
      <c r="H162" s="259" t="s">
        <v>605</v>
      </c>
      <c r="I162" s="259" t="s">
        <v>607</v>
      </c>
      <c r="J162" s="259" t="s">
        <v>528</v>
      </c>
      <c r="K162" s="261" t="s">
        <v>529</v>
      </c>
    </row>
    <row r="163" spans="1:11">
      <c r="A163" s="254" t="s">
        <v>355</v>
      </c>
      <c r="B163" s="255" t="s">
        <v>524</v>
      </c>
      <c r="C163" s="255" t="s">
        <v>525</v>
      </c>
      <c r="D163" s="255" t="s">
        <v>358</v>
      </c>
      <c r="E163" s="255">
        <v>74</v>
      </c>
      <c r="F163" s="256">
        <v>287.983</v>
      </c>
      <c r="G163" s="256">
        <v>290.75099999999998</v>
      </c>
      <c r="H163" s="255" t="s">
        <v>608</v>
      </c>
      <c r="I163" s="255" t="s">
        <v>609</v>
      </c>
      <c r="J163" s="255" t="s">
        <v>528</v>
      </c>
      <c r="K163" s="257" t="s">
        <v>529</v>
      </c>
    </row>
    <row r="164" spans="1:11">
      <c r="A164" s="258" t="s">
        <v>355</v>
      </c>
      <c r="B164" s="259" t="s">
        <v>524</v>
      </c>
      <c r="C164" s="259" t="s">
        <v>525</v>
      </c>
      <c r="D164" s="259" t="s">
        <v>358</v>
      </c>
      <c r="E164" s="259">
        <v>74</v>
      </c>
      <c r="F164" s="260">
        <v>287.983</v>
      </c>
      <c r="G164" s="260">
        <v>290.75099999999998</v>
      </c>
      <c r="H164" s="259" t="s">
        <v>608</v>
      </c>
      <c r="I164" s="259" t="s">
        <v>610</v>
      </c>
      <c r="J164" s="259" t="s">
        <v>528</v>
      </c>
      <c r="K164" s="261" t="s">
        <v>529</v>
      </c>
    </row>
    <row r="165" spans="1:11">
      <c r="A165" s="254" t="s">
        <v>355</v>
      </c>
      <c r="B165" s="255" t="s">
        <v>611</v>
      </c>
      <c r="C165" s="255" t="s">
        <v>612</v>
      </c>
      <c r="D165" s="255" t="s">
        <v>429</v>
      </c>
      <c r="E165" s="255">
        <v>102</v>
      </c>
      <c r="F165" s="256">
        <v>6.3E-2</v>
      </c>
      <c r="G165" s="256">
        <v>1.901</v>
      </c>
      <c r="H165" s="255" t="s">
        <v>613</v>
      </c>
      <c r="I165" s="255" t="s">
        <v>614</v>
      </c>
      <c r="J165" s="255" t="s">
        <v>615</v>
      </c>
      <c r="K165" s="257" t="s">
        <v>616</v>
      </c>
    </row>
    <row r="166" spans="1:11">
      <c r="A166" s="258" t="s">
        <v>355</v>
      </c>
      <c r="B166" s="259" t="s">
        <v>611</v>
      </c>
      <c r="C166" s="259" t="s">
        <v>612</v>
      </c>
      <c r="D166" s="259" t="s">
        <v>429</v>
      </c>
      <c r="E166" s="259">
        <v>102</v>
      </c>
      <c r="F166" s="260">
        <v>6.3E-2</v>
      </c>
      <c r="G166" s="260">
        <v>1.901</v>
      </c>
      <c r="H166" s="259" t="s">
        <v>613</v>
      </c>
      <c r="I166" s="259" t="s">
        <v>617</v>
      </c>
      <c r="J166" s="259" t="s">
        <v>615</v>
      </c>
      <c r="K166" s="261" t="s">
        <v>616</v>
      </c>
    </row>
    <row r="167" spans="1:11">
      <c r="A167" s="254" t="s">
        <v>355</v>
      </c>
      <c r="B167" s="255" t="s">
        <v>611</v>
      </c>
      <c r="C167" s="255" t="s">
        <v>612</v>
      </c>
      <c r="D167" s="255" t="s">
        <v>429</v>
      </c>
      <c r="E167" s="255">
        <v>102</v>
      </c>
      <c r="F167" s="256">
        <v>1.901</v>
      </c>
      <c r="G167" s="256">
        <v>44.243000000000002</v>
      </c>
      <c r="H167" s="255" t="s">
        <v>618</v>
      </c>
      <c r="I167" s="255" t="s">
        <v>619</v>
      </c>
      <c r="J167" s="255" t="s">
        <v>615</v>
      </c>
      <c r="K167" s="257" t="s">
        <v>616</v>
      </c>
    </row>
    <row r="168" spans="1:11">
      <c r="A168" s="258" t="s">
        <v>355</v>
      </c>
      <c r="B168" s="259" t="s">
        <v>611</v>
      </c>
      <c r="C168" s="259" t="s">
        <v>612</v>
      </c>
      <c r="D168" s="259" t="s">
        <v>429</v>
      </c>
      <c r="E168" s="259">
        <v>102</v>
      </c>
      <c r="F168" s="260">
        <v>44.243000000000002</v>
      </c>
      <c r="G168" s="260">
        <v>46.752000000000002</v>
      </c>
      <c r="H168" s="259" t="s">
        <v>620</v>
      </c>
      <c r="I168" s="259" t="s">
        <v>621</v>
      </c>
      <c r="J168" s="259" t="s">
        <v>615</v>
      </c>
      <c r="K168" s="261" t="s">
        <v>616</v>
      </c>
    </row>
    <row r="169" spans="1:11">
      <c r="A169" s="254" t="s">
        <v>355</v>
      </c>
      <c r="B169" s="255" t="s">
        <v>611</v>
      </c>
      <c r="C169" s="255" t="s">
        <v>612</v>
      </c>
      <c r="D169" s="255" t="s">
        <v>429</v>
      </c>
      <c r="E169" s="255">
        <v>102</v>
      </c>
      <c r="F169" s="256">
        <v>46.752000000000002</v>
      </c>
      <c r="G169" s="256">
        <v>50.84</v>
      </c>
      <c r="H169" s="255" t="s">
        <v>622</v>
      </c>
      <c r="I169" s="255" t="s">
        <v>623</v>
      </c>
      <c r="J169" s="255" t="s">
        <v>615</v>
      </c>
      <c r="K169" s="257" t="s">
        <v>616</v>
      </c>
    </row>
    <row r="170" spans="1:11">
      <c r="A170" s="258" t="s">
        <v>355</v>
      </c>
      <c r="B170" s="259" t="s">
        <v>611</v>
      </c>
      <c r="C170" s="259" t="s">
        <v>612</v>
      </c>
      <c r="D170" s="259" t="s">
        <v>429</v>
      </c>
      <c r="E170" s="259">
        <v>102</v>
      </c>
      <c r="F170" s="260">
        <v>50.84</v>
      </c>
      <c r="G170" s="260">
        <v>52.296999999999997</v>
      </c>
      <c r="H170" s="259" t="s">
        <v>624</v>
      </c>
      <c r="I170" s="259" t="s">
        <v>625</v>
      </c>
      <c r="J170" s="259" t="s">
        <v>615</v>
      </c>
      <c r="K170" s="261" t="s">
        <v>616</v>
      </c>
    </row>
    <row r="171" spans="1:11">
      <c r="A171" s="254" t="s">
        <v>355</v>
      </c>
      <c r="B171" s="255" t="s">
        <v>611</v>
      </c>
      <c r="C171" s="255" t="s">
        <v>612</v>
      </c>
      <c r="D171" s="255" t="s">
        <v>429</v>
      </c>
      <c r="E171" s="255">
        <v>103</v>
      </c>
      <c r="F171" s="256">
        <v>1524.9829999999999</v>
      </c>
      <c r="G171" s="256">
        <v>1527.52</v>
      </c>
      <c r="H171" s="255" t="s">
        <v>626</v>
      </c>
      <c r="I171" s="255" t="s">
        <v>627</v>
      </c>
      <c r="J171" s="255" t="s">
        <v>628</v>
      </c>
      <c r="K171" s="257" t="s">
        <v>616</v>
      </c>
    </row>
    <row r="172" spans="1:11">
      <c r="A172" s="258" t="s">
        <v>355</v>
      </c>
      <c r="B172" s="259" t="s">
        <v>611</v>
      </c>
      <c r="C172" s="259" t="s">
        <v>612</v>
      </c>
      <c r="D172" s="259" t="s">
        <v>429</v>
      </c>
      <c r="E172" s="259">
        <v>103</v>
      </c>
      <c r="F172" s="260">
        <v>1525.184</v>
      </c>
      <c r="G172" s="260">
        <v>1527.52</v>
      </c>
      <c r="H172" s="259" t="s">
        <v>626</v>
      </c>
      <c r="I172" s="259" t="s">
        <v>629</v>
      </c>
      <c r="J172" s="259" t="s">
        <v>628</v>
      </c>
      <c r="K172" s="261" t="s">
        <v>616</v>
      </c>
    </row>
    <row r="173" spans="1:11">
      <c r="A173" s="254" t="s">
        <v>355</v>
      </c>
      <c r="B173" s="255" t="s">
        <v>611</v>
      </c>
      <c r="C173" s="255" t="s">
        <v>612</v>
      </c>
      <c r="D173" s="255" t="s">
        <v>429</v>
      </c>
      <c r="E173" s="255">
        <v>103</v>
      </c>
      <c r="F173" s="256">
        <v>1527.52</v>
      </c>
      <c r="G173" s="256">
        <v>1538.921</v>
      </c>
      <c r="H173" s="255" t="s">
        <v>630</v>
      </c>
      <c r="I173" s="255" t="s">
        <v>631</v>
      </c>
      <c r="J173" s="255" t="s">
        <v>628</v>
      </c>
      <c r="K173" s="257" t="s">
        <v>616</v>
      </c>
    </row>
    <row r="174" spans="1:11">
      <c r="A174" s="258" t="s">
        <v>355</v>
      </c>
      <c r="B174" s="259" t="s">
        <v>611</v>
      </c>
      <c r="C174" s="259" t="s">
        <v>612</v>
      </c>
      <c r="D174" s="259" t="s">
        <v>429</v>
      </c>
      <c r="E174" s="259">
        <v>103</v>
      </c>
      <c r="F174" s="260">
        <v>1538.921</v>
      </c>
      <c r="G174" s="260">
        <v>1541.0340000000001</v>
      </c>
      <c r="H174" s="259" t="s">
        <v>632</v>
      </c>
      <c r="I174" s="259" t="s">
        <v>633</v>
      </c>
      <c r="J174" s="259" t="s">
        <v>628</v>
      </c>
      <c r="K174" s="261" t="s">
        <v>616</v>
      </c>
    </row>
    <row r="175" spans="1:11">
      <c r="A175" s="254" t="s">
        <v>355</v>
      </c>
      <c r="B175" s="255" t="s">
        <v>611</v>
      </c>
      <c r="C175" s="255" t="s">
        <v>612</v>
      </c>
      <c r="D175" s="255" t="s">
        <v>429</v>
      </c>
      <c r="E175" s="255">
        <v>103</v>
      </c>
      <c r="F175" s="256">
        <v>1541.0340000000001</v>
      </c>
      <c r="G175" s="256">
        <v>1585.672</v>
      </c>
      <c r="H175" s="255" t="s">
        <v>634</v>
      </c>
      <c r="I175" s="255" t="s">
        <v>635</v>
      </c>
      <c r="J175" s="255" t="s">
        <v>628</v>
      </c>
      <c r="K175" s="257" t="s">
        <v>616</v>
      </c>
    </row>
    <row r="176" spans="1:11">
      <c r="A176" s="258" t="s">
        <v>355</v>
      </c>
      <c r="B176" s="259" t="s">
        <v>611</v>
      </c>
      <c r="C176" s="259" t="s">
        <v>612</v>
      </c>
      <c r="D176" s="259" t="s">
        <v>429</v>
      </c>
      <c r="E176" s="259">
        <v>103</v>
      </c>
      <c r="F176" s="260">
        <v>1585.672</v>
      </c>
      <c r="G176" s="260">
        <v>1587.8</v>
      </c>
      <c r="H176" s="259" t="s">
        <v>636</v>
      </c>
      <c r="I176" s="259" t="s">
        <v>637</v>
      </c>
      <c r="J176" s="259" t="s">
        <v>628</v>
      </c>
      <c r="K176" s="261" t="s">
        <v>616</v>
      </c>
    </row>
    <row r="177" spans="1:11">
      <c r="A177" s="254" t="s">
        <v>355</v>
      </c>
      <c r="B177" s="255" t="s">
        <v>611</v>
      </c>
      <c r="C177" s="255" t="s">
        <v>612</v>
      </c>
      <c r="D177" s="255" t="s">
        <v>429</v>
      </c>
      <c r="E177" s="255">
        <v>103</v>
      </c>
      <c r="F177" s="256">
        <v>1585.672</v>
      </c>
      <c r="G177" s="256">
        <v>1587.8</v>
      </c>
      <c r="H177" s="255" t="s">
        <v>636</v>
      </c>
      <c r="I177" s="255" t="s">
        <v>638</v>
      </c>
      <c r="J177" s="255" t="s">
        <v>628</v>
      </c>
      <c r="K177" s="257" t="s">
        <v>616</v>
      </c>
    </row>
    <row r="178" spans="1:11">
      <c r="A178" s="258" t="s">
        <v>355</v>
      </c>
      <c r="B178" s="259" t="s">
        <v>611</v>
      </c>
      <c r="C178" s="259" t="s">
        <v>612</v>
      </c>
      <c r="D178" s="259" t="s">
        <v>429</v>
      </c>
      <c r="E178" s="259">
        <v>103</v>
      </c>
      <c r="F178" s="260">
        <v>1587.8</v>
      </c>
      <c r="G178" s="260">
        <v>1643.8</v>
      </c>
      <c r="H178" s="259" t="s">
        <v>639</v>
      </c>
      <c r="I178" s="259" t="s">
        <v>640</v>
      </c>
      <c r="J178" s="259" t="s">
        <v>628</v>
      </c>
      <c r="K178" s="261" t="s">
        <v>616</v>
      </c>
    </row>
    <row r="179" spans="1:11">
      <c r="A179" s="254" t="s">
        <v>355</v>
      </c>
      <c r="B179" s="255" t="s">
        <v>611</v>
      </c>
      <c r="C179" s="255" t="s">
        <v>612</v>
      </c>
      <c r="D179" s="255" t="s">
        <v>429</v>
      </c>
      <c r="E179" s="255">
        <v>103</v>
      </c>
      <c r="F179" s="256">
        <v>1643.8</v>
      </c>
      <c r="G179" s="256">
        <v>1645.895</v>
      </c>
      <c r="H179" s="255" t="s">
        <v>641</v>
      </c>
      <c r="I179" s="255" t="s">
        <v>642</v>
      </c>
      <c r="J179" s="255" t="s">
        <v>628</v>
      </c>
      <c r="K179" s="257" t="s">
        <v>616</v>
      </c>
    </row>
    <row r="180" spans="1:11">
      <c r="A180" s="258" t="s">
        <v>355</v>
      </c>
      <c r="B180" s="259" t="s">
        <v>611</v>
      </c>
      <c r="C180" s="259" t="s">
        <v>612</v>
      </c>
      <c r="D180" s="259" t="s">
        <v>429</v>
      </c>
      <c r="E180" s="259">
        <v>103</v>
      </c>
      <c r="F180" s="260">
        <v>1643.8</v>
      </c>
      <c r="G180" s="260">
        <v>1645.895</v>
      </c>
      <c r="H180" s="259" t="s">
        <v>641</v>
      </c>
      <c r="I180" s="259" t="s">
        <v>643</v>
      </c>
      <c r="J180" s="259" t="s">
        <v>628</v>
      </c>
      <c r="K180" s="261" t="s">
        <v>616</v>
      </c>
    </row>
    <row r="181" spans="1:11">
      <c r="A181" s="254" t="s">
        <v>355</v>
      </c>
      <c r="B181" s="255" t="s">
        <v>611</v>
      </c>
      <c r="C181" s="255" t="s">
        <v>612</v>
      </c>
      <c r="D181" s="255" t="s">
        <v>429</v>
      </c>
      <c r="E181" s="255">
        <v>103</v>
      </c>
      <c r="F181" s="256">
        <v>1645.895</v>
      </c>
      <c r="G181" s="256">
        <v>1724.2860000000001</v>
      </c>
      <c r="H181" s="255" t="s">
        <v>644</v>
      </c>
      <c r="I181" s="255" t="s">
        <v>645</v>
      </c>
      <c r="J181" s="255" t="s">
        <v>628</v>
      </c>
      <c r="K181" s="257" t="s">
        <v>616</v>
      </c>
    </row>
    <row r="182" spans="1:11">
      <c r="A182" s="258" t="s">
        <v>355</v>
      </c>
      <c r="B182" s="259" t="s">
        <v>611</v>
      </c>
      <c r="C182" s="259" t="s">
        <v>612</v>
      </c>
      <c r="D182" s="259" t="s">
        <v>429</v>
      </c>
      <c r="E182" s="259">
        <v>103</v>
      </c>
      <c r="F182" s="260">
        <v>1724.2860000000001</v>
      </c>
      <c r="G182" s="260">
        <v>1726.242</v>
      </c>
      <c r="H182" s="259" t="s">
        <v>646</v>
      </c>
      <c r="I182" s="259" t="s">
        <v>647</v>
      </c>
      <c r="J182" s="259" t="s">
        <v>628</v>
      </c>
      <c r="K182" s="261" t="s">
        <v>616</v>
      </c>
    </row>
    <row r="183" spans="1:11">
      <c r="A183" s="254" t="s">
        <v>355</v>
      </c>
      <c r="B183" s="255" t="s">
        <v>611</v>
      </c>
      <c r="C183" s="255" t="s">
        <v>612</v>
      </c>
      <c r="D183" s="255" t="s">
        <v>429</v>
      </c>
      <c r="E183" s="255">
        <v>103</v>
      </c>
      <c r="F183" s="256">
        <v>1724.2860000000001</v>
      </c>
      <c r="G183" s="256">
        <v>1726.242</v>
      </c>
      <c r="H183" s="255" t="s">
        <v>646</v>
      </c>
      <c r="I183" s="255" t="s">
        <v>648</v>
      </c>
      <c r="J183" s="255" t="s">
        <v>628</v>
      </c>
      <c r="K183" s="257" t="s">
        <v>616</v>
      </c>
    </row>
    <row r="184" spans="1:11">
      <c r="A184" s="258" t="s">
        <v>355</v>
      </c>
      <c r="B184" s="259" t="s">
        <v>611</v>
      </c>
      <c r="C184" s="259" t="s">
        <v>612</v>
      </c>
      <c r="D184" s="259" t="s">
        <v>429</v>
      </c>
      <c r="E184" s="259">
        <v>103</v>
      </c>
      <c r="F184" s="260">
        <v>1726.242</v>
      </c>
      <c r="G184" s="260">
        <v>1803.5129999999999</v>
      </c>
      <c r="H184" s="259" t="s">
        <v>649</v>
      </c>
      <c r="I184" s="259" t="s">
        <v>650</v>
      </c>
      <c r="J184" s="259" t="s">
        <v>628</v>
      </c>
      <c r="K184" s="261" t="s">
        <v>616</v>
      </c>
    </row>
    <row r="185" spans="1:11">
      <c r="A185" s="254" t="s">
        <v>355</v>
      </c>
      <c r="B185" s="255" t="s">
        <v>611</v>
      </c>
      <c r="C185" s="255" t="s">
        <v>612</v>
      </c>
      <c r="D185" s="255" t="s">
        <v>429</v>
      </c>
      <c r="E185" s="255">
        <v>103</v>
      </c>
      <c r="F185" s="256">
        <v>1803.5129999999999</v>
      </c>
      <c r="G185" s="256">
        <v>1806.6489999999999</v>
      </c>
      <c r="H185" s="255" t="s">
        <v>651</v>
      </c>
      <c r="I185" s="255" t="s">
        <v>652</v>
      </c>
      <c r="J185" s="255" t="s">
        <v>628</v>
      </c>
      <c r="K185" s="257" t="s">
        <v>616</v>
      </c>
    </row>
    <row r="186" spans="1:11">
      <c r="A186" s="258" t="s">
        <v>355</v>
      </c>
      <c r="B186" s="259" t="s">
        <v>611</v>
      </c>
      <c r="C186" s="259" t="s">
        <v>612</v>
      </c>
      <c r="D186" s="259" t="s">
        <v>429</v>
      </c>
      <c r="E186" s="259">
        <v>103</v>
      </c>
      <c r="F186" s="260">
        <v>1803.5129999999999</v>
      </c>
      <c r="G186" s="260">
        <v>1806.6489999999999</v>
      </c>
      <c r="H186" s="259" t="s">
        <v>651</v>
      </c>
      <c r="I186" s="259" t="s">
        <v>653</v>
      </c>
      <c r="J186" s="259" t="s">
        <v>628</v>
      </c>
      <c r="K186" s="261" t="s">
        <v>616</v>
      </c>
    </row>
    <row r="187" spans="1:11">
      <c r="A187" s="254" t="s">
        <v>355</v>
      </c>
      <c r="B187" s="255" t="s">
        <v>611</v>
      </c>
      <c r="C187" s="255" t="s">
        <v>612</v>
      </c>
      <c r="D187" s="255" t="s">
        <v>429</v>
      </c>
      <c r="E187" s="255">
        <v>103</v>
      </c>
      <c r="F187" s="256">
        <v>1806.6489999999999</v>
      </c>
      <c r="G187" s="256">
        <v>1813.345</v>
      </c>
      <c r="H187" s="255" t="s">
        <v>654</v>
      </c>
      <c r="I187" s="255" t="s">
        <v>655</v>
      </c>
      <c r="J187" s="255" t="s">
        <v>628</v>
      </c>
      <c r="K187" s="257" t="s">
        <v>616</v>
      </c>
    </row>
    <row r="188" spans="1:11">
      <c r="A188" s="258" t="s">
        <v>355</v>
      </c>
      <c r="B188" s="259" t="s">
        <v>611</v>
      </c>
      <c r="C188" s="259" t="s">
        <v>612</v>
      </c>
      <c r="D188" s="259" t="s">
        <v>429</v>
      </c>
      <c r="E188" s="259">
        <v>103</v>
      </c>
      <c r="F188" s="260">
        <v>1813.345</v>
      </c>
      <c r="G188" s="260">
        <v>1822.8620000000001</v>
      </c>
      <c r="H188" s="259" t="s">
        <v>656</v>
      </c>
      <c r="I188" s="259" t="s">
        <v>657</v>
      </c>
      <c r="J188" s="259" t="s">
        <v>628</v>
      </c>
      <c r="K188" s="261" t="s">
        <v>616</v>
      </c>
    </row>
    <row r="189" spans="1:11">
      <c r="A189" s="254" t="s">
        <v>355</v>
      </c>
      <c r="B189" s="255" t="s">
        <v>658</v>
      </c>
      <c r="C189" s="255" t="s">
        <v>659</v>
      </c>
      <c r="D189" s="255" t="s">
        <v>429</v>
      </c>
      <c r="E189" s="255">
        <v>103</v>
      </c>
      <c r="F189" s="256">
        <v>1822.8620000000001</v>
      </c>
      <c r="G189" s="256">
        <v>1825.5909999999999</v>
      </c>
      <c r="H189" s="255" t="s">
        <v>660</v>
      </c>
      <c r="I189" s="255" t="s">
        <v>661</v>
      </c>
      <c r="J189" s="255" t="s">
        <v>628</v>
      </c>
      <c r="K189" s="257" t="s">
        <v>662</v>
      </c>
    </row>
    <row r="190" spans="1:11">
      <c r="A190" s="258" t="s">
        <v>355</v>
      </c>
      <c r="B190" s="259" t="s">
        <v>658</v>
      </c>
      <c r="C190" s="259" t="s">
        <v>659</v>
      </c>
      <c r="D190" s="259" t="s">
        <v>429</v>
      </c>
      <c r="E190" s="259">
        <v>103</v>
      </c>
      <c r="F190" s="260">
        <v>1822.8620000000001</v>
      </c>
      <c r="G190" s="260">
        <v>1825.5909999999999</v>
      </c>
      <c r="H190" s="259" t="s">
        <v>660</v>
      </c>
      <c r="I190" s="259" t="s">
        <v>663</v>
      </c>
      <c r="J190" s="259" t="s">
        <v>628</v>
      </c>
      <c r="K190" s="261" t="s">
        <v>662</v>
      </c>
    </row>
    <row r="191" spans="1:11">
      <c r="A191" s="254" t="s">
        <v>355</v>
      </c>
      <c r="B191" s="255" t="s">
        <v>658</v>
      </c>
      <c r="C191" s="255" t="s">
        <v>659</v>
      </c>
      <c r="D191" s="255" t="s">
        <v>429</v>
      </c>
      <c r="E191" s="255">
        <v>103</v>
      </c>
      <c r="F191" s="256">
        <v>1825.5909999999999</v>
      </c>
      <c r="G191" s="256">
        <v>1850.855</v>
      </c>
      <c r="H191" s="255" t="s">
        <v>664</v>
      </c>
      <c r="I191" s="255" t="s">
        <v>665</v>
      </c>
      <c r="J191" s="255" t="s">
        <v>628</v>
      </c>
      <c r="K191" s="257" t="s">
        <v>662</v>
      </c>
    </row>
    <row r="192" spans="1:11">
      <c r="A192" s="258" t="s">
        <v>355</v>
      </c>
      <c r="B192" s="259" t="s">
        <v>658</v>
      </c>
      <c r="C192" s="259" t="s">
        <v>659</v>
      </c>
      <c r="D192" s="259" t="s">
        <v>429</v>
      </c>
      <c r="E192" s="259">
        <v>103</v>
      </c>
      <c r="F192" s="260">
        <v>1850.855</v>
      </c>
      <c r="G192" s="260">
        <v>1854.0170000000001</v>
      </c>
      <c r="H192" s="259" t="s">
        <v>666</v>
      </c>
      <c r="I192" s="259" t="s">
        <v>667</v>
      </c>
      <c r="J192" s="259" t="s">
        <v>628</v>
      </c>
      <c r="K192" s="261" t="s">
        <v>662</v>
      </c>
    </row>
    <row r="193" spans="1:11">
      <c r="A193" s="254" t="s">
        <v>355</v>
      </c>
      <c r="B193" s="255" t="s">
        <v>658</v>
      </c>
      <c r="C193" s="255" t="s">
        <v>659</v>
      </c>
      <c r="D193" s="255" t="s">
        <v>429</v>
      </c>
      <c r="E193" s="255">
        <v>103</v>
      </c>
      <c r="F193" s="256">
        <v>1850.855</v>
      </c>
      <c r="G193" s="256">
        <v>1854.0170000000001</v>
      </c>
      <c r="H193" s="255" t="s">
        <v>666</v>
      </c>
      <c r="I193" s="255" t="s">
        <v>668</v>
      </c>
      <c r="J193" s="255" t="s">
        <v>628</v>
      </c>
      <c r="K193" s="257" t="s">
        <v>662</v>
      </c>
    </row>
    <row r="194" spans="1:11">
      <c r="A194" s="258" t="s">
        <v>355</v>
      </c>
      <c r="B194" s="259" t="s">
        <v>658</v>
      </c>
      <c r="C194" s="259" t="s">
        <v>659</v>
      </c>
      <c r="D194" s="259" t="s">
        <v>429</v>
      </c>
      <c r="E194" s="259">
        <v>103</v>
      </c>
      <c r="F194" s="260">
        <v>1854.0170000000001</v>
      </c>
      <c r="G194" s="260">
        <v>1892.068</v>
      </c>
      <c r="H194" s="259" t="s">
        <v>669</v>
      </c>
      <c r="I194" s="259" t="s">
        <v>670</v>
      </c>
      <c r="J194" s="259" t="s">
        <v>628</v>
      </c>
      <c r="K194" s="261" t="s">
        <v>662</v>
      </c>
    </row>
    <row r="195" spans="1:11">
      <c r="A195" s="254" t="s">
        <v>355</v>
      </c>
      <c r="B195" s="255" t="s">
        <v>658</v>
      </c>
      <c r="C195" s="255" t="s">
        <v>659</v>
      </c>
      <c r="D195" s="255" t="s">
        <v>429</v>
      </c>
      <c r="E195" s="255">
        <v>103</v>
      </c>
      <c r="F195" s="256">
        <v>1892.068</v>
      </c>
      <c r="G195" s="256">
        <v>1894.85</v>
      </c>
      <c r="H195" s="255" t="s">
        <v>671</v>
      </c>
      <c r="I195" s="255" t="s">
        <v>672</v>
      </c>
      <c r="J195" s="255" t="s">
        <v>628</v>
      </c>
      <c r="K195" s="257" t="s">
        <v>662</v>
      </c>
    </row>
    <row r="196" spans="1:11">
      <c r="A196" s="258" t="s">
        <v>355</v>
      </c>
      <c r="B196" s="259" t="s">
        <v>658</v>
      </c>
      <c r="C196" s="259" t="s">
        <v>659</v>
      </c>
      <c r="D196" s="259" t="s">
        <v>429</v>
      </c>
      <c r="E196" s="259">
        <v>103</v>
      </c>
      <c r="F196" s="260">
        <v>1892.068</v>
      </c>
      <c r="G196" s="260">
        <v>1894.85</v>
      </c>
      <c r="H196" s="259" t="s">
        <v>671</v>
      </c>
      <c r="I196" s="259" t="s">
        <v>673</v>
      </c>
      <c r="J196" s="259" t="s">
        <v>628</v>
      </c>
      <c r="K196" s="261" t="s">
        <v>662</v>
      </c>
    </row>
    <row r="197" spans="1:11">
      <c r="A197" s="254" t="s">
        <v>355</v>
      </c>
      <c r="B197" s="255" t="s">
        <v>658</v>
      </c>
      <c r="C197" s="255" t="s">
        <v>659</v>
      </c>
      <c r="D197" s="255" t="s">
        <v>429</v>
      </c>
      <c r="E197" s="255">
        <v>103</v>
      </c>
      <c r="F197" s="256">
        <v>1894.85</v>
      </c>
      <c r="G197" s="256">
        <v>1934.7660000000001</v>
      </c>
      <c r="H197" s="255" t="s">
        <v>674</v>
      </c>
      <c r="I197" s="255" t="s">
        <v>675</v>
      </c>
      <c r="J197" s="255" t="s">
        <v>628</v>
      </c>
      <c r="K197" s="257" t="s">
        <v>662</v>
      </c>
    </row>
    <row r="198" spans="1:11">
      <c r="A198" s="258" t="s">
        <v>355</v>
      </c>
      <c r="B198" s="259" t="s">
        <v>658</v>
      </c>
      <c r="C198" s="259" t="s">
        <v>659</v>
      </c>
      <c r="D198" s="259" t="s">
        <v>429</v>
      </c>
      <c r="E198" s="259">
        <v>103</v>
      </c>
      <c r="F198" s="260">
        <v>1934.7660000000001</v>
      </c>
      <c r="G198" s="260">
        <v>1937.5050000000001</v>
      </c>
      <c r="H198" s="259" t="s">
        <v>676</v>
      </c>
      <c r="I198" s="259" t="s">
        <v>677</v>
      </c>
      <c r="J198" s="259" t="s">
        <v>628</v>
      </c>
      <c r="K198" s="261" t="s">
        <v>662</v>
      </c>
    </row>
    <row r="199" spans="1:11">
      <c r="A199" s="254" t="s">
        <v>355</v>
      </c>
      <c r="B199" s="255" t="s">
        <v>658</v>
      </c>
      <c r="C199" s="255" t="s">
        <v>659</v>
      </c>
      <c r="D199" s="255" t="s">
        <v>429</v>
      </c>
      <c r="E199" s="255">
        <v>103</v>
      </c>
      <c r="F199" s="256">
        <v>1934.7660000000001</v>
      </c>
      <c r="G199" s="256">
        <v>1937.5050000000001</v>
      </c>
      <c r="H199" s="255" t="s">
        <v>676</v>
      </c>
      <c r="I199" s="255" t="s">
        <v>678</v>
      </c>
      <c r="J199" s="255" t="s">
        <v>628</v>
      </c>
      <c r="K199" s="257" t="s">
        <v>662</v>
      </c>
    </row>
    <row r="200" spans="1:11">
      <c r="A200" s="258" t="s">
        <v>355</v>
      </c>
      <c r="B200" s="259" t="s">
        <v>658</v>
      </c>
      <c r="C200" s="259" t="s">
        <v>659</v>
      </c>
      <c r="D200" s="259" t="s">
        <v>429</v>
      </c>
      <c r="E200" s="259">
        <v>103</v>
      </c>
      <c r="F200" s="260">
        <v>1937.5050000000001</v>
      </c>
      <c r="G200" s="260">
        <v>1983.4059999999999</v>
      </c>
      <c r="H200" s="259" t="s">
        <v>679</v>
      </c>
      <c r="I200" s="259" t="s">
        <v>680</v>
      </c>
      <c r="J200" s="259" t="s">
        <v>628</v>
      </c>
      <c r="K200" s="261" t="s">
        <v>662</v>
      </c>
    </row>
    <row r="201" spans="1:11">
      <c r="A201" s="254" t="s">
        <v>355</v>
      </c>
      <c r="B201" s="255" t="s">
        <v>658</v>
      </c>
      <c r="C201" s="255" t="s">
        <v>659</v>
      </c>
      <c r="D201" s="255" t="s">
        <v>429</v>
      </c>
      <c r="E201" s="255">
        <v>103</v>
      </c>
      <c r="F201" s="256">
        <v>1983.4059999999999</v>
      </c>
      <c r="G201" s="256">
        <v>1986.088</v>
      </c>
      <c r="H201" s="255" t="s">
        <v>681</v>
      </c>
      <c r="I201" s="255" t="s">
        <v>682</v>
      </c>
      <c r="J201" s="255" t="s">
        <v>628</v>
      </c>
      <c r="K201" s="257" t="s">
        <v>662</v>
      </c>
    </row>
    <row r="202" spans="1:11">
      <c r="A202" s="258" t="s">
        <v>355</v>
      </c>
      <c r="B202" s="259" t="s">
        <v>658</v>
      </c>
      <c r="C202" s="259" t="s">
        <v>659</v>
      </c>
      <c r="D202" s="259" t="s">
        <v>429</v>
      </c>
      <c r="E202" s="259">
        <v>103</v>
      </c>
      <c r="F202" s="260">
        <v>1983.4059999999999</v>
      </c>
      <c r="G202" s="260">
        <v>1986.088</v>
      </c>
      <c r="H202" s="259" t="s">
        <v>681</v>
      </c>
      <c r="I202" s="259" t="s">
        <v>683</v>
      </c>
      <c r="J202" s="259" t="s">
        <v>628</v>
      </c>
      <c r="K202" s="261" t="s">
        <v>662</v>
      </c>
    </row>
    <row r="203" spans="1:11">
      <c r="A203" s="254" t="s">
        <v>355</v>
      </c>
      <c r="B203" s="255" t="s">
        <v>658</v>
      </c>
      <c r="C203" s="255" t="s">
        <v>659</v>
      </c>
      <c r="D203" s="255" t="s">
        <v>429</v>
      </c>
      <c r="E203" s="255">
        <v>103</v>
      </c>
      <c r="F203" s="256">
        <v>1986.088</v>
      </c>
      <c r="G203" s="256">
        <v>2018</v>
      </c>
      <c r="H203" s="255" t="s">
        <v>684</v>
      </c>
      <c r="I203" s="255" t="s">
        <v>685</v>
      </c>
      <c r="J203" s="255" t="s">
        <v>628</v>
      </c>
      <c r="K203" s="257" t="s">
        <v>662</v>
      </c>
    </row>
    <row r="204" spans="1:11">
      <c r="A204" s="258" t="s">
        <v>355</v>
      </c>
      <c r="B204" s="259" t="s">
        <v>658</v>
      </c>
      <c r="C204" s="259" t="s">
        <v>659</v>
      </c>
      <c r="D204" s="259" t="s">
        <v>429</v>
      </c>
      <c r="E204" s="259">
        <v>103</v>
      </c>
      <c r="F204" s="260">
        <v>2018</v>
      </c>
      <c r="G204" s="260">
        <v>2027.47</v>
      </c>
      <c r="H204" s="259" t="s">
        <v>686</v>
      </c>
      <c r="I204" s="259" t="s">
        <v>687</v>
      </c>
      <c r="J204" s="259" t="s">
        <v>628</v>
      </c>
      <c r="K204" s="261" t="s">
        <v>662</v>
      </c>
    </row>
    <row r="205" spans="1:11">
      <c r="A205" s="254" t="s">
        <v>355</v>
      </c>
      <c r="B205" s="255" t="s">
        <v>658</v>
      </c>
      <c r="C205" s="255" t="s">
        <v>659</v>
      </c>
      <c r="D205" s="255" t="s">
        <v>429</v>
      </c>
      <c r="E205" s="255">
        <v>103</v>
      </c>
      <c r="F205" s="256">
        <v>2027.47</v>
      </c>
      <c r="G205" s="256">
        <v>2030.586</v>
      </c>
      <c r="H205" s="255" t="s">
        <v>688</v>
      </c>
      <c r="I205" s="255" t="s">
        <v>689</v>
      </c>
      <c r="J205" s="255" t="s">
        <v>628</v>
      </c>
      <c r="K205" s="257" t="s">
        <v>662</v>
      </c>
    </row>
    <row r="206" spans="1:11">
      <c r="A206" s="258" t="s">
        <v>355</v>
      </c>
      <c r="B206" s="259" t="s">
        <v>658</v>
      </c>
      <c r="C206" s="259" t="s">
        <v>659</v>
      </c>
      <c r="D206" s="259" t="s">
        <v>429</v>
      </c>
      <c r="E206" s="259">
        <v>103</v>
      </c>
      <c r="F206" s="260">
        <v>2027.47</v>
      </c>
      <c r="G206" s="260">
        <v>2030.586</v>
      </c>
      <c r="H206" s="259" t="s">
        <v>688</v>
      </c>
      <c r="I206" s="259" t="s">
        <v>690</v>
      </c>
      <c r="J206" s="259" t="s">
        <v>628</v>
      </c>
      <c r="K206" s="261" t="s">
        <v>662</v>
      </c>
    </row>
    <row r="207" spans="1:11">
      <c r="A207" s="254" t="s">
        <v>355</v>
      </c>
      <c r="B207" s="255" t="s">
        <v>658</v>
      </c>
      <c r="C207" s="255" t="s">
        <v>659</v>
      </c>
      <c r="D207" s="255" t="s">
        <v>429</v>
      </c>
      <c r="E207" s="255">
        <v>103</v>
      </c>
      <c r="F207" s="256">
        <v>2030.586</v>
      </c>
      <c r="G207" s="256">
        <v>2033.424</v>
      </c>
      <c r="H207" s="255" t="s">
        <v>691</v>
      </c>
      <c r="I207" s="255" t="s">
        <v>692</v>
      </c>
      <c r="J207" s="255" t="s">
        <v>628</v>
      </c>
      <c r="K207" s="257" t="s">
        <v>662</v>
      </c>
    </row>
    <row r="208" spans="1:11">
      <c r="A208" s="258" t="s">
        <v>355</v>
      </c>
      <c r="B208" s="259" t="s">
        <v>658</v>
      </c>
      <c r="C208" s="259" t="s">
        <v>659</v>
      </c>
      <c r="D208" s="259" t="s">
        <v>429</v>
      </c>
      <c r="E208" s="259">
        <v>103</v>
      </c>
      <c r="F208" s="260">
        <v>2030.586</v>
      </c>
      <c r="G208" s="260">
        <v>2033.424</v>
      </c>
      <c r="H208" s="259" t="s">
        <v>691</v>
      </c>
      <c r="I208" s="259" t="s">
        <v>693</v>
      </c>
      <c r="J208" s="259" t="s">
        <v>628</v>
      </c>
      <c r="K208" s="261" t="s">
        <v>662</v>
      </c>
    </row>
    <row r="209" spans="1:11">
      <c r="A209" s="254" t="s">
        <v>355</v>
      </c>
      <c r="B209" s="255" t="s">
        <v>658</v>
      </c>
      <c r="C209" s="255" t="s">
        <v>659</v>
      </c>
      <c r="D209" s="255" t="s">
        <v>429</v>
      </c>
      <c r="E209" s="255">
        <v>103</v>
      </c>
      <c r="F209" s="256">
        <v>2033.424</v>
      </c>
      <c r="G209" s="256">
        <v>2038</v>
      </c>
      <c r="H209" s="255" t="s">
        <v>618</v>
      </c>
      <c r="I209" s="255" t="s">
        <v>694</v>
      </c>
      <c r="J209" s="255" t="s">
        <v>628</v>
      </c>
      <c r="K209" s="257" t="s">
        <v>662</v>
      </c>
    </row>
    <row r="210" spans="1:11">
      <c r="A210" s="258" t="s">
        <v>355</v>
      </c>
      <c r="B210" s="259" t="s">
        <v>658</v>
      </c>
      <c r="C210" s="259" t="s">
        <v>659</v>
      </c>
      <c r="D210" s="259" t="s">
        <v>429</v>
      </c>
      <c r="E210" s="259">
        <v>103</v>
      </c>
      <c r="F210" s="260">
        <v>2038</v>
      </c>
      <c r="G210" s="260">
        <v>2056</v>
      </c>
      <c r="H210" s="259" t="s">
        <v>624</v>
      </c>
      <c r="I210" s="259" t="s">
        <v>695</v>
      </c>
      <c r="J210" s="259" t="s">
        <v>628</v>
      </c>
      <c r="K210" s="261" t="s">
        <v>662</v>
      </c>
    </row>
    <row r="211" spans="1:11">
      <c r="A211" s="254" t="s">
        <v>355</v>
      </c>
      <c r="B211" s="255" t="s">
        <v>658</v>
      </c>
      <c r="C211" s="255" t="s">
        <v>659</v>
      </c>
      <c r="D211" s="255" t="s">
        <v>429</v>
      </c>
      <c r="E211" s="255">
        <v>103</v>
      </c>
      <c r="F211" s="256">
        <v>2056</v>
      </c>
      <c r="G211" s="256">
        <v>2075.86</v>
      </c>
      <c r="H211" s="255" t="s">
        <v>696</v>
      </c>
      <c r="I211" s="255" t="s">
        <v>697</v>
      </c>
      <c r="J211" s="255" t="s">
        <v>628</v>
      </c>
      <c r="K211" s="257" t="s">
        <v>662</v>
      </c>
    </row>
    <row r="212" spans="1:11">
      <c r="A212" s="258" t="s">
        <v>355</v>
      </c>
      <c r="B212" s="259" t="s">
        <v>658</v>
      </c>
      <c r="C212" s="259" t="s">
        <v>659</v>
      </c>
      <c r="D212" s="259" t="s">
        <v>429</v>
      </c>
      <c r="E212" s="259">
        <v>103</v>
      </c>
      <c r="F212" s="260">
        <v>2075.86</v>
      </c>
      <c r="G212" s="260">
        <v>2078.5169999999998</v>
      </c>
      <c r="H212" s="259" t="s">
        <v>698</v>
      </c>
      <c r="I212" s="259" t="s">
        <v>699</v>
      </c>
      <c r="J212" s="259" t="s">
        <v>628</v>
      </c>
      <c r="K212" s="261" t="s">
        <v>662</v>
      </c>
    </row>
    <row r="213" spans="1:11">
      <c r="A213" s="254" t="s">
        <v>355</v>
      </c>
      <c r="B213" s="255" t="s">
        <v>658</v>
      </c>
      <c r="C213" s="255" t="s">
        <v>659</v>
      </c>
      <c r="D213" s="255" t="s">
        <v>429</v>
      </c>
      <c r="E213" s="255">
        <v>103</v>
      </c>
      <c r="F213" s="256">
        <v>2075.86</v>
      </c>
      <c r="G213" s="256">
        <v>2078.5169999999998</v>
      </c>
      <c r="H213" s="255" t="s">
        <v>698</v>
      </c>
      <c r="I213" s="255" t="s">
        <v>700</v>
      </c>
      <c r="J213" s="255" t="s">
        <v>628</v>
      </c>
      <c r="K213" s="257" t="s">
        <v>662</v>
      </c>
    </row>
    <row r="214" spans="1:11">
      <c r="A214" s="258" t="s">
        <v>355</v>
      </c>
      <c r="B214" s="259" t="s">
        <v>658</v>
      </c>
      <c r="C214" s="259" t="s">
        <v>659</v>
      </c>
      <c r="D214" s="259" t="s">
        <v>429</v>
      </c>
      <c r="E214" s="259">
        <v>103</v>
      </c>
      <c r="F214" s="260">
        <v>2078.5169999999998</v>
      </c>
      <c r="G214" s="260">
        <v>2096</v>
      </c>
      <c r="H214" s="259" t="s">
        <v>624</v>
      </c>
      <c r="I214" s="259" t="s">
        <v>701</v>
      </c>
      <c r="J214" s="259" t="s">
        <v>628</v>
      </c>
      <c r="K214" s="261" t="s">
        <v>662</v>
      </c>
    </row>
    <row r="215" spans="1:11">
      <c r="A215" s="254" t="s">
        <v>355</v>
      </c>
      <c r="B215" s="255" t="s">
        <v>658</v>
      </c>
      <c r="C215" s="255" t="s">
        <v>659</v>
      </c>
      <c r="D215" s="255" t="s">
        <v>429</v>
      </c>
      <c r="E215" s="255">
        <v>103</v>
      </c>
      <c r="F215" s="256">
        <v>2096</v>
      </c>
      <c r="G215" s="256">
        <v>2115.7240000000002</v>
      </c>
      <c r="H215" s="255" t="s">
        <v>702</v>
      </c>
      <c r="I215" s="255" t="s">
        <v>703</v>
      </c>
      <c r="J215" s="255" t="s">
        <v>628</v>
      </c>
      <c r="K215" s="257" t="s">
        <v>662</v>
      </c>
    </row>
    <row r="216" spans="1:11">
      <c r="A216" s="258" t="s">
        <v>355</v>
      </c>
      <c r="B216" s="259" t="s">
        <v>658</v>
      </c>
      <c r="C216" s="259" t="s">
        <v>659</v>
      </c>
      <c r="D216" s="259" t="s">
        <v>429</v>
      </c>
      <c r="E216" s="259">
        <v>103</v>
      </c>
      <c r="F216" s="260">
        <v>2115.7240000000002</v>
      </c>
      <c r="G216" s="260">
        <v>2118.4</v>
      </c>
      <c r="H216" s="259" t="s">
        <v>704</v>
      </c>
      <c r="I216" s="259" t="s">
        <v>705</v>
      </c>
      <c r="J216" s="259" t="s">
        <v>628</v>
      </c>
      <c r="K216" s="261" t="s">
        <v>662</v>
      </c>
    </row>
    <row r="217" spans="1:11">
      <c r="A217" s="254" t="s">
        <v>355</v>
      </c>
      <c r="B217" s="255" t="s">
        <v>658</v>
      </c>
      <c r="C217" s="255" t="s">
        <v>659</v>
      </c>
      <c r="D217" s="255" t="s">
        <v>429</v>
      </c>
      <c r="E217" s="255">
        <v>103</v>
      </c>
      <c r="F217" s="256">
        <v>2115.7240000000002</v>
      </c>
      <c r="G217" s="256">
        <v>2118.4</v>
      </c>
      <c r="H217" s="255" t="s">
        <v>704</v>
      </c>
      <c r="I217" s="255" t="s">
        <v>706</v>
      </c>
      <c r="J217" s="255" t="s">
        <v>628</v>
      </c>
      <c r="K217" s="257" t="s">
        <v>662</v>
      </c>
    </row>
    <row r="218" spans="1:11">
      <c r="A218" s="258" t="s">
        <v>355</v>
      </c>
      <c r="B218" s="259" t="s">
        <v>658</v>
      </c>
      <c r="C218" s="259" t="s">
        <v>659</v>
      </c>
      <c r="D218" s="259" t="s">
        <v>429</v>
      </c>
      <c r="E218" s="259">
        <v>103</v>
      </c>
      <c r="F218" s="260">
        <v>2118.4</v>
      </c>
      <c r="G218" s="260">
        <v>2122.431</v>
      </c>
      <c r="H218" s="259" t="s">
        <v>684</v>
      </c>
      <c r="I218" s="259" t="s">
        <v>707</v>
      </c>
      <c r="J218" s="259" t="s">
        <v>628</v>
      </c>
      <c r="K218" s="261" t="s">
        <v>662</v>
      </c>
    </row>
    <row r="219" spans="1:11">
      <c r="A219" s="254" t="s">
        <v>355</v>
      </c>
      <c r="B219" s="255" t="s">
        <v>658</v>
      </c>
      <c r="C219" s="255" t="s">
        <v>659</v>
      </c>
      <c r="D219" s="255" t="s">
        <v>429</v>
      </c>
      <c r="E219" s="255">
        <v>103</v>
      </c>
      <c r="F219" s="256">
        <v>2122.431</v>
      </c>
      <c r="G219" s="256">
        <v>2128</v>
      </c>
      <c r="H219" s="255" t="s">
        <v>686</v>
      </c>
      <c r="I219" s="255" t="s">
        <v>708</v>
      </c>
      <c r="J219" s="255" t="s">
        <v>628</v>
      </c>
      <c r="K219" s="257" t="s">
        <v>662</v>
      </c>
    </row>
    <row r="220" spans="1:11">
      <c r="A220" s="258" t="s">
        <v>355</v>
      </c>
      <c r="B220" s="259" t="s">
        <v>658</v>
      </c>
      <c r="C220" s="259" t="s">
        <v>659</v>
      </c>
      <c r="D220" s="259" t="s">
        <v>429</v>
      </c>
      <c r="E220" s="259">
        <v>103</v>
      </c>
      <c r="F220" s="260">
        <v>2128</v>
      </c>
      <c r="G220" s="260">
        <v>2151.7240000000002</v>
      </c>
      <c r="H220" s="259" t="s">
        <v>709</v>
      </c>
      <c r="I220" s="259" t="s">
        <v>710</v>
      </c>
      <c r="J220" s="259" t="s">
        <v>628</v>
      </c>
      <c r="K220" s="261" t="s">
        <v>662</v>
      </c>
    </row>
    <row r="221" spans="1:11">
      <c r="A221" s="254" t="s">
        <v>355</v>
      </c>
      <c r="B221" s="255" t="s">
        <v>658</v>
      </c>
      <c r="C221" s="255" t="s">
        <v>659</v>
      </c>
      <c r="D221" s="255" t="s">
        <v>429</v>
      </c>
      <c r="E221" s="255">
        <v>103</v>
      </c>
      <c r="F221" s="256">
        <v>2151.7240000000002</v>
      </c>
      <c r="G221" s="256">
        <v>2154.395</v>
      </c>
      <c r="H221" s="255" t="s">
        <v>711</v>
      </c>
      <c r="I221" s="255" t="s">
        <v>712</v>
      </c>
      <c r="J221" s="255" t="s">
        <v>628</v>
      </c>
      <c r="K221" s="257" t="s">
        <v>662</v>
      </c>
    </row>
    <row r="222" spans="1:11">
      <c r="A222" s="258" t="s">
        <v>355</v>
      </c>
      <c r="B222" s="259" t="s">
        <v>658</v>
      </c>
      <c r="C222" s="259" t="s">
        <v>659</v>
      </c>
      <c r="D222" s="259" t="s">
        <v>429</v>
      </c>
      <c r="E222" s="259">
        <v>103</v>
      </c>
      <c r="F222" s="260">
        <v>2151.7240000000002</v>
      </c>
      <c r="G222" s="260">
        <v>2154.395</v>
      </c>
      <c r="H222" s="259" t="s">
        <v>711</v>
      </c>
      <c r="I222" s="259" t="s">
        <v>713</v>
      </c>
      <c r="J222" s="259" t="s">
        <v>628</v>
      </c>
      <c r="K222" s="261" t="s">
        <v>662</v>
      </c>
    </row>
    <row r="223" spans="1:11">
      <c r="A223" s="254" t="s">
        <v>355</v>
      </c>
      <c r="B223" s="255" t="s">
        <v>658</v>
      </c>
      <c r="C223" s="255" t="s">
        <v>659</v>
      </c>
      <c r="D223" s="255" t="s">
        <v>429</v>
      </c>
      <c r="E223" s="255">
        <v>103</v>
      </c>
      <c r="F223" s="256">
        <v>2154.395</v>
      </c>
      <c r="G223" s="256">
        <v>2175</v>
      </c>
      <c r="H223" s="255" t="s">
        <v>714</v>
      </c>
      <c r="I223" s="255" t="s">
        <v>715</v>
      </c>
      <c r="J223" s="255" t="s">
        <v>628</v>
      </c>
      <c r="K223" s="257" t="s">
        <v>662</v>
      </c>
    </row>
    <row r="224" spans="1:11">
      <c r="A224" s="258" t="s">
        <v>355</v>
      </c>
      <c r="B224" s="259" t="s">
        <v>658</v>
      </c>
      <c r="C224" s="259" t="s">
        <v>659</v>
      </c>
      <c r="D224" s="259" t="s">
        <v>429</v>
      </c>
      <c r="E224" s="259">
        <v>103</v>
      </c>
      <c r="F224" s="260">
        <v>2175</v>
      </c>
      <c r="G224" s="260">
        <v>2196.5650000000001</v>
      </c>
      <c r="H224" s="259" t="s">
        <v>716</v>
      </c>
      <c r="I224" s="259" t="s">
        <v>717</v>
      </c>
      <c r="J224" s="259" t="s">
        <v>628</v>
      </c>
      <c r="K224" s="261" t="s">
        <v>662</v>
      </c>
    </row>
    <row r="225" spans="1:11">
      <c r="A225" s="254" t="s">
        <v>355</v>
      </c>
      <c r="B225" s="255" t="s">
        <v>658</v>
      </c>
      <c r="C225" s="255" t="s">
        <v>659</v>
      </c>
      <c r="D225" s="255" t="s">
        <v>429</v>
      </c>
      <c r="E225" s="255">
        <v>103</v>
      </c>
      <c r="F225" s="256">
        <v>2196.5650000000001</v>
      </c>
      <c r="G225" s="256">
        <v>2199.4789999999998</v>
      </c>
      <c r="H225" s="255" t="s">
        <v>718</v>
      </c>
      <c r="I225" s="255" t="s">
        <v>719</v>
      </c>
      <c r="J225" s="255" t="s">
        <v>628</v>
      </c>
      <c r="K225" s="257" t="s">
        <v>662</v>
      </c>
    </row>
    <row r="226" spans="1:11">
      <c r="A226" s="258" t="s">
        <v>355</v>
      </c>
      <c r="B226" s="259" t="s">
        <v>658</v>
      </c>
      <c r="C226" s="259" t="s">
        <v>659</v>
      </c>
      <c r="D226" s="259" t="s">
        <v>429</v>
      </c>
      <c r="E226" s="259">
        <v>103</v>
      </c>
      <c r="F226" s="260">
        <v>2196.5650000000001</v>
      </c>
      <c r="G226" s="260">
        <v>2199.4789999999998</v>
      </c>
      <c r="H226" s="259" t="s">
        <v>718</v>
      </c>
      <c r="I226" s="259" t="s">
        <v>720</v>
      </c>
      <c r="J226" s="259" t="s">
        <v>628</v>
      </c>
      <c r="K226" s="261" t="s">
        <v>662</v>
      </c>
    </row>
    <row r="227" spans="1:11">
      <c r="A227" s="254" t="s">
        <v>355</v>
      </c>
      <c r="B227" s="255" t="s">
        <v>658</v>
      </c>
      <c r="C227" s="255" t="s">
        <v>659</v>
      </c>
      <c r="D227" s="255" t="s">
        <v>429</v>
      </c>
      <c r="E227" s="255">
        <v>103</v>
      </c>
      <c r="F227" s="256">
        <v>2199.4789999999998</v>
      </c>
      <c r="G227" s="256">
        <v>2203.627</v>
      </c>
      <c r="H227" s="255" t="s">
        <v>721</v>
      </c>
      <c r="I227" s="255" t="s">
        <v>722</v>
      </c>
      <c r="J227" s="255" t="s">
        <v>628</v>
      </c>
      <c r="K227" s="257" t="s">
        <v>662</v>
      </c>
    </row>
    <row r="228" spans="1:11">
      <c r="A228" s="258" t="s">
        <v>355</v>
      </c>
      <c r="B228" s="259" t="s">
        <v>723</v>
      </c>
      <c r="C228" s="259" t="s">
        <v>724</v>
      </c>
      <c r="D228" s="259" t="s">
        <v>429</v>
      </c>
      <c r="E228" s="259">
        <v>72</v>
      </c>
      <c r="F228" s="260">
        <v>255.5</v>
      </c>
      <c r="G228" s="260">
        <v>261.05399999999997</v>
      </c>
      <c r="H228" s="259" t="s">
        <v>725</v>
      </c>
      <c r="I228" s="259" t="s">
        <v>726</v>
      </c>
      <c r="J228" s="259" t="s">
        <v>727</v>
      </c>
      <c r="K228" s="261" t="s">
        <v>728</v>
      </c>
    </row>
    <row r="229" spans="1:11">
      <c r="A229" s="254" t="s">
        <v>355</v>
      </c>
      <c r="B229" s="255" t="s">
        <v>723</v>
      </c>
      <c r="C229" s="255" t="s">
        <v>724</v>
      </c>
      <c r="D229" s="255" t="s">
        <v>429</v>
      </c>
      <c r="E229" s="255">
        <v>72</v>
      </c>
      <c r="F229" s="256">
        <v>261.05399999999997</v>
      </c>
      <c r="G229" s="256">
        <v>264.98099999999999</v>
      </c>
      <c r="H229" s="255" t="s">
        <v>725</v>
      </c>
      <c r="I229" s="255" t="s">
        <v>729</v>
      </c>
      <c r="J229" s="255" t="s">
        <v>727</v>
      </c>
      <c r="K229" s="257" t="s">
        <v>728</v>
      </c>
    </row>
    <row r="230" spans="1:11">
      <c r="A230" s="258" t="s">
        <v>355</v>
      </c>
      <c r="B230" s="259" t="s">
        <v>723</v>
      </c>
      <c r="C230" s="259" t="s">
        <v>724</v>
      </c>
      <c r="D230" s="259" t="s">
        <v>429</v>
      </c>
      <c r="E230" s="259">
        <v>72</v>
      </c>
      <c r="F230" s="260">
        <v>264.98099999999999</v>
      </c>
      <c r="G230" s="260">
        <v>265.84500000000003</v>
      </c>
      <c r="H230" s="259" t="s">
        <v>730</v>
      </c>
      <c r="I230" s="259" t="s">
        <v>731</v>
      </c>
      <c r="J230" s="259" t="s">
        <v>727</v>
      </c>
      <c r="K230" s="261" t="s">
        <v>728</v>
      </c>
    </row>
    <row r="231" spans="1:11">
      <c r="A231" s="254" t="s">
        <v>355</v>
      </c>
      <c r="B231" s="255" t="s">
        <v>723</v>
      </c>
      <c r="C231" s="255" t="s">
        <v>724</v>
      </c>
      <c r="D231" s="255" t="s">
        <v>429</v>
      </c>
      <c r="E231" s="255">
        <v>72</v>
      </c>
      <c r="F231" s="256">
        <v>265.84500000000003</v>
      </c>
      <c r="G231" s="256">
        <v>285.25</v>
      </c>
      <c r="H231" s="255" t="s">
        <v>732</v>
      </c>
      <c r="I231" s="255" t="s">
        <v>733</v>
      </c>
      <c r="J231" s="255" t="s">
        <v>727</v>
      </c>
      <c r="K231" s="257" t="s">
        <v>728</v>
      </c>
    </row>
    <row r="232" spans="1:11">
      <c r="A232" s="258" t="s">
        <v>355</v>
      </c>
      <c r="B232" s="259" t="s">
        <v>723</v>
      </c>
      <c r="C232" s="259" t="s">
        <v>724</v>
      </c>
      <c r="D232" s="259" t="s">
        <v>429</v>
      </c>
      <c r="E232" s="259">
        <v>72</v>
      </c>
      <c r="F232" s="260">
        <v>285.25</v>
      </c>
      <c r="G232" s="260">
        <v>286.14800000000002</v>
      </c>
      <c r="H232" s="259" t="s">
        <v>734</v>
      </c>
      <c r="I232" s="259" t="s">
        <v>735</v>
      </c>
      <c r="J232" s="259" t="s">
        <v>727</v>
      </c>
      <c r="K232" s="261" t="s">
        <v>728</v>
      </c>
    </row>
    <row r="233" spans="1:11">
      <c r="A233" s="254" t="s">
        <v>355</v>
      </c>
      <c r="B233" s="255" t="s">
        <v>723</v>
      </c>
      <c r="C233" s="255" t="s">
        <v>724</v>
      </c>
      <c r="D233" s="255" t="s">
        <v>429</v>
      </c>
      <c r="E233" s="255">
        <v>72</v>
      </c>
      <c r="F233" s="256">
        <v>286</v>
      </c>
      <c r="G233" s="256">
        <v>286.14800000000002</v>
      </c>
      <c r="H233" s="255" t="s">
        <v>734</v>
      </c>
      <c r="I233" s="255" t="s">
        <v>736</v>
      </c>
      <c r="J233" s="255" t="s">
        <v>727</v>
      </c>
      <c r="K233" s="257" t="s">
        <v>728</v>
      </c>
    </row>
    <row r="234" spans="1:11">
      <c r="A234" s="258" t="s">
        <v>355</v>
      </c>
      <c r="B234" s="259" t="s">
        <v>723</v>
      </c>
      <c r="C234" s="259" t="s">
        <v>724</v>
      </c>
      <c r="D234" s="259" t="s">
        <v>429</v>
      </c>
      <c r="E234" s="259">
        <v>72</v>
      </c>
      <c r="F234" s="260">
        <v>286.14800000000002</v>
      </c>
      <c r="G234" s="260">
        <v>296.589</v>
      </c>
      <c r="H234" s="259" t="s">
        <v>737</v>
      </c>
      <c r="I234" s="259" t="s">
        <v>738</v>
      </c>
      <c r="J234" s="259" t="s">
        <v>727</v>
      </c>
      <c r="K234" s="261" t="s">
        <v>728</v>
      </c>
    </row>
    <row r="235" spans="1:11">
      <c r="A235" s="254" t="s">
        <v>355</v>
      </c>
      <c r="B235" s="255" t="s">
        <v>723</v>
      </c>
      <c r="C235" s="255" t="s">
        <v>724</v>
      </c>
      <c r="D235" s="255" t="s">
        <v>429</v>
      </c>
      <c r="E235" s="255">
        <v>72</v>
      </c>
      <c r="F235" s="256">
        <v>296.589</v>
      </c>
      <c r="G235" s="256">
        <v>297.62</v>
      </c>
      <c r="H235" s="255" t="s">
        <v>739</v>
      </c>
      <c r="I235" s="255" t="s">
        <v>740</v>
      </c>
      <c r="J235" s="255" t="s">
        <v>727</v>
      </c>
      <c r="K235" s="257" t="s">
        <v>728</v>
      </c>
    </row>
    <row r="236" spans="1:11">
      <c r="A236" s="258" t="s">
        <v>355</v>
      </c>
      <c r="B236" s="259" t="s">
        <v>723</v>
      </c>
      <c r="C236" s="259" t="s">
        <v>724</v>
      </c>
      <c r="D236" s="259" t="s">
        <v>429</v>
      </c>
      <c r="E236" s="259">
        <v>72</v>
      </c>
      <c r="F236" s="260">
        <v>297.62</v>
      </c>
      <c r="G236" s="260">
        <v>320.57</v>
      </c>
      <c r="H236" s="259" t="s">
        <v>741</v>
      </c>
      <c r="I236" s="259" t="s">
        <v>742</v>
      </c>
      <c r="J236" s="259" t="s">
        <v>727</v>
      </c>
      <c r="K236" s="261" t="s">
        <v>728</v>
      </c>
    </row>
    <row r="237" spans="1:11">
      <c r="A237" s="254" t="s">
        <v>355</v>
      </c>
      <c r="B237" s="255" t="s">
        <v>723</v>
      </c>
      <c r="C237" s="255" t="s">
        <v>724</v>
      </c>
      <c r="D237" s="255" t="s">
        <v>429</v>
      </c>
      <c r="E237" s="255">
        <v>72</v>
      </c>
      <c r="F237" s="256">
        <v>320.57</v>
      </c>
      <c r="G237" s="256">
        <v>320.714</v>
      </c>
      <c r="H237" s="255" t="s">
        <v>743</v>
      </c>
      <c r="I237" s="255" t="s">
        <v>744</v>
      </c>
      <c r="J237" s="255" t="s">
        <v>727</v>
      </c>
      <c r="K237" s="257" t="s">
        <v>728</v>
      </c>
    </row>
    <row r="238" spans="1:11">
      <c r="A238" s="258" t="s">
        <v>355</v>
      </c>
      <c r="B238" s="259" t="s">
        <v>723</v>
      </c>
      <c r="C238" s="259" t="s">
        <v>724</v>
      </c>
      <c r="D238" s="259" t="s">
        <v>429</v>
      </c>
      <c r="E238" s="259">
        <v>72</v>
      </c>
      <c r="F238" s="260">
        <v>320.714</v>
      </c>
      <c r="G238" s="260">
        <v>321.32799999999997</v>
      </c>
      <c r="H238" s="259" t="s">
        <v>745</v>
      </c>
      <c r="I238" s="259" t="s">
        <v>746</v>
      </c>
      <c r="J238" s="259" t="s">
        <v>727</v>
      </c>
      <c r="K238" s="261" t="s">
        <v>728</v>
      </c>
    </row>
    <row r="239" spans="1:11">
      <c r="A239" s="254" t="s">
        <v>355</v>
      </c>
      <c r="B239" s="255" t="s">
        <v>723</v>
      </c>
      <c r="C239" s="255" t="s">
        <v>724</v>
      </c>
      <c r="D239" s="255" t="s">
        <v>429</v>
      </c>
      <c r="E239" s="255">
        <v>72</v>
      </c>
      <c r="F239" s="256">
        <v>321.32799999999997</v>
      </c>
      <c r="G239" s="256">
        <v>337.24</v>
      </c>
      <c r="H239" s="255" t="s">
        <v>747</v>
      </c>
      <c r="I239" s="255" t="s">
        <v>748</v>
      </c>
      <c r="J239" s="255" t="s">
        <v>727</v>
      </c>
      <c r="K239" s="257" t="s">
        <v>728</v>
      </c>
    </row>
    <row r="240" spans="1:11">
      <c r="A240" s="258" t="s">
        <v>355</v>
      </c>
      <c r="B240" s="259" t="s">
        <v>723</v>
      </c>
      <c r="C240" s="259" t="s">
        <v>724</v>
      </c>
      <c r="D240" s="259" t="s">
        <v>429</v>
      </c>
      <c r="E240" s="259">
        <v>72</v>
      </c>
      <c r="F240" s="260">
        <v>321.32799999999997</v>
      </c>
      <c r="G240" s="260">
        <v>337.24</v>
      </c>
      <c r="H240" s="259" t="s">
        <v>747</v>
      </c>
      <c r="I240" s="259" t="s">
        <v>749</v>
      </c>
      <c r="J240" s="259" t="s">
        <v>727</v>
      </c>
      <c r="K240" s="261" t="s">
        <v>728</v>
      </c>
    </row>
    <row r="241" spans="1:11">
      <c r="A241" s="254" t="s">
        <v>355</v>
      </c>
      <c r="B241" s="255" t="s">
        <v>723</v>
      </c>
      <c r="C241" s="255" t="s">
        <v>724</v>
      </c>
      <c r="D241" s="255" t="s">
        <v>429</v>
      </c>
      <c r="E241" s="255">
        <v>72</v>
      </c>
      <c r="F241" s="256">
        <v>337.24</v>
      </c>
      <c r="G241" s="256">
        <v>356.803</v>
      </c>
      <c r="H241" s="255" t="s">
        <v>750</v>
      </c>
      <c r="I241" s="255" t="s">
        <v>751</v>
      </c>
      <c r="J241" s="255" t="s">
        <v>727</v>
      </c>
      <c r="K241" s="257" t="s">
        <v>728</v>
      </c>
    </row>
    <row r="242" spans="1:11">
      <c r="A242" s="258" t="s">
        <v>355</v>
      </c>
      <c r="B242" s="259" t="s">
        <v>723</v>
      </c>
      <c r="C242" s="259" t="s">
        <v>724</v>
      </c>
      <c r="D242" s="259" t="s">
        <v>429</v>
      </c>
      <c r="E242" s="259">
        <v>72</v>
      </c>
      <c r="F242" s="260">
        <v>356.803</v>
      </c>
      <c r="G242" s="260">
        <v>357.702</v>
      </c>
      <c r="H242" s="259" t="s">
        <v>752</v>
      </c>
      <c r="I242" s="259" t="s">
        <v>753</v>
      </c>
      <c r="J242" s="259" t="s">
        <v>727</v>
      </c>
      <c r="K242" s="261" t="s">
        <v>728</v>
      </c>
    </row>
    <row r="243" spans="1:11">
      <c r="A243" s="254" t="s">
        <v>355</v>
      </c>
      <c r="B243" s="255" t="s">
        <v>723</v>
      </c>
      <c r="C243" s="255" t="s">
        <v>724</v>
      </c>
      <c r="D243" s="255" t="s">
        <v>429</v>
      </c>
      <c r="E243" s="255">
        <v>72</v>
      </c>
      <c r="F243" s="256">
        <v>356.803</v>
      </c>
      <c r="G243" s="256">
        <v>357.702</v>
      </c>
      <c r="H243" s="255" t="s">
        <v>752</v>
      </c>
      <c r="I243" s="255" t="s">
        <v>754</v>
      </c>
      <c r="J243" s="255" t="s">
        <v>727</v>
      </c>
      <c r="K243" s="257" t="s">
        <v>728</v>
      </c>
    </row>
    <row r="244" spans="1:11">
      <c r="A244" s="258" t="s">
        <v>355</v>
      </c>
      <c r="B244" s="259" t="s">
        <v>723</v>
      </c>
      <c r="C244" s="259" t="s">
        <v>724</v>
      </c>
      <c r="D244" s="259" t="s">
        <v>429</v>
      </c>
      <c r="E244" s="259">
        <v>72</v>
      </c>
      <c r="F244" s="260">
        <v>357.702</v>
      </c>
      <c r="G244" s="260">
        <v>396.82</v>
      </c>
      <c r="H244" s="259" t="s">
        <v>755</v>
      </c>
      <c r="I244" s="259" t="s">
        <v>756</v>
      </c>
      <c r="J244" s="259" t="s">
        <v>727</v>
      </c>
      <c r="K244" s="261" t="s">
        <v>728</v>
      </c>
    </row>
    <row r="245" spans="1:11">
      <c r="A245" s="254" t="s">
        <v>355</v>
      </c>
      <c r="B245" s="255" t="s">
        <v>723</v>
      </c>
      <c r="C245" s="255" t="s">
        <v>724</v>
      </c>
      <c r="D245" s="255" t="s">
        <v>429</v>
      </c>
      <c r="E245" s="255">
        <v>72</v>
      </c>
      <c r="F245" s="256">
        <v>396.82</v>
      </c>
      <c r="G245" s="256">
        <v>398.33</v>
      </c>
      <c r="H245" s="255" t="s">
        <v>757</v>
      </c>
      <c r="I245" s="255" t="s">
        <v>758</v>
      </c>
      <c r="J245" s="255" t="s">
        <v>727</v>
      </c>
      <c r="K245" s="257" t="s">
        <v>728</v>
      </c>
    </row>
    <row r="246" spans="1:11">
      <c r="A246" s="258" t="s">
        <v>355</v>
      </c>
      <c r="B246" s="259" t="s">
        <v>723</v>
      </c>
      <c r="C246" s="259" t="s">
        <v>724</v>
      </c>
      <c r="D246" s="259" t="s">
        <v>429</v>
      </c>
      <c r="E246" s="259">
        <v>72</v>
      </c>
      <c r="F246" s="260">
        <v>396.82</v>
      </c>
      <c r="G246" s="260">
        <v>398.33</v>
      </c>
      <c r="H246" s="259" t="s">
        <v>757</v>
      </c>
      <c r="I246" s="259" t="s">
        <v>759</v>
      </c>
      <c r="J246" s="259" t="s">
        <v>727</v>
      </c>
      <c r="K246" s="261" t="s">
        <v>728</v>
      </c>
    </row>
    <row r="247" spans="1:11">
      <c r="A247" s="254" t="s">
        <v>355</v>
      </c>
      <c r="B247" s="255" t="s">
        <v>723</v>
      </c>
      <c r="C247" s="255" t="s">
        <v>724</v>
      </c>
      <c r="D247" s="255" t="s">
        <v>429</v>
      </c>
      <c r="E247" s="255">
        <v>72</v>
      </c>
      <c r="F247" s="256">
        <v>398.33</v>
      </c>
      <c r="G247" s="256">
        <v>427.81299999999999</v>
      </c>
      <c r="H247" s="255" t="s">
        <v>760</v>
      </c>
      <c r="I247" s="255" t="s">
        <v>761</v>
      </c>
      <c r="J247" s="255" t="s">
        <v>727</v>
      </c>
      <c r="K247" s="257" t="s">
        <v>728</v>
      </c>
    </row>
    <row r="248" spans="1:11">
      <c r="A248" s="258" t="s">
        <v>355</v>
      </c>
      <c r="B248" s="259" t="s">
        <v>723</v>
      </c>
      <c r="C248" s="259" t="s">
        <v>724</v>
      </c>
      <c r="D248" s="259" t="s">
        <v>429</v>
      </c>
      <c r="E248" s="259">
        <v>72</v>
      </c>
      <c r="F248" s="260">
        <v>427.81299999999999</v>
      </c>
      <c r="G248" s="260">
        <v>428.399</v>
      </c>
      <c r="H248" s="259" t="s">
        <v>762</v>
      </c>
      <c r="I248" s="259" t="s">
        <v>763</v>
      </c>
      <c r="J248" s="259" t="s">
        <v>727</v>
      </c>
      <c r="K248" s="261" t="s">
        <v>728</v>
      </c>
    </row>
    <row r="249" spans="1:11">
      <c r="A249" s="254" t="s">
        <v>355</v>
      </c>
      <c r="B249" s="255" t="s">
        <v>723</v>
      </c>
      <c r="C249" s="255" t="s">
        <v>724</v>
      </c>
      <c r="D249" s="255" t="s">
        <v>429</v>
      </c>
      <c r="E249" s="255">
        <v>72</v>
      </c>
      <c r="F249" s="256">
        <v>427.81299999999999</v>
      </c>
      <c r="G249" s="256">
        <v>428.399</v>
      </c>
      <c r="H249" s="255" t="s">
        <v>762</v>
      </c>
      <c r="I249" s="255" t="s">
        <v>764</v>
      </c>
      <c r="J249" s="255" t="s">
        <v>727</v>
      </c>
      <c r="K249" s="257" t="s">
        <v>728</v>
      </c>
    </row>
    <row r="250" spans="1:11">
      <c r="A250" s="258" t="s">
        <v>355</v>
      </c>
      <c r="B250" s="259" t="s">
        <v>723</v>
      </c>
      <c r="C250" s="259" t="s">
        <v>724</v>
      </c>
      <c r="D250" s="259" t="s">
        <v>429</v>
      </c>
      <c r="E250" s="259">
        <v>72</v>
      </c>
      <c r="F250" s="260">
        <v>428.399</v>
      </c>
      <c r="G250" s="260">
        <v>465</v>
      </c>
      <c r="H250" s="259" t="s">
        <v>765</v>
      </c>
      <c r="I250" s="259" t="s">
        <v>766</v>
      </c>
      <c r="J250" s="259" t="s">
        <v>727</v>
      </c>
      <c r="K250" s="261" t="s">
        <v>728</v>
      </c>
    </row>
    <row r="251" spans="1:11">
      <c r="A251" s="254" t="s">
        <v>355</v>
      </c>
      <c r="B251" s="255" t="s">
        <v>723</v>
      </c>
      <c r="C251" s="255" t="s">
        <v>724</v>
      </c>
      <c r="D251" s="255" t="s">
        <v>429</v>
      </c>
      <c r="E251" s="255">
        <v>72</v>
      </c>
      <c r="F251" s="256">
        <v>465</v>
      </c>
      <c r="G251" s="256">
        <v>506.37700000000001</v>
      </c>
      <c r="H251" s="255" t="s">
        <v>765</v>
      </c>
      <c r="I251" s="255" t="s">
        <v>767</v>
      </c>
      <c r="J251" s="255" t="s">
        <v>727</v>
      </c>
      <c r="K251" s="257" t="s">
        <v>728</v>
      </c>
    </row>
    <row r="252" spans="1:11">
      <c r="A252" s="258" t="s">
        <v>355</v>
      </c>
      <c r="B252" s="259" t="s">
        <v>723</v>
      </c>
      <c r="C252" s="259" t="s">
        <v>724</v>
      </c>
      <c r="D252" s="259" t="s">
        <v>429</v>
      </c>
      <c r="E252" s="259">
        <v>72</v>
      </c>
      <c r="F252" s="260">
        <v>506.37700000000001</v>
      </c>
      <c r="G252" s="260">
        <v>506.81</v>
      </c>
      <c r="H252" s="259" t="s">
        <v>768</v>
      </c>
      <c r="I252" s="259" t="s">
        <v>769</v>
      </c>
      <c r="J252" s="259" t="s">
        <v>727</v>
      </c>
      <c r="K252" s="261" t="s">
        <v>728</v>
      </c>
    </row>
    <row r="253" spans="1:11">
      <c r="A253" s="254" t="s">
        <v>355</v>
      </c>
      <c r="B253" s="255" t="s">
        <v>723</v>
      </c>
      <c r="C253" s="255" t="s">
        <v>724</v>
      </c>
      <c r="D253" s="255" t="s">
        <v>429</v>
      </c>
      <c r="E253" s="255">
        <v>72</v>
      </c>
      <c r="F253" s="256">
        <v>506.37700000000001</v>
      </c>
      <c r="G253" s="256">
        <v>506.81</v>
      </c>
      <c r="H253" s="255" t="s">
        <v>768</v>
      </c>
      <c r="I253" s="255" t="s">
        <v>770</v>
      </c>
      <c r="J253" s="255" t="s">
        <v>727</v>
      </c>
      <c r="K253" s="257" t="s">
        <v>728</v>
      </c>
    </row>
    <row r="254" spans="1:11">
      <c r="A254" s="258" t="s">
        <v>355</v>
      </c>
      <c r="B254" s="259" t="s">
        <v>723</v>
      </c>
      <c r="C254" s="259" t="s">
        <v>724</v>
      </c>
      <c r="D254" s="259" t="s">
        <v>429</v>
      </c>
      <c r="E254" s="259">
        <v>78</v>
      </c>
      <c r="F254" s="260">
        <v>174.887</v>
      </c>
      <c r="G254" s="260">
        <v>182.45400000000001</v>
      </c>
      <c r="H254" s="259" t="s">
        <v>771</v>
      </c>
      <c r="I254" s="259" t="s">
        <v>772</v>
      </c>
      <c r="J254" s="259" t="s">
        <v>773</v>
      </c>
      <c r="K254" s="261" t="s">
        <v>728</v>
      </c>
    </row>
    <row r="255" spans="1:11">
      <c r="A255" s="254" t="s">
        <v>355</v>
      </c>
      <c r="B255" s="255" t="s">
        <v>723</v>
      </c>
      <c r="C255" s="255" t="s">
        <v>724</v>
      </c>
      <c r="D255" s="255" t="s">
        <v>429</v>
      </c>
      <c r="E255" s="255">
        <v>78</v>
      </c>
      <c r="F255" s="256">
        <v>182.45400000000001</v>
      </c>
      <c r="G255" s="256">
        <v>183.511</v>
      </c>
      <c r="H255" s="255" t="s">
        <v>774</v>
      </c>
      <c r="I255" s="255" t="s">
        <v>775</v>
      </c>
      <c r="J255" s="255" t="s">
        <v>773</v>
      </c>
      <c r="K255" s="257" t="s">
        <v>728</v>
      </c>
    </row>
    <row r="256" spans="1:11">
      <c r="A256" s="258" t="s">
        <v>355</v>
      </c>
      <c r="B256" s="259" t="s">
        <v>723</v>
      </c>
      <c r="C256" s="259" t="s">
        <v>724</v>
      </c>
      <c r="D256" s="259" t="s">
        <v>429</v>
      </c>
      <c r="E256" s="259">
        <v>78</v>
      </c>
      <c r="F256" s="260">
        <v>183.511</v>
      </c>
      <c r="G256" s="260">
        <v>189.465</v>
      </c>
      <c r="H256" s="259" t="s">
        <v>776</v>
      </c>
      <c r="I256" s="259" t="s">
        <v>777</v>
      </c>
      <c r="J256" s="259" t="s">
        <v>773</v>
      </c>
      <c r="K256" s="261" t="s">
        <v>728</v>
      </c>
    </row>
    <row r="257" spans="1:11">
      <c r="A257" s="254" t="s">
        <v>355</v>
      </c>
      <c r="B257" s="255" t="s">
        <v>723</v>
      </c>
      <c r="C257" s="255" t="s">
        <v>724</v>
      </c>
      <c r="D257" s="255" t="s">
        <v>429</v>
      </c>
      <c r="E257" s="255">
        <v>78</v>
      </c>
      <c r="F257" s="256">
        <v>189.465</v>
      </c>
      <c r="G257" s="256">
        <v>190.654</v>
      </c>
      <c r="H257" s="255" t="s">
        <v>778</v>
      </c>
      <c r="I257" s="255" t="s">
        <v>779</v>
      </c>
      <c r="J257" s="255" t="s">
        <v>773</v>
      </c>
      <c r="K257" s="257" t="s">
        <v>728</v>
      </c>
    </row>
    <row r="258" spans="1:11">
      <c r="A258" s="258" t="s">
        <v>355</v>
      </c>
      <c r="B258" s="259" t="s">
        <v>723</v>
      </c>
      <c r="C258" s="259" t="s">
        <v>724</v>
      </c>
      <c r="D258" s="259" t="s">
        <v>429</v>
      </c>
      <c r="E258" s="259">
        <v>78</v>
      </c>
      <c r="F258" s="260">
        <v>189.465</v>
      </c>
      <c r="G258" s="260">
        <v>190.654</v>
      </c>
      <c r="H258" s="259" t="s">
        <v>778</v>
      </c>
      <c r="I258" s="259" t="s">
        <v>780</v>
      </c>
      <c r="J258" s="259" t="s">
        <v>773</v>
      </c>
      <c r="K258" s="261" t="s">
        <v>728</v>
      </c>
    </row>
    <row r="259" spans="1:11">
      <c r="A259" s="254" t="s">
        <v>355</v>
      </c>
      <c r="B259" s="255" t="s">
        <v>723</v>
      </c>
      <c r="C259" s="255" t="s">
        <v>724</v>
      </c>
      <c r="D259" s="255" t="s">
        <v>429</v>
      </c>
      <c r="E259" s="255">
        <v>78</v>
      </c>
      <c r="F259" s="256">
        <v>190.654</v>
      </c>
      <c r="G259" s="256">
        <v>197.24799999999999</v>
      </c>
      <c r="H259" s="255" t="s">
        <v>781</v>
      </c>
      <c r="I259" s="255" t="s">
        <v>782</v>
      </c>
      <c r="J259" s="255" t="s">
        <v>773</v>
      </c>
      <c r="K259" s="257" t="s">
        <v>728</v>
      </c>
    </row>
    <row r="260" spans="1:11">
      <c r="A260" s="258" t="s">
        <v>355</v>
      </c>
      <c r="B260" s="259" t="s">
        <v>723</v>
      </c>
      <c r="C260" s="259" t="s">
        <v>724</v>
      </c>
      <c r="D260" s="259" t="s">
        <v>429</v>
      </c>
      <c r="E260" s="259">
        <v>78</v>
      </c>
      <c r="F260" s="260">
        <v>197.24799999999999</v>
      </c>
      <c r="G260" s="260">
        <v>198.511</v>
      </c>
      <c r="H260" s="259" t="s">
        <v>783</v>
      </c>
      <c r="I260" s="259" t="s">
        <v>784</v>
      </c>
      <c r="J260" s="259" t="s">
        <v>773</v>
      </c>
      <c r="K260" s="261" t="s">
        <v>728</v>
      </c>
    </row>
    <row r="261" spans="1:11">
      <c r="A261" s="254" t="s">
        <v>355</v>
      </c>
      <c r="B261" s="255" t="s">
        <v>723</v>
      </c>
      <c r="C261" s="255" t="s">
        <v>724</v>
      </c>
      <c r="D261" s="255" t="s">
        <v>429</v>
      </c>
      <c r="E261" s="255">
        <v>78</v>
      </c>
      <c r="F261" s="256">
        <v>198.511</v>
      </c>
      <c r="G261" s="256">
        <v>206.14099999999999</v>
      </c>
      <c r="H261" s="255" t="s">
        <v>785</v>
      </c>
      <c r="I261" s="255" t="s">
        <v>786</v>
      </c>
      <c r="J261" s="255" t="s">
        <v>773</v>
      </c>
      <c r="K261" s="257" t="s">
        <v>728</v>
      </c>
    </row>
    <row r="262" spans="1:11">
      <c r="A262" s="258" t="s">
        <v>355</v>
      </c>
      <c r="B262" s="259" t="s">
        <v>723</v>
      </c>
      <c r="C262" s="259" t="s">
        <v>724</v>
      </c>
      <c r="D262" s="259" t="s">
        <v>429</v>
      </c>
      <c r="E262" s="259">
        <v>78</v>
      </c>
      <c r="F262" s="260">
        <v>206.14099999999999</v>
      </c>
      <c r="G262" s="260">
        <v>207.946</v>
      </c>
      <c r="H262" s="259" t="s">
        <v>787</v>
      </c>
      <c r="I262" s="259" t="s">
        <v>788</v>
      </c>
      <c r="J262" s="259" t="s">
        <v>773</v>
      </c>
      <c r="K262" s="261" t="s">
        <v>728</v>
      </c>
    </row>
    <row r="263" spans="1:11">
      <c r="A263" s="254" t="s">
        <v>355</v>
      </c>
      <c r="B263" s="255" t="s">
        <v>723</v>
      </c>
      <c r="C263" s="255" t="s">
        <v>724</v>
      </c>
      <c r="D263" s="255" t="s">
        <v>429</v>
      </c>
      <c r="E263" s="255">
        <v>78</v>
      </c>
      <c r="F263" s="256">
        <v>206.14099999999999</v>
      </c>
      <c r="G263" s="256">
        <v>207.946</v>
      </c>
      <c r="H263" s="255" t="s">
        <v>787</v>
      </c>
      <c r="I263" s="255" t="s">
        <v>789</v>
      </c>
      <c r="J263" s="255" t="s">
        <v>773</v>
      </c>
      <c r="K263" s="257" t="s">
        <v>728</v>
      </c>
    </row>
    <row r="264" spans="1:11">
      <c r="A264" s="258" t="s">
        <v>355</v>
      </c>
      <c r="B264" s="259" t="s">
        <v>723</v>
      </c>
      <c r="C264" s="259" t="s">
        <v>724</v>
      </c>
      <c r="D264" s="259" t="s">
        <v>429</v>
      </c>
      <c r="E264" s="259">
        <v>78</v>
      </c>
      <c r="F264" s="260">
        <v>207.946</v>
      </c>
      <c r="G264" s="260">
        <v>211.024</v>
      </c>
      <c r="H264" s="259" t="s">
        <v>790</v>
      </c>
      <c r="I264" s="259" t="s">
        <v>791</v>
      </c>
      <c r="J264" s="259" t="s">
        <v>773</v>
      </c>
      <c r="K264" s="261" t="s">
        <v>728</v>
      </c>
    </row>
    <row r="265" spans="1:11">
      <c r="A265" s="254" t="s">
        <v>355</v>
      </c>
      <c r="B265" s="255" t="s">
        <v>723</v>
      </c>
      <c r="C265" s="255" t="s">
        <v>724</v>
      </c>
      <c r="D265" s="255" t="s">
        <v>429</v>
      </c>
      <c r="E265" s="255">
        <v>78</v>
      </c>
      <c r="F265" s="256">
        <v>211.024</v>
      </c>
      <c r="G265" s="256">
        <v>211.95400000000001</v>
      </c>
      <c r="H265" s="255" t="s">
        <v>792</v>
      </c>
      <c r="I265" s="255" t="s">
        <v>793</v>
      </c>
      <c r="J265" s="255" t="s">
        <v>773</v>
      </c>
      <c r="K265" s="257" t="s">
        <v>728</v>
      </c>
    </row>
    <row r="266" spans="1:11">
      <c r="A266" s="258" t="s">
        <v>355</v>
      </c>
      <c r="B266" s="259" t="s">
        <v>723</v>
      </c>
      <c r="C266" s="259" t="s">
        <v>724</v>
      </c>
      <c r="D266" s="259" t="s">
        <v>429</v>
      </c>
      <c r="E266" s="259">
        <v>78</v>
      </c>
      <c r="F266" s="260">
        <v>211.95400000000001</v>
      </c>
      <c r="G266" s="260">
        <v>219.41300000000001</v>
      </c>
      <c r="H266" s="259" t="s">
        <v>794</v>
      </c>
      <c r="I266" s="259" t="s">
        <v>795</v>
      </c>
      <c r="J266" s="259" t="s">
        <v>773</v>
      </c>
      <c r="K266" s="261" t="s">
        <v>728</v>
      </c>
    </row>
    <row r="267" spans="1:11">
      <c r="A267" s="254" t="s">
        <v>355</v>
      </c>
      <c r="B267" s="255" t="s">
        <v>723</v>
      </c>
      <c r="C267" s="255" t="s">
        <v>724</v>
      </c>
      <c r="D267" s="255" t="s">
        <v>429</v>
      </c>
      <c r="E267" s="255">
        <v>78</v>
      </c>
      <c r="F267" s="256">
        <v>219.41300000000001</v>
      </c>
      <c r="G267" s="256">
        <v>220.22900000000001</v>
      </c>
      <c r="H267" s="255" t="s">
        <v>796</v>
      </c>
      <c r="I267" s="255" t="s">
        <v>797</v>
      </c>
      <c r="J267" s="255" t="s">
        <v>773</v>
      </c>
      <c r="K267" s="257" t="s">
        <v>728</v>
      </c>
    </row>
    <row r="268" spans="1:11">
      <c r="A268" s="258" t="s">
        <v>355</v>
      </c>
      <c r="B268" s="259" t="s">
        <v>723</v>
      </c>
      <c r="C268" s="259" t="s">
        <v>724</v>
      </c>
      <c r="D268" s="259" t="s">
        <v>429</v>
      </c>
      <c r="E268" s="259">
        <v>78</v>
      </c>
      <c r="F268" s="260">
        <v>220.22900000000001</v>
      </c>
      <c r="G268" s="260">
        <v>227.41300000000001</v>
      </c>
      <c r="H268" s="259" t="s">
        <v>798</v>
      </c>
      <c r="I268" s="259" t="s">
        <v>799</v>
      </c>
      <c r="J268" s="259" t="s">
        <v>773</v>
      </c>
      <c r="K268" s="261" t="s">
        <v>728</v>
      </c>
    </row>
    <row r="269" spans="1:11">
      <c r="A269" s="254" t="s">
        <v>355</v>
      </c>
      <c r="B269" s="255" t="s">
        <v>723</v>
      </c>
      <c r="C269" s="255" t="s">
        <v>724</v>
      </c>
      <c r="D269" s="255" t="s">
        <v>429</v>
      </c>
      <c r="E269" s="255">
        <v>78</v>
      </c>
      <c r="F269" s="256">
        <v>227.41300000000001</v>
      </c>
      <c r="G269" s="256">
        <v>228.57</v>
      </c>
      <c r="H269" s="255" t="s">
        <v>800</v>
      </c>
      <c r="I269" s="255" t="s">
        <v>801</v>
      </c>
      <c r="J269" s="255" t="s">
        <v>773</v>
      </c>
      <c r="K269" s="257" t="s">
        <v>728</v>
      </c>
    </row>
    <row r="270" spans="1:11">
      <c r="A270" s="258" t="s">
        <v>355</v>
      </c>
      <c r="B270" s="259" t="s">
        <v>723</v>
      </c>
      <c r="C270" s="259" t="s">
        <v>724</v>
      </c>
      <c r="D270" s="259" t="s">
        <v>429</v>
      </c>
      <c r="E270" s="259">
        <v>78</v>
      </c>
      <c r="F270" s="260">
        <v>227.41300000000001</v>
      </c>
      <c r="G270" s="260">
        <v>228.57</v>
      </c>
      <c r="H270" s="259" t="s">
        <v>800</v>
      </c>
      <c r="I270" s="259" t="s">
        <v>802</v>
      </c>
      <c r="J270" s="259" t="s">
        <v>773</v>
      </c>
      <c r="K270" s="261" t="s">
        <v>728</v>
      </c>
    </row>
    <row r="271" spans="1:11">
      <c r="A271" s="254" t="s">
        <v>355</v>
      </c>
      <c r="B271" s="255" t="s">
        <v>723</v>
      </c>
      <c r="C271" s="255" t="s">
        <v>724</v>
      </c>
      <c r="D271" s="255" t="s">
        <v>429</v>
      </c>
      <c r="E271" s="255">
        <v>78</v>
      </c>
      <c r="F271" s="256">
        <v>228.57</v>
      </c>
      <c r="G271" s="256">
        <v>233.43700000000001</v>
      </c>
      <c r="H271" s="255" t="s">
        <v>803</v>
      </c>
      <c r="I271" s="255" t="s">
        <v>804</v>
      </c>
      <c r="J271" s="255" t="s">
        <v>773</v>
      </c>
      <c r="K271" s="257" t="s">
        <v>728</v>
      </c>
    </row>
    <row r="272" spans="1:11">
      <c r="A272" s="258" t="s">
        <v>355</v>
      </c>
      <c r="B272" s="259" t="s">
        <v>723</v>
      </c>
      <c r="C272" s="259" t="s">
        <v>724</v>
      </c>
      <c r="D272" s="259" t="s">
        <v>429</v>
      </c>
      <c r="E272" s="259">
        <v>78</v>
      </c>
      <c r="F272" s="260">
        <v>233.43700000000001</v>
      </c>
      <c r="G272" s="260">
        <v>234.62200000000001</v>
      </c>
      <c r="H272" s="259" t="s">
        <v>805</v>
      </c>
      <c r="I272" s="259" t="s">
        <v>806</v>
      </c>
      <c r="J272" s="259" t="s">
        <v>773</v>
      </c>
      <c r="K272" s="261" t="s">
        <v>728</v>
      </c>
    </row>
    <row r="273" spans="1:11">
      <c r="A273" s="254" t="s">
        <v>355</v>
      </c>
      <c r="B273" s="255" t="s">
        <v>723</v>
      </c>
      <c r="C273" s="255" t="s">
        <v>724</v>
      </c>
      <c r="D273" s="255" t="s">
        <v>429</v>
      </c>
      <c r="E273" s="255">
        <v>78</v>
      </c>
      <c r="F273" s="256">
        <v>234.62200000000001</v>
      </c>
      <c r="G273" s="256">
        <v>242.61</v>
      </c>
      <c r="H273" s="255" t="s">
        <v>807</v>
      </c>
      <c r="I273" s="255" t="s">
        <v>808</v>
      </c>
      <c r="J273" s="255" t="s">
        <v>773</v>
      </c>
      <c r="K273" s="257" t="s">
        <v>728</v>
      </c>
    </row>
    <row r="274" spans="1:11">
      <c r="A274" s="258" t="s">
        <v>355</v>
      </c>
      <c r="B274" s="259" t="s">
        <v>723</v>
      </c>
      <c r="C274" s="259" t="s">
        <v>724</v>
      </c>
      <c r="D274" s="259" t="s">
        <v>429</v>
      </c>
      <c r="E274" s="259">
        <v>78</v>
      </c>
      <c r="F274" s="260">
        <v>242.61</v>
      </c>
      <c r="G274" s="260">
        <v>243.798</v>
      </c>
      <c r="H274" s="259" t="s">
        <v>809</v>
      </c>
      <c r="I274" s="259" t="s">
        <v>810</v>
      </c>
      <c r="J274" s="259" t="s">
        <v>773</v>
      </c>
      <c r="K274" s="261" t="s">
        <v>728</v>
      </c>
    </row>
    <row r="275" spans="1:11">
      <c r="A275" s="254" t="s">
        <v>355</v>
      </c>
      <c r="B275" s="255" t="s">
        <v>723</v>
      </c>
      <c r="C275" s="255" t="s">
        <v>724</v>
      </c>
      <c r="D275" s="255" t="s">
        <v>429</v>
      </c>
      <c r="E275" s="255">
        <v>78</v>
      </c>
      <c r="F275" s="256">
        <v>243.798</v>
      </c>
      <c r="G275" s="256">
        <v>250.56</v>
      </c>
      <c r="H275" s="255" t="s">
        <v>811</v>
      </c>
      <c r="I275" s="255" t="s">
        <v>812</v>
      </c>
      <c r="J275" s="255" t="s">
        <v>773</v>
      </c>
      <c r="K275" s="257" t="s">
        <v>728</v>
      </c>
    </row>
    <row r="276" spans="1:11">
      <c r="A276" s="258" t="s">
        <v>355</v>
      </c>
      <c r="B276" s="259" t="s">
        <v>723</v>
      </c>
      <c r="C276" s="259" t="s">
        <v>724</v>
      </c>
      <c r="D276" s="259" t="s">
        <v>429</v>
      </c>
      <c r="E276" s="259">
        <v>78</v>
      </c>
      <c r="F276" s="260">
        <v>250.56</v>
      </c>
      <c r="G276" s="260">
        <v>252.452</v>
      </c>
      <c r="H276" s="259" t="s">
        <v>813</v>
      </c>
      <c r="I276" s="259" t="s">
        <v>814</v>
      </c>
      <c r="J276" s="259" t="s">
        <v>773</v>
      </c>
      <c r="K276" s="261" t="s">
        <v>728</v>
      </c>
    </row>
    <row r="277" spans="1:11">
      <c r="A277" s="254" t="s">
        <v>355</v>
      </c>
      <c r="B277" s="255" t="s">
        <v>723</v>
      </c>
      <c r="C277" s="255" t="s">
        <v>724</v>
      </c>
      <c r="D277" s="255" t="s">
        <v>429</v>
      </c>
      <c r="E277" s="255">
        <v>78</v>
      </c>
      <c r="F277" s="256">
        <v>250.56</v>
      </c>
      <c r="G277" s="256">
        <v>252.452</v>
      </c>
      <c r="H277" s="255" t="s">
        <v>813</v>
      </c>
      <c r="I277" s="255" t="s">
        <v>815</v>
      </c>
      <c r="J277" s="255" t="s">
        <v>773</v>
      </c>
      <c r="K277" s="257" t="s">
        <v>728</v>
      </c>
    </row>
    <row r="278" spans="1:11">
      <c r="A278" s="258" t="s">
        <v>355</v>
      </c>
      <c r="B278" s="259" t="s">
        <v>723</v>
      </c>
      <c r="C278" s="259" t="s">
        <v>724</v>
      </c>
      <c r="D278" s="259" t="s">
        <v>429</v>
      </c>
      <c r="E278" s="259">
        <v>78</v>
      </c>
      <c r="F278" s="260">
        <v>252.452</v>
      </c>
      <c r="G278" s="260">
        <v>259.13600000000002</v>
      </c>
      <c r="H278" s="259" t="s">
        <v>816</v>
      </c>
      <c r="I278" s="259" t="s">
        <v>817</v>
      </c>
      <c r="J278" s="259" t="s">
        <v>773</v>
      </c>
      <c r="K278" s="261" t="s">
        <v>728</v>
      </c>
    </row>
    <row r="279" spans="1:11">
      <c r="A279" s="254" t="s">
        <v>355</v>
      </c>
      <c r="B279" s="255" t="s">
        <v>723</v>
      </c>
      <c r="C279" s="255" t="s">
        <v>724</v>
      </c>
      <c r="D279" s="255" t="s">
        <v>429</v>
      </c>
      <c r="E279" s="255">
        <v>78</v>
      </c>
      <c r="F279" s="256">
        <v>259.13600000000002</v>
      </c>
      <c r="G279" s="256">
        <v>260.39800000000002</v>
      </c>
      <c r="H279" s="255" t="s">
        <v>818</v>
      </c>
      <c r="I279" s="255" t="s">
        <v>819</v>
      </c>
      <c r="J279" s="255" t="s">
        <v>773</v>
      </c>
      <c r="K279" s="257" t="s">
        <v>728</v>
      </c>
    </row>
    <row r="280" spans="1:11">
      <c r="A280" s="258" t="s">
        <v>355</v>
      </c>
      <c r="B280" s="259" t="s">
        <v>723</v>
      </c>
      <c r="C280" s="259" t="s">
        <v>724</v>
      </c>
      <c r="D280" s="259" t="s">
        <v>429</v>
      </c>
      <c r="E280" s="259">
        <v>78</v>
      </c>
      <c r="F280" s="260">
        <v>260.39800000000002</v>
      </c>
      <c r="G280" s="260">
        <v>275.30799999999999</v>
      </c>
      <c r="H280" s="259" t="s">
        <v>820</v>
      </c>
      <c r="I280" s="259" t="s">
        <v>821</v>
      </c>
      <c r="J280" s="259" t="s">
        <v>773</v>
      </c>
      <c r="K280" s="261" t="s">
        <v>728</v>
      </c>
    </row>
    <row r="281" spans="1:11">
      <c r="A281" s="254" t="s">
        <v>355</v>
      </c>
      <c r="B281" s="255" t="s">
        <v>723</v>
      </c>
      <c r="C281" s="255" t="s">
        <v>724</v>
      </c>
      <c r="D281" s="255" t="s">
        <v>429</v>
      </c>
      <c r="E281" s="255">
        <v>78</v>
      </c>
      <c r="F281" s="256">
        <v>275.30799999999999</v>
      </c>
      <c r="G281" s="256">
        <v>276.47000000000003</v>
      </c>
      <c r="H281" s="255" t="s">
        <v>822</v>
      </c>
      <c r="I281" s="255" t="s">
        <v>823</v>
      </c>
      <c r="J281" s="255" t="s">
        <v>773</v>
      </c>
      <c r="K281" s="257" t="s">
        <v>728</v>
      </c>
    </row>
    <row r="282" spans="1:11">
      <c r="A282" s="258" t="s">
        <v>355</v>
      </c>
      <c r="B282" s="259" t="s">
        <v>723</v>
      </c>
      <c r="C282" s="259" t="s">
        <v>724</v>
      </c>
      <c r="D282" s="259" t="s">
        <v>429</v>
      </c>
      <c r="E282" s="259">
        <v>78</v>
      </c>
      <c r="F282" s="260">
        <v>275.30799999999999</v>
      </c>
      <c r="G282" s="260">
        <v>276.47000000000003</v>
      </c>
      <c r="H282" s="259" t="s">
        <v>822</v>
      </c>
      <c r="I282" s="259" t="s">
        <v>824</v>
      </c>
      <c r="J282" s="259" t="s">
        <v>773</v>
      </c>
      <c r="K282" s="261" t="s">
        <v>728</v>
      </c>
    </row>
    <row r="283" spans="1:11">
      <c r="A283" s="254" t="s">
        <v>355</v>
      </c>
      <c r="B283" s="255" t="s">
        <v>723</v>
      </c>
      <c r="C283" s="255" t="s">
        <v>724</v>
      </c>
      <c r="D283" s="255" t="s">
        <v>429</v>
      </c>
      <c r="E283" s="255">
        <v>78</v>
      </c>
      <c r="F283" s="256">
        <v>276.47000000000003</v>
      </c>
      <c r="G283" s="256">
        <v>284.48899999999998</v>
      </c>
      <c r="H283" s="255" t="s">
        <v>825</v>
      </c>
      <c r="I283" s="255" t="s">
        <v>826</v>
      </c>
      <c r="J283" s="255" t="s">
        <v>773</v>
      </c>
      <c r="K283" s="257" t="s">
        <v>728</v>
      </c>
    </row>
    <row r="284" spans="1:11">
      <c r="A284" s="258" t="s">
        <v>355</v>
      </c>
      <c r="B284" s="259" t="s">
        <v>723</v>
      </c>
      <c r="C284" s="259" t="s">
        <v>724</v>
      </c>
      <c r="D284" s="259" t="s">
        <v>429</v>
      </c>
      <c r="E284" s="259">
        <v>78</v>
      </c>
      <c r="F284" s="260">
        <v>284.48899999999998</v>
      </c>
      <c r="G284" s="260">
        <v>285.58600000000001</v>
      </c>
      <c r="H284" s="259" t="s">
        <v>827</v>
      </c>
      <c r="I284" s="259" t="s">
        <v>828</v>
      </c>
      <c r="J284" s="259" t="s">
        <v>773</v>
      </c>
      <c r="K284" s="261" t="s">
        <v>728</v>
      </c>
    </row>
    <row r="285" spans="1:11">
      <c r="A285" s="254" t="s">
        <v>355</v>
      </c>
      <c r="B285" s="255" t="s">
        <v>723</v>
      </c>
      <c r="C285" s="255" t="s">
        <v>724</v>
      </c>
      <c r="D285" s="255" t="s">
        <v>429</v>
      </c>
      <c r="E285" s="255">
        <v>78</v>
      </c>
      <c r="F285" s="256">
        <v>285.58600000000001</v>
      </c>
      <c r="G285" s="256">
        <v>291.50299999999999</v>
      </c>
      <c r="H285" s="255" t="s">
        <v>829</v>
      </c>
      <c r="I285" s="255" t="s">
        <v>830</v>
      </c>
      <c r="J285" s="255" t="s">
        <v>773</v>
      </c>
      <c r="K285" s="257" t="s">
        <v>728</v>
      </c>
    </row>
    <row r="286" spans="1:11">
      <c r="A286" s="258" t="s">
        <v>355</v>
      </c>
      <c r="B286" s="259" t="s">
        <v>723</v>
      </c>
      <c r="C286" s="259" t="s">
        <v>724</v>
      </c>
      <c r="D286" s="259" t="s">
        <v>429</v>
      </c>
      <c r="E286" s="259">
        <v>78</v>
      </c>
      <c r="F286" s="260">
        <v>291.50299999999999</v>
      </c>
      <c r="G286" s="260">
        <v>292.58100000000002</v>
      </c>
      <c r="H286" s="259" t="s">
        <v>831</v>
      </c>
      <c r="I286" s="259" t="s">
        <v>832</v>
      </c>
      <c r="J286" s="259" t="s">
        <v>773</v>
      </c>
      <c r="K286" s="261" t="s">
        <v>728</v>
      </c>
    </row>
    <row r="287" spans="1:11">
      <c r="A287" s="254" t="s">
        <v>355</v>
      </c>
      <c r="B287" s="255" t="s">
        <v>723</v>
      </c>
      <c r="C287" s="255" t="s">
        <v>724</v>
      </c>
      <c r="D287" s="255" t="s">
        <v>429</v>
      </c>
      <c r="E287" s="255">
        <v>78</v>
      </c>
      <c r="F287" s="256">
        <v>292.58100000000002</v>
      </c>
      <c r="G287" s="256">
        <v>293.3</v>
      </c>
      <c r="H287" s="255" t="s">
        <v>833</v>
      </c>
      <c r="I287" s="255" t="s">
        <v>834</v>
      </c>
      <c r="J287" s="255" t="s">
        <v>773</v>
      </c>
      <c r="K287" s="257" t="s">
        <v>728</v>
      </c>
    </row>
    <row r="288" spans="1:11">
      <c r="A288" s="258" t="s">
        <v>355</v>
      </c>
      <c r="B288" s="259" t="s">
        <v>723</v>
      </c>
      <c r="C288" s="259" t="s">
        <v>724</v>
      </c>
      <c r="D288" s="259" t="s">
        <v>429</v>
      </c>
      <c r="E288" s="259">
        <v>78</v>
      </c>
      <c r="F288" s="260">
        <v>293.3</v>
      </c>
      <c r="G288" s="260">
        <v>295.07</v>
      </c>
      <c r="H288" s="259" t="s">
        <v>833</v>
      </c>
      <c r="I288" s="259">
        <v>293295</v>
      </c>
      <c r="J288" s="259" t="s">
        <v>773</v>
      </c>
      <c r="K288" s="261" t="s">
        <v>728</v>
      </c>
    </row>
    <row r="289" spans="1:11">
      <c r="A289" s="254" t="s">
        <v>355</v>
      </c>
      <c r="B289" s="255" t="s">
        <v>723</v>
      </c>
      <c r="C289" s="255" t="s">
        <v>724</v>
      </c>
      <c r="D289" s="255" t="s">
        <v>429</v>
      </c>
      <c r="E289" s="255">
        <v>78</v>
      </c>
      <c r="F289" s="256">
        <v>295.07</v>
      </c>
      <c r="G289" s="256">
        <v>295.59800000000001</v>
      </c>
      <c r="H289" s="255" t="s">
        <v>714</v>
      </c>
      <c r="I289" s="255">
        <v>295296</v>
      </c>
      <c r="J289" s="255" t="s">
        <v>773</v>
      </c>
      <c r="K289" s="257" t="s">
        <v>728</v>
      </c>
    </row>
    <row r="290" spans="1:11">
      <c r="A290" s="258" t="s">
        <v>355</v>
      </c>
      <c r="B290" s="259" t="s">
        <v>723</v>
      </c>
      <c r="C290" s="259" t="s">
        <v>724</v>
      </c>
      <c r="D290" s="259" t="s">
        <v>429</v>
      </c>
      <c r="E290" s="259">
        <v>78</v>
      </c>
      <c r="F290" s="260">
        <v>295.59800000000001</v>
      </c>
      <c r="G290" s="260">
        <v>301.98399999999998</v>
      </c>
      <c r="H290" s="259" t="s">
        <v>654</v>
      </c>
      <c r="I290" s="259" t="s">
        <v>835</v>
      </c>
      <c r="J290" s="259" t="s">
        <v>773</v>
      </c>
      <c r="K290" s="261" t="s">
        <v>728</v>
      </c>
    </row>
    <row r="291" spans="1:11">
      <c r="A291" s="254" t="s">
        <v>355</v>
      </c>
      <c r="B291" s="255" t="s">
        <v>723</v>
      </c>
      <c r="C291" s="255" t="s">
        <v>724</v>
      </c>
      <c r="D291" s="255" t="s">
        <v>429</v>
      </c>
      <c r="E291" s="255">
        <v>78</v>
      </c>
      <c r="F291" s="256">
        <v>301.98399999999998</v>
      </c>
      <c r="G291" s="256">
        <v>303.20499999999998</v>
      </c>
      <c r="H291" s="255" t="s">
        <v>836</v>
      </c>
      <c r="I291" s="255" t="s">
        <v>837</v>
      </c>
      <c r="J291" s="255" t="s">
        <v>773</v>
      </c>
      <c r="K291" s="257" t="s">
        <v>728</v>
      </c>
    </row>
    <row r="292" spans="1:11">
      <c r="A292" s="258" t="s">
        <v>355</v>
      </c>
      <c r="B292" s="259" t="s">
        <v>723</v>
      </c>
      <c r="C292" s="259" t="s">
        <v>724</v>
      </c>
      <c r="D292" s="259" t="s">
        <v>429</v>
      </c>
      <c r="E292" s="259">
        <v>78</v>
      </c>
      <c r="F292" s="260">
        <v>301.98399999999998</v>
      </c>
      <c r="G292" s="260">
        <v>303.20499999999998</v>
      </c>
      <c r="H292" s="259" t="s">
        <v>836</v>
      </c>
      <c r="I292" s="259" t="s">
        <v>838</v>
      </c>
      <c r="J292" s="259" t="s">
        <v>773</v>
      </c>
      <c r="K292" s="261" t="s">
        <v>728</v>
      </c>
    </row>
    <row r="293" spans="1:11">
      <c r="A293" s="254" t="s">
        <v>355</v>
      </c>
      <c r="B293" s="255" t="s">
        <v>723</v>
      </c>
      <c r="C293" s="255" t="s">
        <v>724</v>
      </c>
      <c r="D293" s="255" t="s">
        <v>429</v>
      </c>
      <c r="E293" s="255">
        <v>78</v>
      </c>
      <c r="F293" s="256">
        <v>303.20499999999998</v>
      </c>
      <c r="G293" s="256">
        <v>309.61099999999999</v>
      </c>
      <c r="H293" s="255" t="s">
        <v>839</v>
      </c>
      <c r="I293" s="255" t="s">
        <v>840</v>
      </c>
      <c r="J293" s="255" t="s">
        <v>773</v>
      </c>
      <c r="K293" s="257" t="s">
        <v>728</v>
      </c>
    </row>
    <row r="294" spans="1:11">
      <c r="A294" s="258" t="s">
        <v>355</v>
      </c>
      <c r="B294" s="259" t="s">
        <v>723</v>
      </c>
      <c r="C294" s="259" t="s">
        <v>724</v>
      </c>
      <c r="D294" s="259" t="s">
        <v>429</v>
      </c>
      <c r="E294" s="259">
        <v>78</v>
      </c>
      <c r="F294" s="260">
        <v>309.61099999999999</v>
      </c>
      <c r="G294" s="260">
        <v>310.52999999999997</v>
      </c>
      <c r="H294" s="259" t="s">
        <v>841</v>
      </c>
      <c r="I294" s="259" t="s">
        <v>842</v>
      </c>
      <c r="J294" s="259" t="s">
        <v>773</v>
      </c>
      <c r="K294" s="261" t="s">
        <v>728</v>
      </c>
    </row>
    <row r="295" spans="1:11">
      <c r="A295" s="254" t="s">
        <v>355</v>
      </c>
      <c r="B295" s="255" t="s">
        <v>723</v>
      </c>
      <c r="C295" s="255" t="s">
        <v>724</v>
      </c>
      <c r="D295" s="255" t="s">
        <v>429</v>
      </c>
      <c r="E295" s="255">
        <v>78</v>
      </c>
      <c r="F295" s="256">
        <v>310.52999999999997</v>
      </c>
      <c r="G295" s="256">
        <v>318.03100000000001</v>
      </c>
      <c r="H295" s="255" t="s">
        <v>843</v>
      </c>
      <c r="I295" s="255" t="s">
        <v>844</v>
      </c>
      <c r="J295" s="255" t="s">
        <v>773</v>
      </c>
      <c r="K295" s="257" t="s">
        <v>728</v>
      </c>
    </row>
    <row r="296" spans="1:11">
      <c r="A296" s="258" t="s">
        <v>355</v>
      </c>
      <c r="B296" s="259" t="s">
        <v>723</v>
      </c>
      <c r="C296" s="259" t="s">
        <v>724</v>
      </c>
      <c r="D296" s="259" t="s">
        <v>429</v>
      </c>
      <c r="E296" s="259">
        <v>78</v>
      </c>
      <c r="F296" s="260">
        <v>318.03100000000001</v>
      </c>
      <c r="G296" s="260">
        <v>319.322</v>
      </c>
      <c r="H296" s="259" t="s">
        <v>845</v>
      </c>
      <c r="I296" s="259" t="s">
        <v>846</v>
      </c>
      <c r="J296" s="259" t="s">
        <v>773</v>
      </c>
      <c r="K296" s="261" t="s">
        <v>728</v>
      </c>
    </row>
    <row r="297" spans="1:11">
      <c r="A297" s="254" t="s">
        <v>355</v>
      </c>
      <c r="B297" s="255" t="s">
        <v>723</v>
      </c>
      <c r="C297" s="255" t="s">
        <v>724</v>
      </c>
      <c r="D297" s="255" t="s">
        <v>429</v>
      </c>
      <c r="E297" s="255">
        <v>78</v>
      </c>
      <c r="F297" s="256">
        <v>319.322</v>
      </c>
      <c r="G297" s="256">
        <v>329.63299999999998</v>
      </c>
      <c r="H297" s="255" t="s">
        <v>847</v>
      </c>
      <c r="I297" s="255" t="s">
        <v>848</v>
      </c>
      <c r="J297" s="255" t="s">
        <v>773</v>
      </c>
      <c r="K297" s="257" t="s">
        <v>728</v>
      </c>
    </row>
    <row r="298" spans="1:11">
      <c r="A298" s="258" t="s">
        <v>355</v>
      </c>
      <c r="B298" s="259" t="s">
        <v>723</v>
      </c>
      <c r="C298" s="259" t="s">
        <v>724</v>
      </c>
      <c r="D298" s="259" t="s">
        <v>429</v>
      </c>
      <c r="E298" s="259">
        <v>78</v>
      </c>
      <c r="F298" s="260">
        <v>329.63299999999998</v>
      </c>
      <c r="G298" s="260">
        <v>330.93900000000002</v>
      </c>
      <c r="H298" s="259" t="s">
        <v>849</v>
      </c>
      <c r="I298" s="259" t="s">
        <v>850</v>
      </c>
      <c r="J298" s="259" t="s">
        <v>773</v>
      </c>
      <c r="K298" s="261" t="s">
        <v>728</v>
      </c>
    </row>
    <row r="299" spans="1:11">
      <c r="A299" s="254" t="s">
        <v>355</v>
      </c>
      <c r="B299" s="255" t="s">
        <v>723</v>
      </c>
      <c r="C299" s="255" t="s">
        <v>724</v>
      </c>
      <c r="D299" s="255" t="s">
        <v>429</v>
      </c>
      <c r="E299" s="255">
        <v>78</v>
      </c>
      <c r="F299" s="256">
        <v>330.93900000000002</v>
      </c>
      <c r="G299" s="256">
        <v>334.75900000000001</v>
      </c>
      <c r="H299" s="255" t="s">
        <v>851</v>
      </c>
      <c r="I299" s="255" t="s">
        <v>852</v>
      </c>
      <c r="J299" s="255" t="s">
        <v>773</v>
      </c>
      <c r="K299" s="257" t="s">
        <v>728</v>
      </c>
    </row>
    <row r="300" spans="1:11">
      <c r="A300" s="258" t="s">
        <v>355</v>
      </c>
      <c r="B300" s="259" t="s">
        <v>723</v>
      </c>
      <c r="C300" s="259" t="s">
        <v>724</v>
      </c>
      <c r="D300" s="259" t="s">
        <v>429</v>
      </c>
      <c r="E300" s="259">
        <v>78</v>
      </c>
      <c r="F300" s="260">
        <v>336.81799999999998</v>
      </c>
      <c r="G300" s="260">
        <v>338.88</v>
      </c>
      <c r="H300" s="259" t="s">
        <v>853</v>
      </c>
      <c r="I300" s="259" t="s">
        <v>854</v>
      </c>
      <c r="J300" s="259" t="s">
        <v>773</v>
      </c>
      <c r="K300" s="261" t="s">
        <v>728</v>
      </c>
    </row>
    <row r="301" spans="1:11">
      <c r="A301" s="254" t="s">
        <v>355</v>
      </c>
      <c r="B301" s="255" t="s">
        <v>723</v>
      </c>
      <c r="C301" s="255" t="s">
        <v>724</v>
      </c>
      <c r="D301" s="255" t="s">
        <v>429</v>
      </c>
      <c r="E301" s="255">
        <v>78</v>
      </c>
      <c r="F301" s="256">
        <v>336.81799999999998</v>
      </c>
      <c r="G301" s="256">
        <v>338.88</v>
      </c>
      <c r="H301" s="255" t="s">
        <v>853</v>
      </c>
      <c r="I301" s="255" t="s">
        <v>855</v>
      </c>
      <c r="J301" s="255" t="s">
        <v>773</v>
      </c>
      <c r="K301" s="257" t="s">
        <v>728</v>
      </c>
    </row>
    <row r="302" spans="1:11">
      <c r="A302" s="258" t="s">
        <v>355</v>
      </c>
      <c r="B302" s="259" t="s">
        <v>723</v>
      </c>
      <c r="C302" s="259" t="s">
        <v>724</v>
      </c>
      <c r="D302" s="259" t="s">
        <v>429</v>
      </c>
      <c r="E302" s="259">
        <v>97</v>
      </c>
      <c r="F302" s="260">
        <v>2.1339999999999999</v>
      </c>
      <c r="G302" s="260">
        <v>3</v>
      </c>
      <c r="H302" s="259" t="s">
        <v>856</v>
      </c>
      <c r="I302" s="259" t="s">
        <v>857</v>
      </c>
      <c r="J302" s="259" t="s">
        <v>858</v>
      </c>
      <c r="K302" s="261" t="s">
        <v>728</v>
      </c>
    </row>
    <row r="303" spans="1:11">
      <c r="A303" s="254" t="s">
        <v>355</v>
      </c>
      <c r="B303" s="255" t="s">
        <v>723</v>
      </c>
      <c r="C303" s="255" t="s">
        <v>724</v>
      </c>
      <c r="D303" s="255" t="s">
        <v>429</v>
      </c>
      <c r="E303" s="255">
        <v>97</v>
      </c>
      <c r="F303" s="256">
        <v>3</v>
      </c>
      <c r="G303" s="256">
        <v>5.0049999999999999</v>
      </c>
      <c r="H303" s="255" t="s">
        <v>859</v>
      </c>
      <c r="I303" s="255" t="s">
        <v>860</v>
      </c>
      <c r="J303" s="255" t="s">
        <v>858</v>
      </c>
      <c r="K303" s="257" t="s">
        <v>728</v>
      </c>
    </row>
    <row r="304" spans="1:11">
      <c r="A304" s="258" t="s">
        <v>355</v>
      </c>
      <c r="B304" s="259" t="s">
        <v>723</v>
      </c>
      <c r="C304" s="259" t="s">
        <v>724</v>
      </c>
      <c r="D304" s="259" t="s">
        <v>429</v>
      </c>
      <c r="E304" s="259">
        <v>97</v>
      </c>
      <c r="F304" s="260">
        <v>5.0049999999999999</v>
      </c>
      <c r="G304" s="260">
        <v>6.5170000000000003</v>
      </c>
      <c r="H304" s="259" t="s">
        <v>859</v>
      </c>
      <c r="I304" s="259" t="s">
        <v>861</v>
      </c>
      <c r="J304" s="259" t="s">
        <v>858</v>
      </c>
      <c r="K304" s="261" t="s">
        <v>728</v>
      </c>
    </row>
    <row r="305" spans="1:11">
      <c r="A305" s="254" t="s">
        <v>355</v>
      </c>
      <c r="B305" s="255" t="s">
        <v>723</v>
      </c>
      <c r="C305" s="255" t="s">
        <v>724</v>
      </c>
      <c r="D305" s="255" t="s">
        <v>429</v>
      </c>
      <c r="E305" s="255">
        <v>97</v>
      </c>
      <c r="F305" s="256">
        <v>6.5170000000000003</v>
      </c>
      <c r="G305" s="256">
        <v>9.1470000000000002</v>
      </c>
      <c r="H305" s="255" t="s">
        <v>862</v>
      </c>
      <c r="I305" s="255" t="s">
        <v>863</v>
      </c>
      <c r="J305" s="255" t="s">
        <v>858</v>
      </c>
      <c r="K305" s="257" t="s">
        <v>728</v>
      </c>
    </row>
    <row r="306" spans="1:11">
      <c r="A306" s="258" t="s">
        <v>355</v>
      </c>
      <c r="B306" s="259" t="s">
        <v>723</v>
      </c>
      <c r="C306" s="259" t="s">
        <v>724</v>
      </c>
      <c r="D306" s="259" t="s">
        <v>429</v>
      </c>
      <c r="E306" s="259">
        <v>78</v>
      </c>
      <c r="F306" s="260">
        <v>334.75900000000001</v>
      </c>
      <c r="G306" s="260">
        <v>336.81799999999998</v>
      </c>
      <c r="H306" s="259" t="s">
        <v>864</v>
      </c>
      <c r="I306" s="259" t="s">
        <v>865</v>
      </c>
      <c r="J306" s="259" t="s">
        <v>773</v>
      </c>
      <c r="K306" s="261" t="s">
        <v>728</v>
      </c>
    </row>
    <row r="307" spans="1:11">
      <c r="A307" s="254" t="s">
        <v>355</v>
      </c>
      <c r="B307" s="255" t="s">
        <v>723</v>
      </c>
      <c r="C307" s="255" t="s">
        <v>724</v>
      </c>
      <c r="D307" s="255" t="s">
        <v>429</v>
      </c>
      <c r="E307" s="255">
        <v>78</v>
      </c>
      <c r="F307" s="256">
        <v>334.75900000000001</v>
      </c>
      <c r="G307" s="256">
        <v>336.81799999999998</v>
      </c>
      <c r="H307" s="255" t="s">
        <v>864</v>
      </c>
      <c r="I307" s="255" t="s">
        <v>866</v>
      </c>
      <c r="J307" s="255" t="s">
        <v>773</v>
      </c>
      <c r="K307" s="257" t="s">
        <v>728</v>
      </c>
    </row>
    <row r="308" spans="1:11">
      <c r="A308" s="258" t="s">
        <v>355</v>
      </c>
      <c r="B308" s="259" t="s">
        <v>539</v>
      </c>
      <c r="C308" s="259" t="s">
        <v>867</v>
      </c>
      <c r="D308" s="259" t="s">
        <v>358</v>
      </c>
      <c r="E308" s="259">
        <v>74</v>
      </c>
      <c r="F308" s="260">
        <v>290.75099999999998</v>
      </c>
      <c r="G308" s="260">
        <v>290.78699999999998</v>
      </c>
      <c r="H308" s="259" t="s">
        <v>868</v>
      </c>
      <c r="I308" s="259" t="s">
        <v>869</v>
      </c>
      <c r="J308" s="259" t="s">
        <v>528</v>
      </c>
      <c r="K308" s="261" t="s">
        <v>538</v>
      </c>
    </row>
    <row r="309" spans="1:11">
      <c r="A309" s="254" t="s">
        <v>355</v>
      </c>
      <c r="B309" s="255" t="s">
        <v>539</v>
      </c>
      <c r="C309" s="255" t="s">
        <v>867</v>
      </c>
      <c r="D309" s="255" t="s">
        <v>358</v>
      </c>
      <c r="E309" s="255">
        <v>74</v>
      </c>
      <c r="F309" s="256">
        <v>290.78699999999998</v>
      </c>
      <c r="G309" s="256">
        <v>291.36900000000003</v>
      </c>
      <c r="H309" s="255" t="s">
        <v>870</v>
      </c>
      <c r="I309" s="255" t="s">
        <v>871</v>
      </c>
      <c r="J309" s="255" t="s">
        <v>528</v>
      </c>
      <c r="K309" s="257" t="s">
        <v>538</v>
      </c>
    </row>
    <row r="310" spans="1:11">
      <c r="A310" s="258" t="s">
        <v>355</v>
      </c>
      <c r="B310" s="259" t="s">
        <v>539</v>
      </c>
      <c r="C310" s="259" t="s">
        <v>867</v>
      </c>
      <c r="D310" s="259" t="s">
        <v>358</v>
      </c>
      <c r="E310" s="259">
        <v>74</v>
      </c>
      <c r="F310" s="260">
        <v>290.78699999999998</v>
      </c>
      <c r="G310" s="260">
        <v>291.36900000000003</v>
      </c>
      <c r="H310" s="259" t="s">
        <v>870</v>
      </c>
      <c r="I310" s="259" t="s">
        <v>872</v>
      </c>
      <c r="J310" s="259" t="s">
        <v>528</v>
      </c>
      <c r="K310" s="261" t="s">
        <v>538</v>
      </c>
    </row>
    <row r="311" spans="1:11">
      <c r="A311" s="254" t="s">
        <v>355</v>
      </c>
      <c r="B311" s="255" t="s">
        <v>524</v>
      </c>
      <c r="C311" s="255" t="s">
        <v>867</v>
      </c>
      <c r="D311" s="255" t="s">
        <v>358</v>
      </c>
      <c r="E311" s="255">
        <v>74</v>
      </c>
      <c r="F311" s="256">
        <v>291.36900000000003</v>
      </c>
      <c r="G311" s="256">
        <v>293.26100000000002</v>
      </c>
      <c r="H311" s="255" t="s">
        <v>870</v>
      </c>
      <c r="I311" s="255" t="s">
        <v>873</v>
      </c>
      <c r="J311" s="255" t="s">
        <v>528</v>
      </c>
      <c r="K311" s="257" t="s">
        <v>538</v>
      </c>
    </row>
    <row r="312" spans="1:11">
      <c r="A312" s="258" t="s">
        <v>355</v>
      </c>
      <c r="B312" s="259" t="s">
        <v>539</v>
      </c>
      <c r="C312" s="259" t="s">
        <v>867</v>
      </c>
      <c r="D312" s="259" t="s">
        <v>358</v>
      </c>
      <c r="E312" s="259">
        <v>74</v>
      </c>
      <c r="F312" s="260">
        <v>291.36900000000003</v>
      </c>
      <c r="G312" s="260">
        <v>293.26</v>
      </c>
      <c r="H312" s="259" t="s">
        <v>870</v>
      </c>
      <c r="I312" s="259" t="s">
        <v>874</v>
      </c>
      <c r="J312" s="259" t="s">
        <v>528</v>
      </c>
      <c r="K312" s="261" t="s">
        <v>538</v>
      </c>
    </row>
    <row r="313" spans="1:11">
      <c r="A313" s="254" t="s">
        <v>355</v>
      </c>
      <c r="B313" s="255" t="s">
        <v>539</v>
      </c>
      <c r="C313" s="255" t="s">
        <v>867</v>
      </c>
      <c r="D313" s="255" t="s">
        <v>358</v>
      </c>
      <c r="E313" s="255">
        <v>74</v>
      </c>
      <c r="F313" s="256">
        <v>293.26</v>
      </c>
      <c r="G313" s="256">
        <v>293.96499999999997</v>
      </c>
      <c r="H313" s="255" t="s">
        <v>875</v>
      </c>
      <c r="I313" s="255" t="s">
        <v>876</v>
      </c>
      <c r="J313" s="255" t="s">
        <v>528</v>
      </c>
      <c r="K313" s="257" t="s">
        <v>538</v>
      </c>
    </row>
    <row r="314" spans="1:11">
      <c r="A314" s="258" t="s">
        <v>355</v>
      </c>
      <c r="B314" s="259" t="s">
        <v>539</v>
      </c>
      <c r="C314" s="259" t="s">
        <v>867</v>
      </c>
      <c r="D314" s="259" t="s">
        <v>358</v>
      </c>
      <c r="E314" s="259">
        <v>74</v>
      </c>
      <c r="F314" s="260">
        <v>293.26100000000002</v>
      </c>
      <c r="G314" s="260">
        <v>293.96499999999997</v>
      </c>
      <c r="H314" s="259" t="s">
        <v>875</v>
      </c>
      <c r="I314" s="259" t="s">
        <v>877</v>
      </c>
      <c r="J314" s="259" t="s">
        <v>528</v>
      </c>
      <c r="K314" s="261" t="s">
        <v>538</v>
      </c>
    </row>
    <row r="315" spans="1:11">
      <c r="A315" s="254" t="s">
        <v>355</v>
      </c>
      <c r="B315" s="255" t="s">
        <v>539</v>
      </c>
      <c r="C315" s="255" t="s">
        <v>867</v>
      </c>
      <c r="D315" s="255" t="s">
        <v>358</v>
      </c>
      <c r="E315" s="255">
        <v>74</v>
      </c>
      <c r="F315" s="256">
        <v>293.96499999999997</v>
      </c>
      <c r="G315" s="256">
        <v>300.97899999999998</v>
      </c>
      <c r="H315" s="255" t="s">
        <v>875</v>
      </c>
      <c r="I315" s="255" t="s">
        <v>878</v>
      </c>
      <c r="J315" s="255" t="s">
        <v>528</v>
      </c>
      <c r="K315" s="257" t="s">
        <v>538</v>
      </c>
    </row>
    <row r="316" spans="1:11">
      <c r="A316" s="258" t="s">
        <v>355</v>
      </c>
      <c r="B316" s="259" t="s">
        <v>539</v>
      </c>
      <c r="C316" s="259" t="s">
        <v>867</v>
      </c>
      <c r="D316" s="259" t="s">
        <v>358</v>
      </c>
      <c r="E316" s="259">
        <v>74</v>
      </c>
      <c r="F316" s="260">
        <v>300.97899999999998</v>
      </c>
      <c r="G316" s="260">
        <v>304.07799999999997</v>
      </c>
      <c r="H316" s="259" t="s">
        <v>879</v>
      </c>
      <c r="I316" s="259" t="s">
        <v>880</v>
      </c>
      <c r="J316" s="259" t="s">
        <v>528</v>
      </c>
      <c r="K316" s="261" t="s">
        <v>538</v>
      </c>
    </row>
    <row r="317" spans="1:11">
      <c r="A317" s="254" t="s">
        <v>355</v>
      </c>
      <c r="B317" s="255" t="s">
        <v>539</v>
      </c>
      <c r="C317" s="255" t="s">
        <v>867</v>
      </c>
      <c r="D317" s="255" t="s">
        <v>358</v>
      </c>
      <c r="E317" s="255">
        <v>74</v>
      </c>
      <c r="F317" s="256">
        <v>300.97899999999998</v>
      </c>
      <c r="G317" s="256">
        <v>304.07799999999997</v>
      </c>
      <c r="H317" s="255" t="s">
        <v>879</v>
      </c>
      <c r="I317" s="255" t="s">
        <v>881</v>
      </c>
      <c r="J317" s="255" t="s">
        <v>528</v>
      </c>
      <c r="K317" s="257" t="s">
        <v>538</v>
      </c>
    </row>
    <row r="318" spans="1:11">
      <c r="A318" s="258" t="s">
        <v>355</v>
      </c>
      <c r="B318" s="259" t="s">
        <v>539</v>
      </c>
      <c r="C318" s="259" t="s">
        <v>867</v>
      </c>
      <c r="D318" s="259" t="s">
        <v>358</v>
      </c>
      <c r="E318" s="259">
        <v>74</v>
      </c>
      <c r="F318" s="260">
        <v>304.07799999999997</v>
      </c>
      <c r="G318" s="260">
        <v>309</v>
      </c>
      <c r="H318" s="259" t="s">
        <v>882</v>
      </c>
      <c r="I318" s="259" t="s">
        <v>883</v>
      </c>
      <c r="J318" s="259" t="s">
        <v>528</v>
      </c>
      <c r="K318" s="261" t="s">
        <v>538</v>
      </c>
    </row>
    <row r="319" spans="1:11">
      <c r="A319" s="254" t="s">
        <v>355</v>
      </c>
      <c r="B319" s="255" t="s">
        <v>539</v>
      </c>
      <c r="C319" s="255" t="s">
        <v>867</v>
      </c>
      <c r="D319" s="255" t="s">
        <v>358</v>
      </c>
      <c r="E319" s="255">
        <v>74</v>
      </c>
      <c r="F319" s="256">
        <v>309</v>
      </c>
      <c r="G319" s="256">
        <v>314.54000000000002</v>
      </c>
      <c r="H319" s="255" t="s">
        <v>882</v>
      </c>
      <c r="I319" s="255" t="s">
        <v>884</v>
      </c>
      <c r="J319" s="255" t="s">
        <v>528</v>
      </c>
      <c r="K319" s="257" t="s">
        <v>538</v>
      </c>
    </row>
    <row r="320" spans="1:11">
      <c r="A320" s="258" t="s">
        <v>355</v>
      </c>
      <c r="B320" s="259" t="s">
        <v>539</v>
      </c>
      <c r="C320" s="259" t="s">
        <v>867</v>
      </c>
      <c r="D320" s="259" t="s">
        <v>358</v>
      </c>
      <c r="E320" s="259">
        <v>74</v>
      </c>
      <c r="F320" s="260">
        <v>314.54000000000002</v>
      </c>
      <c r="G320" s="260">
        <v>317.25200000000001</v>
      </c>
      <c r="H320" s="259" t="s">
        <v>885</v>
      </c>
      <c r="I320" s="259" t="s">
        <v>886</v>
      </c>
      <c r="J320" s="259" t="s">
        <v>528</v>
      </c>
      <c r="K320" s="261" t="s">
        <v>538</v>
      </c>
    </row>
    <row r="321" spans="1:11">
      <c r="A321" s="254" t="s">
        <v>355</v>
      </c>
      <c r="B321" s="255" t="s">
        <v>539</v>
      </c>
      <c r="C321" s="255" t="s">
        <v>867</v>
      </c>
      <c r="D321" s="255" t="s">
        <v>358</v>
      </c>
      <c r="E321" s="255">
        <v>74</v>
      </c>
      <c r="F321" s="256">
        <v>314.54000000000002</v>
      </c>
      <c r="G321" s="256">
        <v>317.25200000000001</v>
      </c>
      <c r="H321" s="255" t="s">
        <v>885</v>
      </c>
      <c r="I321" s="255" t="s">
        <v>887</v>
      </c>
      <c r="J321" s="255" t="s">
        <v>528</v>
      </c>
      <c r="K321" s="257" t="s">
        <v>538</v>
      </c>
    </row>
    <row r="322" spans="1:11">
      <c r="A322" s="258" t="s">
        <v>355</v>
      </c>
      <c r="B322" s="259" t="s">
        <v>539</v>
      </c>
      <c r="C322" s="259" t="s">
        <v>867</v>
      </c>
      <c r="D322" s="259" t="s">
        <v>358</v>
      </c>
      <c r="E322" s="259">
        <v>74</v>
      </c>
      <c r="F322" s="260">
        <v>317.25200000000001</v>
      </c>
      <c r="G322" s="260">
        <v>326</v>
      </c>
      <c r="H322" s="259" t="s">
        <v>536</v>
      </c>
      <c r="I322" s="259" t="s">
        <v>888</v>
      </c>
      <c r="J322" s="259" t="s">
        <v>528</v>
      </c>
      <c r="K322" s="261" t="s">
        <v>538</v>
      </c>
    </row>
    <row r="323" spans="1:11">
      <c r="A323" s="254" t="s">
        <v>355</v>
      </c>
      <c r="B323" s="255" t="s">
        <v>539</v>
      </c>
      <c r="C323" s="255" t="s">
        <v>867</v>
      </c>
      <c r="D323" s="255" t="s">
        <v>358</v>
      </c>
      <c r="E323" s="255">
        <v>74</v>
      </c>
      <c r="F323" s="256">
        <v>335.31</v>
      </c>
      <c r="G323" s="256">
        <v>338.31</v>
      </c>
      <c r="H323" s="255" t="s">
        <v>889</v>
      </c>
      <c r="I323" s="255" t="s">
        <v>890</v>
      </c>
      <c r="J323" s="255" t="s">
        <v>528</v>
      </c>
      <c r="K323" s="257" t="s">
        <v>538</v>
      </c>
    </row>
    <row r="324" spans="1:11">
      <c r="A324" s="258" t="s">
        <v>355</v>
      </c>
      <c r="B324" s="259" t="s">
        <v>539</v>
      </c>
      <c r="C324" s="259" t="s">
        <v>867</v>
      </c>
      <c r="D324" s="259" t="s">
        <v>358</v>
      </c>
      <c r="E324" s="259">
        <v>74</v>
      </c>
      <c r="F324" s="260">
        <v>335.31</v>
      </c>
      <c r="G324" s="260">
        <v>338.31</v>
      </c>
      <c r="H324" s="259" t="s">
        <v>889</v>
      </c>
      <c r="I324" s="259" t="s">
        <v>891</v>
      </c>
      <c r="J324" s="259" t="s">
        <v>528</v>
      </c>
      <c r="K324" s="261" t="s">
        <v>538</v>
      </c>
    </row>
    <row r="325" spans="1:11">
      <c r="A325" s="254" t="s">
        <v>355</v>
      </c>
      <c r="B325" s="255" t="s">
        <v>539</v>
      </c>
      <c r="C325" s="255" t="s">
        <v>867</v>
      </c>
      <c r="D325" s="255" t="s">
        <v>358</v>
      </c>
      <c r="E325" s="255">
        <v>74</v>
      </c>
      <c r="F325" s="256">
        <v>338.31</v>
      </c>
      <c r="G325" s="256">
        <v>350</v>
      </c>
      <c r="H325" s="255" t="s">
        <v>892</v>
      </c>
      <c r="I325" s="255" t="s">
        <v>893</v>
      </c>
      <c r="J325" s="255" t="s">
        <v>528</v>
      </c>
      <c r="K325" s="257" t="s">
        <v>538</v>
      </c>
    </row>
    <row r="326" spans="1:11">
      <c r="A326" s="258" t="s">
        <v>355</v>
      </c>
      <c r="B326" s="259" t="s">
        <v>539</v>
      </c>
      <c r="C326" s="259" t="s">
        <v>867</v>
      </c>
      <c r="D326" s="259" t="s">
        <v>358</v>
      </c>
      <c r="E326" s="259">
        <v>74</v>
      </c>
      <c r="F326" s="260">
        <v>350</v>
      </c>
      <c r="G326" s="260">
        <v>362.04399999999998</v>
      </c>
      <c r="H326" s="259" t="s">
        <v>892</v>
      </c>
      <c r="I326" s="259" t="s">
        <v>894</v>
      </c>
      <c r="J326" s="259" t="s">
        <v>528</v>
      </c>
      <c r="K326" s="261" t="s">
        <v>538</v>
      </c>
    </row>
    <row r="327" spans="1:11">
      <c r="A327" s="254" t="s">
        <v>355</v>
      </c>
      <c r="B327" s="255" t="s">
        <v>539</v>
      </c>
      <c r="C327" s="255" t="s">
        <v>867</v>
      </c>
      <c r="D327" s="255" t="s">
        <v>358</v>
      </c>
      <c r="E327" s="255">
        <v>74</v>
      </c>
      <c r="F327" s="256">
        <v>362.04399999999998</v>
      </c>
      <c r="G327" s="256">
        <v>364.67099999999999</v>
      </c>
      <c r="H327" s="255" t="s">
        <v>895</v>
      </c>
      <c r="I327" s="255" t="s">
        <v>896</v>
      </c>
      <c r="J327" s="255" t="s">
        <v>528</v>
      </c>
      <c r="K327" s="257" t="s">
        <v>538</v>
      </c>
    </row>
    <row r="328" spans="1:11">
      <c r="A328" s="258" t="s">
        <v>355</v>
      </c>
      <c r="B328" s="259" t="s">
        <v>539</v>
      </c>
      <c r="C328" s="259" t="s">
        <v>867</v>
      </c>
      <c r="D328" s="259" t="s">
        <v>358</v>
      </c>
      <c r="E328" s="259">
        <v>74</v>
      </c>
      <c r="F328" s="260">
        <v>362.04399999999998</v>
      </c>
      <c r="G328" s="260">
        <v>364.67099999999999</v>
      </c>
      <c r="H328" s="259" t="s">
        <v>895</v>
      </c>
      <c r="I328" s="259" t="s">
        <v>897</v>
      </c>
      <c r="J328" s="259" t="s">
        <v>528</v>
      </c>
      <c r="K328" s="261" t="s">
        <v>538</v>
      </c>
    </row>
    <row r="329" spans="1:11">
      <c r="A329" s="254" t="s">
        <v>355</v>
      </c>
      <c r="B329" s="255" t="s">
        <v>539</v>
      </c>
      <c r="C329" s="255" t="s">
        <v>867</v>
      </c>
      <c r="D329" s="255" t="s">
        <v>358</v>
      </c>
      <c r="E329" s="255">
        <v>74</v>
      </c>
      <c r="F329" s="256">
        <v>364.67099999999999</v>
      </c>
      <c r="G329" s="256">
        <v>370</v>
      </c>
      <c r="H329" s="255" t="s">
        <v>898</v>
      </c>
      <c r="I329" s="255" t="s">
        <v>899</v>
      </c>
      <c r="J329" s="255" t="s">
        <v>528</v>
      </c>
      <c r="K329" s="257" t="s">
        <v>538</v>
      </c>
    </row>
    <row r="330" spans="1:11">
      <c r="A330" s="258" t="s">
        <v>355</v>
      </c>
      <c r="B330" s="259" t="s">
        <v>539</v>
      </c>
      <c r="C330" s="259" t="s">
        <v>867</v>
      </c>
      <c r="D330" s="259" t="s">
        <v>358</v>
      </c>
      <c r="E330" s="259">
        <v>74</v>
      </c>
      <c r="F330" s="260">
        <v>370</v>
      </c>
      <c r="G330" s="260">
        <v>375.471</v>
      </c>
      <c r="H330" s="259" t="s">
        <v>898</v>
      </c>
      <c r="I330" s="259" t="s">
        <v>900</v>
      </c>
      <c r="J330" s="259" t="s">
        <v>528</v>
      </c>
      <c r="K330" s="261" t="s">
        <v>538</v>
      </c>
    </row>
    <row r="331" spans="1:11">
      <c r="A331" s="254" t="s">
        <v>355</v>
      </c>
      <c r="B331" s="255" t="s">
        <v>539</v>
      </c>
      <c r="C331" s="255" t="s">
        <v>867</v>
      </c>
      <c r="D331" s="255" t="s">
        <v>358</v>
      </c>
      <c r="E331" s="255">
        <v>74</v>
      </c>
      <c r="F331" s="256">
        <v>375.471</v>
      </c>
      <c r="G331" s="256">
        <v>378.45800000000003</v>
      </c>
      <c r="H331" s="255" t="s">
        <v>901</v>
      </c>
      <c r="I331" s="255" t="s">
        <v>902</v>
      </c>
      <c r="J331" s="255" t="s">
        <v>528</v>
      </c>
      <c r="K331" s="257" t="s">
        <v>538</v>
      </c>
    </row>
    <row r="332" spans="1:11">
      <c r="A332" s="258" t="s">
        <v>355</v>
      </c>
      <c r="B332" s="259" t="s">
        <v>539</v>
      </c>
      <c r="C332" s="259" t="s">
        <v>867</v>
      </c>
      <c r="D332" s="259" t="s">
        <v>358</v>
      </c>
      <c r="E332" s="259">
        <v>74</v>
      </c>
      <c r="F332" s="260">
        <v>375.471</v>
      </c>
      <c r="G332" s="260">
        <v>378.45800000000003</v>
      </c>
      <c r="H332" s="259" t="s">
        <v>901</v>
      </c>
      <c r="I332" s="259" t="s">
        <v>903</v>
      </c>
      <c r="J332" s="259" t="s">
        <v>528</v>
      </c>
      <c r="K332" s="261" t="s">
        <v>538</v>
      </c>
    </row>
    <row r="333" spans="1:11">
      <c r="A333" s="254" t="s">
        <v>355</v>
      </c>
      <c r="B333" s="255" t="s">
        <v>539</v>
      </c>
      <c r="C333" s="255" t="s">
        <v>867</v>
      </c>
      <c r="D333" s="255" t="s">
        <v>358</v>
      </c>
      <c r="E333" s="255">
        <v>74</v>
      </c>
      <c r="F333" s="256">
        <v>378.45800000000003</v>
      </c>
      <c r="G333" s="256">
        <v>389</v>
      </c>
      <c r="H333" s="255" t="s">
        <v>904</v>
      </c>
      <c r="I333" s="255" t="s">
        <v>905</v>
      </c>
      <c r="J333" s="255" t="s">
        <v>528</v>
      </c>
      <c r="K333" s="257" t="s">
        <v>538</v>
      </c>
    </row>
    <row r="334" spans="1:11">
      <c r="A334" s="258" t="s">
        <v>355</v>
      </c>
      <c r="B334" s="259" t="s">
        <v>539</v>
      </c>
      <c r="C334" s="259" t="s">
        <v>867</v>
      </c>
      <c r="D334" s="259" t="s">
        <v>358</v>
      </c>
      <c r="E334" s="259">
        <v>74</v>
      </c>
      <c r="F334" s="260">
        <v>389</v>
      </c>
      <c r="G334" s="260">
        <v>399.34100000000001</v>
      </c>
      <c r="H334" s="259" t="s">
        <v>904</v>
      </c>
      <c r="I334" s="259" t="s">
        <v>906</v>
      </c>
      <c r="J334" s="259" t="s">
        <v>528</v>
      </c>
      <c r="K334" s="261" t="s">
        <v>538</v>
      </c>
    </row>
    <row r="335" spans="1:11">
      <c r="A335" s="254" t="s">
        <v>355</v>
      </c>
      <c r="B335" s="255" t="s">
        <v>539</v>
      </c>
      <c r="C335" s="255" t="s">
        <v>867</v>
      </c>
      <c r="D335" s="255" t="s">
        <v>358</v>
      </c>
      <c r="E335" s="255">
        <v>74</v>
      </c>
      <c r="F335" s="256">
        <v>399.34100000000001</v>
      </c>
      <c r="G335" s="256">
        <v>400.94099999999997</v>
      </c>
      <c r="H335" s="255" t="s">
        <v>907</v>
      </c>
      <c r="I335" s="255" t="s">
        <v>908</v>
      </c>
      <c r="J335" s="255" t="s">
        <v>528</v>
      </c>
      <c r="K335" s="257" t="s">
        <v>538</v>
      </c>
    </row>
    <row r="336" spans="1:11">
      <c r="A336" s="258" t="s">
        <v>355</v>
      </c>
      <c r="B336" s="259" t="s">
        <v>539</v>
      </c>
      <c r="C336" s="259" t="s">
        <v>867</v>
      </c>
      <c r="D336" s="259" t="s">
        <v>358</v>
      </c>
      <c r="E336" s="259">
        <v>74</v>
      </c>
      <c r="F336" s="260">
        <v>400.94099999999997</v>
      </c>
      <c r="G336" s="260">
        <v>403.13299999999998</v>
      </c>
      <c r="H336" s="259" t="s">
        <v>909</v>
      </c>
      <c r="I336" s="259" t="s">
        <v>910</v>
      </c>
      <c r="J336" s="259" t="s">
        <v>528</v>
      </c>
      <c r="K336" s="261" t="s">
        <v>538</v>
      </c>
    </row>
    <row r="337" spans="1:11">
      <c r="A337" s="254" t="s">
        <v>355</v>
      </c>
      <c r="B337" s="255" t="s">
        <v>539</v>
      </c>
      <c r="C337" s="255" t="s">
        <v>867</v>
      </c>
      <c r="D337" s="255" t="s">
        <v>358</v>
      </c>
      <c r="E337" s="255">
        <v>74</v>
      </c>
      <c r="F337" s="256">
        <v>400.94099999999997</v>
      </c>
      <c r="G337" s="256">
        <v>403.13299999999998</v>
      </c>
      <c r="H337" s="255" t="s">
        <v>909</v>
      </c>
      <c r="I337" s="255" t="s">
        <v>911</v>
      </c>
      <c r="J337" s="255" t="s">
        <v>528</v>
      </c>
      <c r="K337" s="257" t="s">
        <v>538</v>
      </c>
    </row>
    <row r="338" spans="1:11">
      <c r="A338" s="258" t="s">
        <v>355</v>
      </c>
      <c r="B338" s="259" t="s">
        <v>539</v>
      </c>
      <c r="C338" s="259" t="s">
        <v>867</v>
      </c>
      <c r="D338" s="259" t="s">
        <v>358</v>
      </c>
      <c r="E338" s="259">
        <v>74</v>
      </c>
      <c r="F338" s="260">
        <v>403.13299999999998</v>
      </c>
      <c r="G338" s="260">
        <v>403.25799999999998</v>
      </c>
      <c r="H338" s="259" t="s">
        <v>912</v>
      </c>
      <c r="I338" s="259" t="s">
        <v>913</v>
      </c>
      <c r="J338" s="259" t="s">
        <v>528</v>
      </c>
      <c r="K338" s="261" t="s">
        <v>538</v>
      </c>
    </row>
    <row r="339" spans="1:11">
      <c r="A339" s="254" t="s">
        <v>355</v>
      </c>
      <c r="B339" s="255" t="s">
        <v>539</v>
      </c>
      <c r="C339" s="255" t="s">
        <v>867</v>
      </c>
      <c r="D339" s="255" t="s">
        <v>358</v>
      </c>
      <c r="E339" s="255">
        <v>74</v>
      </c>
      <c r="F339" s="256">
        <v>403.25799999999998</v>
      </c>
      <c r="G339" s="256">
        <v>406.37099999999998</v>
      </c>
      <c r="H339" s="255" t="s">
        <v>914</v>
      </c>
      <c r="I339" s="255" t="s">
        <v>915</v>
      </c>
      <c r="J339" s="255" t="s">
        <v>528</v>
      </c>
      <c r="K339" s="257" t="s">
        <v>538</v>
      </c>
    </row>
    <row r="340" spans="1:11">
      <c r="A340" s="258" t="s">
        <v>355</v>
      </c>
      <c r="B340" s="259" t="s">
        <v>539</v>
      </c>
      <c r="C340" s="259" t="s">
        <v>867</v>
      </c>
      <c r="D340" s="259" t="s">
        <v>358</v>
      </c>
      <c r="E340" s="259">
        <v>74</v>
      </c>
      <c r="F340" s="260">
        <v>403.25799999999998</v>
      </c>
      <c r="G340" s="260">
        <v>406.37099999999998</v>
      </c>
      <c r="H340" s="259" t="s">
        <v>914</v>
      </c>
      <c r="I340" s="259" t="s">
        <v>916</v>
      </c>
      <c r="J340" s="259" t="s">
        <v>528</v>
      </c>
      <c r="K340" s="261" t="s">
        <v>538</v>
      </c>
    </row>
    <row r="341" spans="1:11">
      <c r="A341" s="254" t="s">
        <v>355</v>
      </c>
      <c r="B341" s="255" t="s">
        <v>539</v>
      </c>
      <c r="C341" s="255" t="s">
        <v>867</v>
      </c>
      <c r="D341" s="255" t="s">
        <v>358</v>
      </c>
      <c r="E341" s="255">
        <v>74</v>
      </c>
      <c r="F341" s="256">
        <v>406.37099999999998</v>
      </c>
      <c r="G341" s="256">
        <v>416</v>
      </c>
      <c r="H341" s="255" t="s">
        <v>917</v>
      </c>
      <c r="I341" s="255" t="s">
        <v>918</v>
      </c>
      <c r="J341" s="255" t="s">
        <v>528</v>
      </c>
      <c r="K341" s="257" t="s">
        <v>538</v>
      </c>
    </row>
    <row r="342" spans="1:11">
      <c r="A342" s="258" t="s">
        <v>355</v>
      </c>
      <c r="B342" s="259" t="s">
        <v>539</v>
      </c>
      <c r="C342" s="259" t="s">
        <v>867</v>
      </c>
      <c r="D342" s="259" t="s">
        <v>358</v>
      </c>
      <c r="E342" s="259">
        <v>74</v>
      </c>
      <c r="F342" s="260">
        <v>416</v>
      </c>
      <c r="G342" s="260">
        <v>426.60399999999998</v>
      </c>
      <c r="H342" s="259" t="s">
        <v>917</v>
      </c>
      <c r="I342" s="259" t="s">
        <v>919</v>
      </c>
      <c r="J342" s="259" t="s">
        <v>528</v>
      </c>
      <c r="K342" s="261" t="s">
        <v>538</v>
      </c>
    </row>
    <row r="343" spans="1:11">
      <c r="A343" s="254" t="s">
        <v>355</v>
      </c>
      <c r="B343" s="255" t="s">
        <v>539</v>
      </c>
      <c r="C343" s="255" t="s">
        <v>867</v>
      </c>
      <c r="D343" s="255" t="s">
        <v>358</v>
      </c>
      <c r="E343" s="255">
        <v>74</v>
      </c>
      <c r="F343" s="256">
        <v>426.60399999999998</v>
      </c>
      <c r="G343" s="256">
        <v>429.572</v>
      </c>
      <c r="H343" s="255" t="s">
        <v>920</v>
      </c>
      <c r="I343" s="255" t="s">
        <v>921</v>
      </c>
      <c r="J343" s="255" t="s">
        <v>528</v>
      </c>
      <c r="K343" s="257" t="s">
        <v>538</v>
      </c>
    </row>
    <row r="344" spans="1:11">
      <c r="A344" s="258" t="s">
        <v>355</v>
      </c>
      <c r="B344" s="259" t="s">
        <v>539</v>
      </c>
      <c r="C344" s="259" t="s">
        <v>867</v>
      </c>
      <c r="D344" s="259" t="s">
        <v>358</v>
      </c>
      <c r="E344" s="259">
        <v>74</v>
      </c>
      <c r="F344" s="260">
        <v>426.60399999999998</v>
      </c>
      <c r="G344" s="260">
        <v>429.572</v>
      </c>
      <c r="H344" s="259" t="s">
        <v>920</v>
      </c>
      <c r="I344" s="259" t="s">
        <v>922</v>
      </c>
      <c r="J344" s="259" t="s">
        <v>528</v>
      </c>
      <c r="K344" s="261" t="s">
        <v>538</v>
      </c>
    </row>
    <row r="345" spans="1:11">
      <c r="A345" s="254" t="s">
        <v>355</v>
      </c>
      <c r="B345" s="255" t="s">
        <v>539</v>
      </c>
      <c r="C345" s="255" t="s">
        <v>867</v>
      </c>
      <c r="D345" s="255" t="s">
        <v>358</v>
      </c>
      <c r="E345" s="255">
        <v>74</v>
      </c>
      <c r="F345" s="256">
        <v>429.572</v>
      </c>
      <c r="G345" s="256">
        <v>440</v>
      </c>
      <c r="H345" s="255" t="s">
        <v>923</v>
      </c>
      <c r="I345" s="255" t="s">
        <v>924</v>
      </c>
      <c r="J345" s="255" t="s">
        <v>528</v>
      </c>
      <c r="K345" s="257" t="s">
        <v>538</v>
      </c>
    </row>
    <row r="346" spans="1:11">
      <c r="A346" s="258" t="s">
        <v>355</v>
      </c>
      <c r="B346" s="259" t="s">
        <v>539</v>
      </c>
      <c r="C346" s="259" t="s">
        <v>867</v>
      </c>
      <c r="D346" s="259" t="s">
        <v>358</v>
      </c>
      <c r="E346" s="259">
        <v>74</v>
      </c>
      <c r="F346" s="260">
        <v>440</v>
      </c>
      <c r="G346" s="260">
        <v>450.62299999999999</v>
      </c>
      <c r="H346" s="259" t="s">
        <v>923</v>
      </c>
      <c r="I346" s="259" t="s">
        <v>925</v>
      </c>
      <c r="J346" s="259" t="s">
        <v>528</v>
      </c>
      <c r="K346" s="261" t="s">
        <v>538</v>
      </c>
    </row>
    <row r="347" spans="1:11">
      <c r="A347" s="254" t="s">
        <v>355</v>
      </c>
      <c r="B347" s="255" t="s">
        <v>539</v>
      </c>
      <c r="C347" s="255" t="s">
        <v>867</v>
      </c>
      <c r="D347" s="255" t="s">
        <v>358</v>
      </c>
      <c r="E347" s="255">
        <v>74</v>
      </c>
      <c r="F347" s="256">
        <v>450.62299999999999</v>
      </c>
      <c r="G347" s="256">
        <v>453.32100000000003</v>
      </c>
      <c r="H347" s="255" t="s">
        <v>926</v>
      </c>
      <c r="I347" s="255" t="s">
        <v>927</v>
      </c>
      <c r="J347" s="255" t="s">
        <v>528</v>
      </c>
      <c r="K347" s="257" t="s">
        <v>538</v>
      </c>
    </row>
    <row r="348" spans="1:11">
      <c r="A348" s="258" t="s">
        <v>355</v>
      </c>
      <c r="B348" s="259" t="s">
        <v>539</v>
      </c>
      <c r="C348" s="259" t="s">
        <v>867</v>
      </c>
      <c r="D348" s="259" t="s">
        <v>358</v>
      </c>
      <c r="E348" s="259">
        <v>74</v>
      </c>
      <c r="F348" s="260">
        <v>450.62299999999999</v>
      </c>
      <c r="G348" s="260">
        <v>453.32100000000003</v>
      </c>
      <c r="H348" s="259" t="s">
        <v>926</v>
      </c>
      <c r="I348" s="259" t="s">
        <v>928</v>
      </c>
      <c r="J348" s="259" t="s">
        <v>528</v>
      </c>
      <c r="K348" s="261" t="s">
        <v>538</v>
      </c>
    </row>
    <row r="349" spans="1:11">
      <c r="A349" s="254" t="s">
        <v>355</v>
      </c>
      <c r="B349" s="255" t="s">
        <v>539</v>
      </c>
      <c r="C349" s="255" t="s">
        <v>867</v>
      </c>
      <c r="D349" s="255" t="s">
        <v>358</v>
      </c>
      <c r="E349" s="255">
        <v>74</v>
      </c>
      <c r="F349" s="256">
        <v>453.32100000000003</v>
      </c>
      <c r="G349" s="256">
        <v>464</v>
      </c>
      <c r="H349" s="255" t="s">
        <v>929</v>
      </c>
      <c r="I349" s="255" t="s">
        <v>930</v>
      </c>
      <c r="J349" s="255" t="s">
        <v>528</v>
      </c>
      <c r="K349" s="257" t="s">
        <v>538</v>
      </c>
    </row>
    <row r="350" spans="1:11">
      <c r="A350" s="258" t="s">
        <v>355</v>
      </c>
      <c r="B350" s="259" t="s">
        <v>539</v>
      </c>
      <c r="C350" s="259" t="s">
        <v>867</v>
      </c>
      <c r="D350" s="259" t="s">
        <v>358</v>
      </c>
      <c r="E350" s="259">
        <v>74</v>
      </c>
      <c r="F350" s="260">
        <v>464</v>
      </c>
      <c r="G350" s="260">
        <v>474.98899999999998</v>
      </c>
      <c r="H350" s="259" t="s">
        <v>929</v>
      </c>
      <c r="I350" s="259" t="s">
        <v>931</v>
      </c>
      <c r="J350" s="259" t="s">
        <v>528</v>
      </c>
      <c r="K350" s="261" t="s">
        <v>538</v>
      </c>
    </row>
    <row r="351" spans="1:11">
      <c r="A351" s="254" t="s">
        <v>355</v>
      </c>
      <c r="B351" s="255" t="s">
        <v>539</v>
      </c>
      <c r="C351" s="255" t="s">
        <v>867</v>
      </c>
      <c r="D351" s="255" t="s">
        <v>358</v>
      </c>
      <c r="E351" s="255">
        <v>74</v>
      </c>
      <c r="F351" s="256">
        <v>474.98899999999998</v>
      </c>
      <c r="G351" s="256">
        <v>477.84699999999998</v>
      </c>
      <c r="H351" s="255" t="s">
        <v>932</v>
      </c>
      <c r="I351" s="255" t="s">
        <v>933</v>
      </c>
      <c r="J351" s="255" t="s">
        <v>528</v>
      </c>
      <c r="K351" s="257" t="s">
        <v>538</v>
      </c>
    </row>
    <row r="352" spans="1:11">
      <c r="A352" s="258" t="s">
        <v>355</v>
      </c>
      <c r="B352" s="259" t="s">
        <v>539</v>
      </c>
      <c r="C352" s="259" t="s">
        <v>867</v>
      </c>
      <c r="D352" s="259" t="s">
        <v>358</v>
      </c>
      <c r="E352" s="259">
        <v>74</v>
      </c>
      <c r="F352" s="260">
        <v>474.98899999999998</v>
      </c>
      <c r="G352" s="260">
        <v>477.84699999999998</v>
      </c>
      <c r="H352" s="259" t="s">
        <v>932</v>
      </c>
      <c r="I352" s="259" t="s">
        <v>934</v>
      </c>
      <c r="J352" s="259" t="s">
        <v>528</v>
      </c>
      <c r="K352" s="261" t="s">
        <v>538</v>
      </c>
    </row>
    <row r="353" spans="1:11">
      <c r="A353" s="254" t="s">
        <v>355</v>
      </c>
      <c r="B353" s="255" t="s">
        <v>539</v>
      </c>
      <c r="C353" s="255" t="s">
        <v>867</v>
      </c>
      <c r="D353" s="255" t="s">
        <v>358</v>
      </c>
      <c r="E353" s="255">
        <v>74</v>
      </c>
      <c r="F353" s="256">
        <v>477.84699999999998</v>
      </c>
      <c r="G353" s="256">
        <v>487</v>
      </c>
      <c r="H353" s="255" t="s">
        <v>935</v>
      </c>
      <c r="I353" s="255" t="s">
        <v>936</v>
      </c>
      <c r="J353" s="255" t="s">
        <v>528</v>
      </c>
      <c r="K353" s="257" t="s">
        <v>538</v>
      </c>
    </row>
    <row r="354" spans="1:11">
      <c r="A354" s="258" t="s">
        <v>355</v>
      </c>
      <c r="B354" s="259" t="s">
        <v>539</v>
      </c>
      <c r="C354" s="259" t="s">
        <v>867</v>
      </c>
      <c r="D354" s="259" t="s">
        <v>358</v>
      </c>
      <c r="E354" s="259">
        <v>74</v>
      </c>
      <c r="F354" s="260">
        <v>487</v>
      </c>
      <c r="G354" s="260">
        <v>492</v>
      </c>
      <c r="H354" s="259" t="s">
        <v>935</v>
      </c>
      <c r="I354" s="259">
        <v>487492</v>
      </c>
      <c r="J354" s="259" t="s">
        <v>528</v>
      </c>
      <c r="K354" s="261" t="s">
        <v>538</v>
      </c>
    </row>
    <row r="355" spans="1:11">
      <c r="A355" s="254" t="s">
        <v>355</v>
      </c>
      <c r="B355" s="255" t="s">
        <v>539</v>
      </c>
      <c r="C355" s="255" t="s">
        <v>867</v>
      </c>
      <c r="D355" s="255" t="s">
        <v>358</v>
      </c>
      <c r="E355" s="255">
        <v>74</v>
      </c>
      <c r="F355" s="256">
        <v>492</v>
      </c>
      <c r="G355" s="256">
        <v>498.77</v>
      </c>
      <c r="H355" s="255" t="s">
        <v>935</v>
      </c>
      <c r="I355" s="255">
        <v>492499</v>
      </c>
      <c r="J355" s="255" t="s">
        <v>528</v>
      </c>
      <c r="K355" s="257" t="s">
        <v>538</v>
      </c>
    </row>
    <row r="356" spans="1:11">
      <c r="A356" s="262" t="s">
        <v>355</v>
      </c>
      <c r="B356" s="263" t="s">
        <v>539</v>
      </c>
      <c r="C356" s="263" t="s">
        <v>867</v>
      </c>
      <c r="D356" s="263" t="s">
        <v>358</v>
      </c>
      <c r="E356" s="263">
        <v>74</v>
      </c>
      <c r="F356" s="264">
        <v>498.77</v>
      </c>
      <c r="G356" s="264">
        <v>499.37099999999998</v>
      </c>
      <c r="H356" s="263" t="s">
        <v>935</v>
      </c>
      <c r="I356" s="263" t="s">
        <v>937</v>
      </c>
      <c r="J356" s="265" t="s">
        <v>528</v>
      </c>
      <c r="K356" s="266" t="s">
        <v>538</v>
      </c>
    </row>
    <row r="357" spans="1:11">
      <c r="A357" s="267" t="s">
        <v>355</v>
      </c>
      <c r="B357" s="268" t="s">
        <v>539</v>
      </c>
      <c r="C357" s="268" t="s">
        <v>867</v>
      </c>
      <c r="D357" s="268" t="s">
        <v>358</v>
      </c>
      <c r="E357" s="268">
        <v>74</v>
      </c>
      <c r="F357" s="269">
        <v>498.77</v>
      </c>
      <c r="G357" s="269">
        <v>499.38799999999998</v>
      </c>
      <c r="H357" s="268" t="s">
        <v>935</v>
      </c>
      <c r="I357" s="268" t="s">
        <v>938</v>
      </c>
      <c r="J357" s="270" t="s">
        <v>528</v>
      </c>
      <c r="K357" s="271" t="s">
        <v>538</v>
      </c>
    </row>
    <row r="358" spans="1:11">
      <c r="A358" s="262" t="s">
        <v>355</v>
      </c>
      <c r="B358" s="263" t="s">
        <v>539</v>
      </c>
      <c r="C358" s="263" t="s">
        <v>867</v>
      </c>
      <c r="D358" s="263" t="s">
        <v>358</v>
      </c>
      <c r="E358" s="263">
        <v>74</v>
      </c>
      <c r="F358" s="264">
        <v>499.37099999999998</v>
      </c>
      <c r="G358" s="264">
        <v>501.30900000000003</v>
      </c>
      <c r="H358" s="263" t="s">
        <v>939</v>
      </c>
      <c r="I358" s="263" t="s">
        <v>940</v>
      </c>
      <c r="J358" s="265" t="s">
        <v>528</v>
      </c>
      <c r="K358" s="266" t="s">
        <v>538</v>
      </c>
    </row>
    <row r="359" spans="1:11">
      <c r="A359" s="267" t="s">
        <v>355</v>
      </c>
      <c r="B359" s="268" t="s">
        <v>539</v>
      </c>
      <c r="C359" s="268" t="s">
        <v>867</v>
      </c>
      <c r="D359" s="268" t="s">
        <v>358</v>
      </c>
      <c r="E359" s="268">
        <v>74</v>
      </c>
      <c r="F359" s="269">
        <v>499.38799999999998</v>
      </c>
      <c r="G359" s="269">
        <v>501.30900000000003</v>
      </c>
      <c r="H359" s="268" t="s">
        <v>939</v>
      </c>
      <c r="I359" s="268" t="s">
        <v>941</v>
      </c>
      <c r="J359" s="270" t="s">
        <v>528</v>
      </c>
      <c r="K359" s="271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7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11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11</v>
      </c>
      <c r="C5" s="28" t="s">
        <v>11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344</v>
      </c>
      <c r="E14" s="33" t="s">
        <v>344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344</v>
      </c>
      <c r="T14" s="33" t="s">
        <v>344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344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AO6" activePane="bottomRight" state="frozen"/>
      <selection pane="bottomRight" activeCell="AZ607" sqref="AZ6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50"/>
      <c r="BM1" s="326" t="s">
        <v>1125</v>
      </c>
      <c r="BN1" s="327"/>
      <c r="BO1" s="327"/>
      <c r="BP1" s="327"/>
      <c r="BQ1" s="327"/>
      <c r="BR1" s="327"/>
      <c r="BS1" s="328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40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50"/>
      <c r="BM2" s="341"/>
      <c r="BN2" s="342"/>
      <c r="BO2" s="342"/>
      <c r="BP2" s="342"/>
      <c r="BQ2" s="342"/>
      <c r="BR2" s="342"/>
      <c r="BS2" s="343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1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4" t="s">
        <v>1141</v>
      </c>
      <c r="AZ3" s="64"/>
      <c r="BA3" s="345"/>
      <c r="BB3" s="346"/>
      <c r="BC3" s="323" t="s">
        <v>1134</v>
      </c>
      <c r="BD3" s="324"/>
      <c r="BE3" s="324"/>
      <c r="BF3" s="325"/>
      <c r="BG3" s="63"/>
      <c r="BH3" s="337"/>
      <c r="BI3" s="338"/>
      <c r="BJ3" s="339"/>
      <c r="BK3" s="340"/>
      <c r="BL3" s="50"/>
      <c r="BM3" s="326" t="s">
        <v>1142</v>
      </c>
      <c r="BN3" s="327"/>
      <c r="BO3" s="327"/>
      <c r="BP3" s="328"/>
      <c r="BQ3" s="326" t="s">
        <v>161</v>
      </c>
      <c r="BR3" s="327"/>
      <c r="BS3" s="328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348</v>
      </c>
      <c r="K5" s="222" t="s">
        <v>1156</v>
      </c>
      <c r="L5" s="222" t="s">
        <v>1157</v>
      </c>
      <c r="M5" s="222" t="s">
        <v>1158</v>
      </c>
      <c r="N5" s="289" t="s">
        <v>352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351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7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 hidden="1">
      <c r="A6" s="51" t="str">
        <f>D6&amp;B6</f>
        <v/>
      </c>
      <c r="B6" s="172"/>
      <c r="C6" s="8" t="str">
        <f>IF(BS_CONTROLE[[#This Row],[DATA]]="","",WEEKNUM(BS_CONTROLE[[#This Row],[DATA]]))</f>
        <v/>
      </c>
      <c r="D6" s="52"/>
      <c r="E6" s="321">
        <v>1</v>
      </c>
      <c r="F6" s="173"/>
      <c r="G6" s="9" t="str">
        <f>IF(D6="","*",VLOOKUP(F6,BS_ATIVIDADE[#All],3,FALSE))</f>
        <v>*</v>
      </c>
      <c r="H6" s="174"/>
      <c r="I6" s="174"/>
      <c r="J6" s="218"/>
      <c r="K6" s="218"/>
      <c r="L6" s="84" t="s">
        <v>11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4"/>
      <c r="P6" s="174"/>
      <c r="Q6" s="84"/>
      <c r="R6" s="10" t="str">
        <f>IFERROR(_xlfn.XLOOKUP(F6, BS_ATIVIDADE[ATIVIDADE],BS_ATIVIDADE[UNIDADE] ), "*")</f>
        <v>*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1" t="str">
        <f>IFERROR(_xlfn.XLOOKUP(J6, BASE_MAPA!$E$2:$E$359, BASE_MAPA!$J$2:$J$359), "ERRO")</f>
        <v>ERRO</v>
      </c>
      <c r="V6" s="199"/>
      <c r="W6" s="174"/>
      <c r="X6" s="219"/>
      <c r="Y6" s="159"/>
      <c r="Z6" s="159"/>
      <c r="AA6" s="84"/>
      <c r="AB6" s="71"/>
      <c r="AC6" s="71"/>
      <c r="AD6" s="174"/>
      <c r="AE6" s="84"/>
      <c r="AF6" s="84"/>
      <c r="AG6" s="84"/>
      <c r="AH6" s="49"/>
      <c r="AI6" s="143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5" t="str">
        <f>IF(BS_CONTROLE[[#This Row],[Local - Partida]]=0, "-", BS_CONTROLE[[#This Row],[Local - Partida]])</f>
        <v>-</v>
      </c>
      <c r="AL6" s="285" t="str">
        <f>IF(BS_CONTROLE[[#This Row],[Local - Encerramento]]=0, "-", BS_CONTROLE[[#This Row],[Local - Encerramento]])</f>
        <v>-</v>
      </c>
      <c r="AM6" s="285" t="str">
        <f>IF(BS_CONTROLE[[#This Row],[Entre - Estações]]=0, "-", BS_CONTROLE[[#This Row],[Entre - Estações]])</f>
        <v>-</v>
      </c>
      <c r="AN6" s="285" t="str">
        <f>IF(BS_CONTROLE[[#This Row],[SB]]=0, "-", BS_CONTROLE[[#This Row],[SB]])</f>
        <v>-</v>
      </c>
      <c r="AO6" s="286" t="str">
        <f>IF(BS_CONTROLE[[#This Row],[SUB]]=0, "-", BS_CONTROLE[[#This Row],[SUB]])</f>
        <v>-</v>
      </c>
      <c r="AP6" s="287" t="str">
        <f>IF(BS_CONTROLE[[#This Row],[KM - Inicio]]=0, "-", BS_CONTROLE[[#This Row],[KM - Inicio]])</f>
        <v>-</v>
      </c>
      <c r="AQ6" s="287" t="str">
        <f>IF(BS_CONTROLE[[#This Row],[KM - Fim]]=0, "-", BS_CONTROLE[[#This Row],[KM - Fim]])</f>
        <v>-</v>
      </c>
      <c r="AR6" s="39"/>
      <c r="AS6" s="39"/>
      <c r="AT6" s="39"/>
      <c r="AU6" s="39"/>
      <c r="AV6" s="39"/>
      <c r="AW6" s="39"/>
      <c r="AX6" s="39"/>
      <c r="AY6" s="320" t="str">
        <f>IF(D6="","*",IFERROR(IF(ISODD(COUNT(AS6:AX6)),"ERRO",SUM((AT6-AS6),(AV6-AU6),(AX6-AW6))),"ERRO"))</f>
        <v>*</v>
      </c>
      <c r="AZ6" s="14"/>
      <c r="BA6" s="72"/>
      <c r="BB6" s="10" t="str">
        <f>IFERROR(_xlfn.XLOOKUP(AI6, BS_ATIVIDADE[ATIVIDADE],BS_ATIVIDADE[UNIDADE] ), "*")</f>
        <v>*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8" t="str">
        <f>IF(BS_CONTROLE[[#This Row],[Responsavel pelo boletim]]=0, "-", BS_CONTROLE[[#This Row],[Responsavel pelo boletim]])</f>
        <v>-</v>
      </c>
      <c r="BG6" s="16"/>
      <c r="BH6" s="17"/>
      <c r="BI6" s="17"/>
      <c r="BJ6" s="17"/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1" t="str">
        <f t="shared" ref="A7:A16" si="1">D7&amp;B7</f>
        <v/>
      </c>
      <c r="B7" s="172"/>
      <c r="C7" s="8" t="str">
        <f>IF(BS_CONTROLE[[#This Row],[DATA]]="","",WEEKNUM(BS_CONTROLE[[#This Row],[DATA]]))</f>
        <v/>
      </c>
      <c r="D7" s="52"/>
      <c r="E7" s="321">
        <v>2</v>
      </c>
      <c r="F7" s="173"/>
      <c r="G7" s="9" t="str">
        <f>IF(D7="","*",VLOOKUP(F7,BS_ATIVIDADE[#All],3,FALSE))</f>
        <v>*</v>
      </c>
      <c r="H7" s="174"/>
      <c r="I7" s="174"/>
      <c r="J7" s="218"/>
      <c r="K7" s="218"/>
      <c r="L7" s="84" t="s">
        <v>11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4"/>
      <c r="P7" s="174"/>
      <c r="Q7" s="84"/>
      <c r="R7" s="10" t="str">
        <f>IFERROR(_xlfn.XLOOKUP(F7, BS_ATIVIDADE[ATIVIDADE],BS_ATIVIDADE[UNIDADE] ), "*")</f>
        <v>*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1" t="str">
        <f>IFERROR(_xlfn.XLOOKUP(J7, BASE_MAPA!$E$2:$E$359, BASE_MAPA!$J$2:$J$359), "ERRO")</f>
        <v>ERRO</v>
      </c>
      <c r="V7" s="199"/>
      <c r="W7" s="174"/>
      <c r="X7" s="219"/>
      <c r="Y7" s="159"/>
      <c r="Z7" s="159"/>
      <c r="AA7" s="84"/>
      <c r="AB7" s="71"/>
      <c r="AC7" s="71"/>
      <c r="AD7" s="174"/>
      <c r="AE7" s="84"/>
      <c r="AF7" s="84"/>
      <c r="AG7" s="84"/>
      <c r="AH7" s="49"/>
      <c r="AI7" s="143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5" t="str">
        <f>IF(BS_CONTROLE[[#This Row],[Local - Partida]]=0, "-", BS_CONTROLE[[#This Row],[Local - Partida]])</f>
        <v>-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-</v>
      </c>
      <c r="AN7" s="285" t="str">
        <f>IF(BS_CONTROLE[[#This Row],[SB]]=0, "-", BS_CONTROLE[[#This Row],[SB]])</f>
        <v>-</v>
      </c>
      <c r="AO7" s="286" t="str">
        <f>IF(BS_CONTROLE[[#This Row],[SUB]]=0, "-", BS_CONTROLE[[#This Row],[SUB]])</f>
        <v>-</v>
      </c>
      <c r="AP7" s="287" t="str">
        <f>IF(BS_CONTROLE[[#This Row],[KM - Inicio]]=0, "-", BS_CONTROLE[[#This Row],[KM - Inicio]])</f>
        <v>-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 t="str">
        <f>IF(D7="","*",IFERROR(IF(ISODD(COUNT(AS7:AX7)),"ERRO",SUM((AT7-AS7),(AV7-AU7),(AX7-AW7))),"ERRO"))</f>
        <v>*</v>
      </c>
      <c r="AZ7" s="14"/>
      <c r="BA7" s="72"/>
      <c r="BB7" s="10" t="str">
        <f>IFERROR(_xlfn.XLOOKUP(AI7, BS_ATIVIDADE[ATIVIDADE],BS_ATIVIDADE[UNIDADE] ), "*")</f>
        <v>*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8" t="str">
        <f>IF(BS_CONTROLE[[#This Row],[Responsavel pelo boletim]]=0, "-", BS_CONTROLE[[#This Row],[Responsavel pelo boletim]])</f>
        <v>-</v>
      </c>
      <c r="BG7" s="16"/>
      <c r="BH7" s="17"/>
      <c r="BI7" s="17"/>
      <c r="BJ7" s="17"/>
      <c r="BK7" s="17"/>
      <c r="BL7" s="16"/>
      <c r="BM7" s="15"/>
      <c r="BN7" s="15"/>
      <c r="BO7" s="166"/>
      <c r="BP7" s="17"/>
      <c r="BQ7" s="13" t="str">
        <f t="shared" ref="BQ7:BQ70" si="2">IF(AND(BR7&lt;1,BS7&lt;1),"Produção e Intervalo",IF(BR7&lt;1,"Intervalo",IF(BS7&lt;1,"Produção","Aderente")))</f>
        <v>Aderente</v>
      </c>
      <c r="BR7" s="19" t="str">
        <f t="shared" ref="BR7:BR70" si="3">IF(OR(B7="",F7=""),"*",AY7/P7)</f>
        <v>*</v>
      </c>
      <c r="BS7" s="19" t="str">
        <f t="shared" ref="BS7:BS70" si="4">IF(OR(B7="",F7=""),"*",BA7/Q7)</f>
        <v>*</v>
      </c>
      <c r="BT7" s="226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1" t="str">
        <f t="shared" si="1"/>
        <v/>
      </c>
      <c r="B8" s="172"/>
      <c r="C8" s="8" t="str">
        <f>IF(BS_CONTROLE[[#This Row],[DATA]]="","",WEEKNUM(BS_CONTROLE[[#This Row],[DATA]]))</f>
        <v/>
      </c>
      <c r="D8" s="52"/>
      <c r="E8" s="321">
        <v>3</v>
      </c>
      <c r="F8" s="173"/>
      <c r="G8" s="9" t="str">
        <f>IF(D8="","*",VLOOKUP(F8,BS_ATIVIDADE[#All],3,FALSE))</f>
        <v>*</v>
      </c>
      <c r="H8" s="174"/>
      <c r="I8" s="174"/>
      <c r="J8" s="218"/>
      <c r="K8" s="218"/>
      <c r="L8" s="84" t="s">
        <v>11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4"/>
      <c r="P8" s="174"/>
      <c r="Q8" s="84"/>
      <c r="R8" s="10" t="str">
        <f>IFERROR(_xlfn.XLOOKUP(F8, BS_ATIVIDADE[ATIVIDADE],BS_ATIVIDADE[UNIDADE] ), "*")</f>
        <v>*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1" t="str">
        <f>IFERROR(_xlfn.XLOOKUP(J8, BASE_MAPA!$E$2:$E$359, BASE_MAPA!$J$2:$J$359), "ERRO")</f>
        <v>ERRO</v>
      </c>
      <c r="V8" s="199"/>
      <c r="W8" s="174"/>
      <c r="X8" s="219"/>
      <c r="Y8" s="159"/>
      <c r="Z8" s="159"/>
      <c r="AA8" s="84"/>
      <c r="AB8" s="71"/>
      <c r="AC8" s="71"/>
      <c r="AD8" s="174"/>
      <c r="AE8" s="84"/>
      <c r="AF8" s="84"/>
      <c r="AG8" s="84"/>
      <c r="AH8" s="49"/>
      <c r="AI8" s="143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5" t="str">
        <f>IF(BS_CONTROLE[[#This Row],[Local - Partida]]=0, "-", BS_CONTROLE[[#This Row],[Local - Partida]])</f>
        <v>-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-</v>
      </c>
      <c r="AN8" s="285" t="str">
        <f>IF(BS_CONTROLE[[#This Row],[SB]]=0, "-", BS_CONTROLE[[#This Row],[SB]])</f>
        <v>-</v>
      </c>
      <c r="AO8" s="286" t="str">
        <f>IF(BS_CONTROLE[[#This Row],[SUB]]=0, "-", BS_CONTROLE[[#This Row],[SUB]])</f>
        <v>-</v>
      </c>
      <c r="AP8" s="287" t="str">
        <f>IF(BS_CONTROLE[[#This Row],[KM - Inicio]]=0, "-", BS_CONTROLE[[#This Row],[KM - Inicio]])</f>
        <v>-</v>
      </c>
      <c r="AQ8" s="287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20" t="str">
        <f>IF(D8="","*",IFERROR(IF(ISODD(COUNT(AS8:AX8)),"ERRO",SUM((AT8-AS8),(AV8-AU8),(AX8-AW8))),"ERRO"))</f>
        <v>*</v>
      </c>
      <c r="AZ8" s="14"/>
      <c r="BA8" s="72"/>
      <c r="BB8" s="10" t="str">
        <f>IFERROR(_xlfn.XLOOKUP(AI8, BS_ATIVIDADE[ATIVIDADE],BS_ATIVIDADE[UNIDADE] ), "*")</f>
        <v>*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8" t="str">
        <f>IF(BS_CONTROLE[[#This Row],[Responsavel pelo boletim]]=0, "-", BS_CONTROLE[[#This Row],[Responsavel pelo boletim]])</f>
        <v>-</v>
      </c>
      <c r="BG8" s="16"/>
      <c r="BH8" s="17"/>
      <c r="BI8" s="17"/>
      <c r="BJ8" s="17"/>
      <c r="BK8" s="17"/>
      <c r="BL8" s="16"/>
      <c r="BM8" s="15"/>
      <c r="BN8" s="15"/>
      <c r="BO8" s="166"/>
      <c r="BP8" s="17"/>
      <c r="BQ8" s="13" t="str">
        <f t="shared" si="2"/>
        <v>Aderente</v>
      </c>
      <c r="BR8" s="19" t="str">
        <f t="shared" si="3"/>
        <v>*</v>
      </c>
      <c r="BS8" s="19" t="str">
        <f t="shared" si="4"/>
        <v>*</v>
      </c>
      <c r="BT8" s="226" t="str">
        <f t="shared" si="5"/>
        <v/>
      </c>
      <c r="BU8" s="7"/>
      <c r="BV8" s="7"/>
      <c r="BW8" s="7"/>
    </row>
    <row r="9" spans="1:76" hidden="1">
      <c r="A9" s="51" t="str">
        <f t="shared" si="1"/>
        <v/>
      </c>
      <c r="B9" s="172"/>
      <c r="C9" s="8" t="str">
        <f>IF(BS_CONTROLE[[#This Row],[DATA]]="","",WEEKNUM(BS_CONTROLE[[#This Row],[DATA]]))</f>
        <v/>
      </c>
      <c r="D9" s="52"/>
      <c r="E9" s="321">
        <v>4</v>
      </c>
      <c r="F9" s="173"/>
      <c r="G9" s="9" t="str">
        <f>IF(D9="","*",VLOOKUP(F9,BS_ATIVIDADE[#All],3,FALSE))</f>
        <v>*</v>
      </c>
      <c r="H9" s="174"/>
      <c r="I9" s="174"/>
      <c r="J9" s="218"/>
      <c r="K9" s="218"/>
      <c r="L9" s="84" t="s">
        <v>11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4"/>
      <c r="P9" s="174"/>
      <c r="Q9" s="84"/>
      <c r="R9" s="10" t="str">
        <f>IFERROR(_xlfn.XLOOKUP(F9, BS_ATIVIDADE[ATIVIDADE],BS_ATIVIDADE[UNIDADE] ), "*")</f>
        <v>*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1" t="str">
        <f>IFERROR(_xlfn.XLOOKUP(J9, BASE_MAPA!$E$2:$E$359, BASE_MAPA!$J$2:$J$359), "ERRO")</f>
        <v>ERRO</v>
      </c>
      <c r="V9" s="199"/>
      <c r="W9" s="174"/>
      <c r="X9" s="219"/>
      <c r="Y9" s="159"/>
      <c r="Z9" s="159"/>
      <c r="AA9" s="84"/>
      <c r="AB9" s="71"/>
      <c r="AC9" s="71"/>
      <c r="AD9" s="174"/>
      <c r="AE9" s="84"/>
      <c r="AF9" s="84"/>
      <c r="AG9" s="84"/>
      <c r="AH9" s="49"/>
      <c r="AI9" s="143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5" t="str">
        <f>IF(BS_CONTROLE[[#This Row],[Local - Partida]]=0, "-", BS_CONTROLE[[#This Row],[Local - Partida]])</f>
        <v>-</v>
      </c>
      <c r="AL9" s="285" t="str">
        <f>IF(BS_CONTROLE[[#This Row],[Local - Encerramento]]=0, "-", BS_CONTROLE[[#This Row],[Local - Encerramento]])</f>
        <v>-</v>
      </c>
      <c r="AM9" s="285" t="str">
        <f>IF(BS_CONTROLE[[#This Row],[Entre - Estações]]=0, "-", BS_CONTROLE[[#This Row],[Entre - Estações]])</f>
        <v>-</v>
      </c>
      <c r="AN9" s="285" t="str">
        <f>IF(BS_CONTROLE[[#This Row],[SB]]=0, "-", BS_CONTROLE[[#This Row],[SB]])</f>
        <v>-</v>
      </c>
      <c r="AO9" s="286" t="str">
        <f>IF(BS_CONTROLE[[#This Row],[SUB]]=0, "-", BS_CONTROLE[[#This Row],[SUB]])</f>
        <v>-</v>
      </c>
      <c r="AP9" s="287" t="str">
        <f>IF(BS_CONTROLE[[#This Row],[KM - Inicio]]=0, "-", BS_CONTROLE[[#This Row],[KM - Inicio]])</f>
        <v>-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 t="str">
        <f>IF(D9="","*",IFERROR(IF(ISODD(COUNT(AS9:AX9)),"ERRO",SUM((AT9-AS9),(AV9-AU9),(AX9-AW9))),"ERRO"))</f>
        <v>*</v>
      </c>
      <c r="AZ9" s="14"/>
      <c r="BA9" s="72"/>
      <c r="BB9" s="10" t="str">
        <f>IFERROR(_xlfn.XLOOKUP(AI9, BS_ATIVIDADE[ATIVIDADE],BS_ATIVIDADE[UNIDADE] ), "*")</f>
        <v>*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8" t="str">
        <f>IF(BS_CONTROLE[[#This Row],[Responsavel pelo boletim]]=0, "-", BS_CONTROLE[[#This Row],[Responsavel pelo boletim]])</f>
        <v>-</v>
      </c>
      <c r="BG9" s="16"/>
      <c r="BH9" s="17"/>
      <c r="BI9" s="17"/>
      <c r="BJ9" s="17"/>
      <c r="BK9" s="17"/>
      <c r="BL9" s="16"/>
      <c r="BM9" s="15"/>
      <c r="BN9" s="15"/>
      <c r="BO9" s="166"/>
      <c r="BP9" s="17"/>
      <c r="BQ9" s="13" t="str">
        <f t="shared" si="2"/>
        <v>Aderente</v>
      </c>
      <c r="BR9" s="19" t="str">
        <f t="shared" si="3"/>
        <v>*</v>
      </c>
      <c r="BS9" s="19" t="str">
        <f t="shared" si="4"/>
        <v>*</v>
      </c>
      <c r="BT9" s="226" t="str">
        <f t="shared" si="5"/>
        <v/>
      </c>
      <c r="BU9" s="7"/>
      <c r="BV9" s="7"/>
      <c r="BW9" s="7"/>
    </row>
    <row r="10" spans="1:76" hidden="1">
      <c r="A10" s="51" t="str">
        <f t="shared" si="1"/>
        <v>V8646023</v>
      </c>
      <c r="B10" s="172">
        <v>46023</v>
      </c>
      <c r="C10" s="8">
        <f>IF(BS_CONTROLE[[#This Row],[DATA]]="","",WEEKNUM(BS_CONTROLE[[#This Row],[DATA]]))</f>
        <v>1</v>
      </c>
      <c r="D10" s="52" t="s">
        <v>213</v>
      </c>
      <c r="E10" s="322">
        <v>5</v>
      </c>
      <c r="F10" s="173" t="s">
        <v>117</v>
      </c>
      <c r="G10" s="9" t="str">
        <f>IF(D10="","*",VLOOKUP(F10,BS_ATIVIDADE[#All],3,FALSE))</f>
        <v>MECANIZAÇÃO - SOCADORA</v>
      </c>
      <c r="H10" s="174" t="s">
        <v>941</v>
      </c>
      <c r="I10" s="174" t="s">
        <v>941</v>
      </c>
      <c r="J10" s="218">
        <v>74</v>
      </c>
      <c r="K10" s="218">
        <v>483</v>
      </c>
      <c r="L10" s="84">
        <v>485</v>
      </c>
      <c r="M10" s="205" t="s">
        <v>935</v>
      </c>
      <c r="N10" s="205" t="s">
        <v>936</v>
      </c>
      <c r="O10" s="174">
        <v>0.29166666666666669</v>
      </c>
      <c r="P10" s="174">
        <v>0.16666666666666666</v>
      </c>
      <c r="Q10" s="84">
        <v>2240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1" t="str">
        <f>IFERROR(_xlfn.XLOOKUP(J10, BASE_MAPA!$E$2:$E$359, BASE_MAPA!$J$2:$J$359), "ERRO")</f>
        <v>MARCO INICIAL - ALTO ARAGUAIA</v>
      </c>
      <c r="V10" s="199" t="s">
        <v>1214</v>
      </c>
      <c r="W10" s="174" t="s">
        <v>1215</v>
      </c>
      <c r="X10" s="219" t="s">
        <v>952</v>
      </c>
      <c r="Y10" s="159" t="s">
        <v>951</v>
      </c>
      <c r="Z10" s="159"/>
      <c r="AA10" s="84">
        <v>1</v>
      </c>
      <c r="AB10" s="71" t="s">
        <v>948</v>
      </c>
      <c r="AC10" s="71"/>
      <c r="AD10" s="174">
        <v>0.25</v>
      </c>
      <c r="AE10" s="84">
        <v>6636</v>
      </c>
      <c r="AF10" s="84"/>
      <c r="AG10" s="84"/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TGR2</v>
      </c>
      <c r="AL10" s="285" t="str">
        <f>IF(BS_CONTROLE[[#This Row],[Local - Encerramento]]=0, "-", BS_CONTROLE[[#This Row],[Local - Encerramento]])</f>
        <v>TGR2</v>
      </c>
      <c r="AM10" s="285" t="str">
        <f>IF(BS_CONTROLE[[#This Row],[Entre - Estações]]=0, "-", BS_CONTROLE[[#This Row],[Entre - Estações]])</f>
        <v>TBR-TGR</v>
      </c>
      <c r="AN10" s="285" t="str">
        <f>IF(BS_CONTROLE[[#This Row],[SB]]=0, "-", BS_CONTROLE[[#This Row],[SB]])</f>
        <v>TBR487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483</v>
      </c>
      <c r="AQ10" s="287">
        <f>IF(BS_CONTROLE[[#This Row],[KM - Fim]]=0, "-", BS_CONTROLE[[#This Row],[KM - Fim]])</f>
        <v>485</v>
      </c>
      <c r="AR10" s="39">
        <v>0.29375000000000001</v>
      </c>
      <c r="AS10" s="39">
        <v>0.3659722222222222</v>
      </c>
      <c r="AT10" s="39">
        <v>0.59166666666666667</v>
      </c>
      <c r="AU10" s="39">
        <v>0.62152777777777779</v>
      </c>
      <c r="AV10" s="39">
        <v>0.6430555555555556</v>
      </c>
      <c r="AW10" s="39">
        <v>0.69097222222222221</v>
      </c>
      <c r="AX10" s="39">
        <v>0.78680555555555554</v>
      </c>
      <c r="AY10" s="320">
        <f>IF(D10="","*",IFERROR(IF(ISODD(COUNT(AS10:AX10)),"ERRO",SUM((AT10-AS10),(AV10-AU10),(AX10-AW10))),"ERRO"))</f>
        <v>0.34305555555555561</v>
      </c>
      <c r="AZ10" s="14"/>
      <c r="BA10" s="72">
        <v>3536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Antonioni</v>
      </c>
      <c r="BG10" s="16"/>
      <c r="BH10" s="17">
        <v>2</v>
      </c>
      <c r="BI10" s="17"/>
      <c r="BJ10" s="17" t="s">
        <v>1216</v>
      </c>
      <c r="BK10" s="17" t="s">
        <v>1217</v>
      </c>
      <c r="BL10" s="16"/>
      <c r="BM10" s="15" t="s">
        <v>981</v>
      </c>
      <c r="BN10" s="15" t="s">
        <v>981</v>
      </c>
      <c r="BO10" s="166" t="s">
        <v>981</v>
      </c>
      <c r="BP10" s="17" t="s">
        <v>11</v>
      </c>
      <c r="BQ10" s="13" t="str">
        <f t="shared" si="2"/>
        <v>Aderente</v>
      </c>
      <c r="BR10" s="19">
        <f t="shared" si="3"/>
        <v>2.058333333333334</v>
      </c>
      <c r="BS10" s="19">
        <f t="shared" si="4"/>
        <v>1.5785714285714285</v>
      </c>
      <c r="BT10" s="226" t="str">
        <f t="shared" si="5"/>
        <v>OKOK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21">
        <v>6</v>
      </c>
      <c r="F11" s="173"/>
      <c r="G11" s="9" t="str">
        <f>IF(D11="","*",VLOOKUP(F11,BS_ATIVIDADE[#All],3,FALSE))</f>
        <v>*</v>
      </c>
      <c r="H11" s="174"/>
      <c r="I11" s="174"/>
      <c r="J11" s="218"/>
      <c r="K11" s="218"/>
      <c r="L11" s="84" t="s">
        <v>11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84"/>
      <c r="R11" s="10" t="str">
        <f>IFERROR(_xlfn.XLOOKUP(F11, BS_ATIVIDADE[ATIVIDADE],BS_ATIVIDADE[UNIDADE] ), "*")</f>
        <v>*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BASE_MAPA!$E$2:$E$359, BASE_MAPA!$J$2:$J$359), "ERRO")</f>
        <v>ERRO</v>
      </c>
      <c r="V11" s="199"/>
      <c r="W11" s="174"/>
      <c r="X11" s="219"/>
      <c r="Y11" s="159"/>
      <c r="Z11" s="159"/>
      <c r="AA11" s="84"/>
      <c r="AB11" s="71"/>
      <c r="AC11" s="71"/>
      <c r="AD11" s="174"/>
      <c r="AE11" s="84"/>
      <c r="AF11" s="84"/>
      <c r="AG11" s="84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5" t="str">
        <f>IF(BS_CONTROLE[[#This Row],[Local - Partida]]=0, "-", BS_CONTROLE[[#This Row],[Local - Partida]])</f>
        <v>-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-</v>
      </c>
      <c r="AN11" s="285" t="str">
        <f>IF(BS_CONTROLE[[#This Row],[SB]]=0, "-", BS_CONTROLE[[#This Row],[SB]])</f>
        <v>-</v>
      </c>
      <c r="AO11" s="286" t="str">
        <f>IF(BS_CONTROLE[[#This Row],[SUB]]=0, "-", BS_CONTROLE[[#This Row],[SUB]])</f>
        <v>-</v>
      </c>
      <c r="AP11" s="287" t="str">
        <f>IF(BS_CONTROLE[[#This Row],[KM - Inicio]]=0, "-", BS_CONTROLE[[#This Row],[KM - Inicio]])</f>
        <v>-</v>
      </c>
      <c r="AQ11" s="28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20" t="str">
        <f t="shared" ref="AY11:AY74" si="6">IF(D11="","*",IFERROR(IF(ISODD(COUNT(AS11:AX11)),"ERRO",SUM((AT11-AS11),(AV11-AU11),(AX11-AW11))),"ERRO"))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6" t="str">
        <f t="shared" si="5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21">
        <v>7</v>
      </c>
      <c r="F12" s="173"/>
      <c r="G12" s="9" t="str">
        <f>IF(D12="","*",VLOOKUP(F12,BS_ATIVIDADE[#All],3,FALSE))</f>
        <v>*</v>
      </c>
      <c r="H12" s="174"/>
      <c r="I12" s="174"/>
      <c r="J12" s="218"/>
      <c r="K12" s="218"/>
      <c r="L12" s="84" t="s">
        <v>11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84"/>
      <c r="R12" s="10" t="str">
        <f>IFERROR(_xlfn.XLOOKUP(F12, BS_ATIVIDADE[ATIVIDADE],BS_ATIVIDADE[UNIDADE] ), "*")</f>
        <v>*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BASE_MAPA!$E$2:$E$359, BASE_MAPA!$J$2:$J$359), "ERRO")</f>
        <v>ERRO</v>
      </c>
      <c r="V12" s="199"/>
      <c r="W12" s="174"/>
      <c r="X12" s="219"/>
      <c r="Y12" s="159"/>
      <c r="Z12" s="159"/>
      <c r="AA12" s="84"/>
      <c r="AB12" s="71"/>
      <c r="AC12" s="71"/>
      <c r="AD12" s="174"/>
      <c r="AE12" s="84"/>
      <c r="AF12" s="84"/>
      <c r="AG12" s="84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-</v>
      </c>
      <c r="AN12" s="285" t="str">
        <f>IF(BS_CONTROLE[[#This Row],[SB]]=0, "-", BS_CONTROLE[[#This Row],[SB]])</f>
        <v>-</v>
      </c>
      <c r="AO12" s="286" t="str">
        <f>IF(BS_CONTROLE[[#This Row],[SUB]]=0, "-", BS_CONTROLE[[#This Row],[SUB]])</f>
        <v>-</v>
      </c>
      <c r="AP12" s="287" t="str">
        <f>IF(BS_CONTROLE[[#This Row],[KM - Inicio]]=0, "-", BS_CONTROLE[[#This Row],[KM - Inicio]])</f>
        <v>-</v>
      </c>
      <c r="AQ12" s="28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20" t="str">
        <f t="shared" si="6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6" t="str">
        <f t="shared" si="5"/>
        <v/>
      </c>
    </row>
    <row r="13" spans="1:76" hidden="1">
      <c r="A13" s="51" t="str">
        <f t="shared" si="1"/>
        <v/>
      </c>
      <c r="B13" s="172"/>
      <c r="C13" s="8" t="str">
        <f>IF(BS_CONTROLE[[#This Row],[DATA]]="","",WEEKNUM(BS_CONTROLE[[#This Row],[DATA]]))</f>
        <v/>
      </c>
      <c r="D13" s="52"/>
      <c r="E13" s="321">
        <v>8</v>
      </c>
      <c r="F13" s="173"/>
      <c r="G13" s="9" t="str">
        <f>IF(D13="","*",VLOOKUP(F13,BS_ATIVIDADE[#All],3,FALSE))</f>
        <v>*</v>
      </c>
      <c r="H13" s="174"/>
      <c r="I13" s="174"/>
      <c r="J13" s="218"/>
      <c r="K13" s="218"/>
      <c r="L13" s="84" t="s">
        <v>11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4"/>
      <c r="P13" s="174"/>
      <c r="Q13" s="84"/>
      <c r="R13" s="10" t="str">
        <f>IFERROR(_xlfn.XLOOKUP(F13, BS_ATIVIDADE[ATIVIDADE],BS_ATIVIDADE[UNIDADE] ), "*")</f>
        <v>*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1" t="str">
        <f>IFERROR(_xlfn.XLOOKUP(J13, BASE_MAPA!$E$2:$E$359, BASE_MAPA!$J$2:$J$359), "ERRO")</f>
        <v>ERRO</v>
      </c>
      <c r="V13" s="199"/>
      <c r="W13" s="174"/>
      <c r="X13" s="219"/>
      <c r="Y13" s="159"/>
      <c r="Z13" s="159"/>
      <c r="AA13" s="84"/>
      <c r="AB13" s="71"/>
      <c r="AC13" s="71"/>
      <c r="AD13" s="174"/>
      <c r="AE13" s="84"/>
      <c r="AF13" s="84"/>
      <c r="AG13" s="84"/>
      <c r="AH13" s="49"/>
      <c r="AI13" s="143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5" t="str">
        <f>IF(BS_CONTROLE[[#This Row],[Local - Partida]]=0, "-", BS_CONTROLE[[#This Row],[Local - Partida]])</f>
        <v>-</v>
      </c>
      <c r="AL13" s="285" t="str">
        <f>IF(BS_CONTROLE[[#This Row],[Local - Encerramento]]=0, "-", BS_CONTROLE[[#This Row],[Local - Encerramento]])</f>
        <v>-</v>
      </c>
      <c r="AM13" s="285" t="str">
        <f>IF(BS_CONTROLE[[#This Row],[Entre - Estações]]=0, "-", BS_CONTROLE[[#This Row],[Entre - Estações]])</f>
        <v>-</v>
      </c>
      <c r="AN13" s="285" t="str">
        <f>IF(BS_CONTROLE[[#This Row],[SB]]=0, "-", BS_CONTROLE[[#This Row],[SB]])</f>
        <v>-</v>
      </c>
      <c r="AO13" s="286" t="str">
        <f>IF(BS_CONTROLE[[#This Row],[SUB]]=0, "-", BS_CONTROLE[[#This Row],[SUB]])</f>
        <v>-</v>
      </c>
      <c r="AP13" s="287" t="str">
        <f>IF(BS_CONTROLE[[#This Row],[KM - Inicio]]=0, "-", BS_CONTROLE[[#This Row],[KM - Inicio]])</f>
        <v>-</v>
      </c>
      <c r="AQ13" s="287" t="str">
        <f>IF(BS_CONTROLE[[#This Row],[KM - Fim]]=0, "-", BS_CONTROLE[[#This Row],[KM - Fim]])</f>
        <v>-</v>
      </c>
      <c r="AR13" s="39"/>
      <c r="AS13" s="39"/>
      <c r="AT13" s="39"/>
      <c r="AU13" s="39"/>
      <c r="AV13" s="39"/>
      <c r="AW13" s="39"/>
      <c r="AX13" s="39"/>
      <c r="AY13" s="320" t="str">
        <f t="shared" si="6"/>
        <v>*</v>
      </c>
      <c r="AZ13" s="14"/>
      <c r="BA13" s="72"/>
      <c r="BB13" s="10" t="str">
        <f>IFERROR(_xlfn.XLOOKUP(AI13, BS_ATIVIDADE[ATIVIDADE],BS_ATIVIDADE[UNIDADE] ), "*")</f>
        <v>*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8" t="str">
        <f>IF(BS_CONTROLE[[#This Row],[Responsavel pelo boletim]]=0, "-", BS_CONTROLE[[#This Row],[Responsavel pelo boletim]])</f>
        <v>-</v>
      </c>
      <c r="BG13" s="16"/>
      <c r="BH13" s="17"/>
      <c r="BI13" s="17"/>
      <c r="BJ13" s="17"/>
      <c r="BK13" s="17"/>
      <c r="BL13" s="16"/>
      <c r="BM13" s="15"/>
      <c r="BN13" s="15"/>
      <c r="BO13" s="166"/>
      <c r="BP13" s="17"/>
      <c r="BQ13" s="13" t="str">
        <f t="shared" si="2"/>
        <v>Aderente</v>
      </c>
      <c r="BR13" s="19" t="str">
        <f t="shared" si="3"/>
        <v>*</v>
      </c>
      <c r="BS13" s="19" t="str">
        <f t="shared" si="4"/>
        <v>*</v>
      </c>
      <c r="BT13" s="226" t="str">
        <f t="shared" si="5"/>
        <v/>
      </c>
    </row>
    <row r="14" spans="1:76" hidden="1">
      <c r="A14" s="51" t="str">
        <f t="shared" si="1"/>
        <v/>
      </c>
      <c r="B14" s="172"/>
      <c r="C14" s="8" t="str">
        <f>IF(BS_CONTROLE[[#This Row],[DATA]]="","",WEEKNUM(BS_CONTROLE[[#This Row],[DATA]]))</f>
        <v/>
      </c>
      <c r="D14" s="52"/>
      <c r="E14" s="321">
        <v>9</v>
      </c>
      <c r="F14" s="173"/>
      <c r="G14" s="9" t="str">
        <f>IF(D14="","*",VLOOKUP(F14,BS_ATIVIDADE[#All],3,FALSE))</f>
        <v>*</v>
      </c>
      <c r="H14" s="174"/>
      <c r="I14" s="174"/>
      <c r="J14" s="218"/>
      <c r="K14" s="218"/>
      <c r="L14" s="84" t="s">
        <v>11</v>
      </c>
      <c r="M14" s="2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4"/>
      <c r="P14" s="174"/>
      <c r="Q14" s="84"/>
      <c r="R14" s="10" t="str">
        <f>IFERROR(_xlfn.XLOOKUP(F14, BS_ATIVIDADE[ATIVIDADE],BS_ATIVIDADE[UNIDADE] ), "*")</f>
        <v>*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1" t="str">
        <f>IFERROR(_xlfn.XLOOKUP(J14, BASE_MAPA!$E$2:$E$359, BASE_MAPA!$J$2:$J$359), "ERRO")</f>
        <v>ERRO</v>
      </c>
      <c r="V14" s="199"/>
      <c r="W14" s="174"/>
      <c r="X14" s="219"/>
      <c r="Y14" s="159"/>
      <c r="Z14" s="159"/>
      <c r="AA14" s="84"/>
      <c r="AB14" s="71"/>
      <c r="AC14" s="71"/>
      <c r="AD14" s="174"/>
      <c r="AE14" s="84"/>
      <c r="AF14" s="84"/>
      <c r="AG14" s="84"/>
      <c r="AH14" s="49"/>
      <c r="AI14" s="143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5" t="str">
        <f>IF(BS_CONTROLE[[#This Row],[Local - Partida]]=0, "-", BS_CONTROLE[[#This Row],[Local - Partida]])</f>
        <v>-</v>
      </c>
      <c r="AL14" s="285" t="str">
        <f>IF(BS_CONTROLE[[#This Row],[Local - Encerramento]]=0, "-", BS_CONTROLE[[#This Row],[Local - Encerramento]])</f>
        <v>-</v>
      </c>
      <c r="AM14" s="285" t="str">
        <f>IF(BS_CONTROLE[[#This Row],[Entre - Estações]]=0, "-", BS_CONTROLE[[#This Row],[Entre - Estações]])</f>
        <v>-</v>
      </c>
      <c r="AN14" s="285" t="str">
        <f>IF(BS_CONTROLE[[#This Row],[SB]]=0, "-", BS_CONTROLE[[#This Row],[SB]])</f>
        <v>-</v>
      </c>
      <c r="AO14" s="286" t="str">
        <f>IF(BS_CONTROLE[[#This Row],[SUB]]=0, "-", BS_CONTROLE[[#This Row],[SUB]])</f>
        <v>-</v>
      </c>
      <c r="AP14" s="287" t="str">
        <f>IF(BS_CONTROLE[[#This Row],[KM - Inicio]]=0, "-", BS_CONTROLE[[#This Row],[KM - Inicio]])</f>
        <v>-</v>
      </c>
      <c r="AQ14" s="287" t="str">
        <f>IF(BS_CONTROLE[[#This Row],[KM - Fim]]=0, "-", BS_CONTROLE[[#This Row],[KM - Fim]])</f>
        <v>-</v>
      </c>
      <c r="AR14" s="39"/>
      <c r="AS14" s="39"/>
      <c r="AT14" s="39"/>
      <c r="AU14" s="39"/>
      <c r="AV14" s="39"/>
      <c r="AW14" s="39"/>
      <c r="AX14" s="39"/>
      <c r="AY14" s="320" t="str">
        <f t="shared" si="6"/>
        <v>*</v>
      </c>
      <c r="AZ14" s="14"/>
      <c r="BA14" s="72"/>
      <c r="BB14" s="10" t="str">
        <f>IFERROR(_xlfn.XLOOKUP(AI14, BS_ATIVIDADE[ATIVIDADE],BS_ATIVIDADE[UNIDADE] ), "*")</f>
        <v>*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8" t="str">
        <f>IF(BS_CONTROLE[[#This Row],[Responsavel pelo boletim]]=0, "-", BS_CONTROLE[[#This Row],[Responsavel pelo boletim]])</f>
        <v>-</v>
      </c>
      <c r="BG14" s="16"/>
      <c r="BH14" s="17"/>
      <c r="BI14" s="17"/>
      <c r="BJ14" s="17"/>
      <c r="BK14" s="17"/>
      <c r="BL14" s="16"/>
      <c r="BM14" s="15"/>
      <c r="BN14" s="15"/>
      <c r="BO14" s="166"/>
      <c r="BP14" s="17"/>
      <c r="BQ14" s="13" t="str">
        <f t="shared" si="2"/>
        <v>Aderente</v>
      </c>
      <c r="BR14" s="19" t="str">
        <f t="shared" si="3"/>
        <v>*</v>
      </c>
      <c r="BS14" s="19" t="str">
        <f t="shared" si="4"/>
        <v>*</v>
      </c>
      <c r="BT14" s="226" t="str">
        <f t="shared" si="5"/>
        <v/>
      </c>
    </row>
    <row r="15" spans="1:76" hidden="1">
      <c r="A15" s="51" t="str">
        <f t="shared" si="1"/>
        <v/>
      </c>
      <c r="B15" s="172"/>
      <c r="C15" s="8" t="str">
        <f>IF(BS_CONTROLE[[#This Row],[DATA]]="","",WEEKNUM(BS_CONTROLE[[#This Row],[DATA]]))</f>
        <v/>
      </c>
      <c r="D15" s="52"/>
      <c r="E15" s="321">
        <v>10</v>
      </c>
      <c r="F15" s="173"/>
      <c r="G15" s="9" t="str">
        <f>IF(D15="","*",VLOOKUP(F15,BS_ATIVIDADE[#All],3,FALSE))</f>
        <v>*</v>
      </c>
      <c r="H15" s="174"/>
      <c r="I15" s="174"/>
      <c r="J15" s="218"/>
      <c r="K15" s="218"/>
      <c r="L15" s="84" t="s">
        <v>11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4"/>
      <c r="P15" s="174"/>
      <c r="Q15" s="84"/>
      <c r="R15" s="10" t="str">
        <f>IFERROR(_xlfn.XLOOKUP(F15, BS_ATIVIDADE[ATIVIDADE],BS_ATIVIDADE[UNIDADE] ), "*")</f>
        <v>*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1" t="str">
        <f>IFERROR(_xlfn.XLOOKUP(J15, BASE_MAPA!$E$2:$E$359, BASE_MAPA!$J$2:$J$359), "ERRO")</f>
        <v>ERRO</v>
      </c>
      <c r="V15" s="199"/>
      <c r="W15" s="174"/>
      <c r="X15" s="219"/>
      <c r="Y15" s="159"/>
      <c r="Z15" s="159"/>
      <c r="AA15" s="84"/>
      <c r="AB15" s="71"/>
      <c r="AC15" s="71"/>
      <c r="AD15" s="174"/>
      <c r="AE15" s="84"/>
      <c r="AF15" s="84"/>
      <c r="AG15" s="84"/>
      <c r="AH15" s="49"/>
      <c r="AI15" s="143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5" t="str">
        <f>IF(BS_CONTROLE[[#This Row],[Local - Partida]]=0, "-", BS_CONTROLE[[#This Row],[Local - Partida]])</f>
        <v>-</v>
      </c>
      <c r="AL15" s="285" t="str">
        <f>IF(BS_CONTROLE[[#This Row],[Local - Encerramento]]=0, "-", BS_CONTROLE[[#This Row],[Local - Encerramento]])</f>
        <v>-</v>
      </c>
      <c r="AM15" s="285" t="str">
        <f>IF(BS_CONTROLE[[#This Row],[Entre - Estações]]=0, "-", BS_CONTROLE[[#This Row],[Entre - Estações]])</f>
        <v>-</v>
      </c>
      <c r="AN15" s="285" t="str">
        <f>IF(BS_CONTROLE[[#This Row],[SB]]=0, "-", BS_CONTROLE[[#This Row],[SB]])</f>
        <v>-</v>
      </c>
      <c r="AO15" s="286" t="str">
        <f>IF(BS_CONTROLE[[#This Row],[SUB]]=0, "-", BS_CONTROLE[[#This Row],[SUB]])</f>
        <v>-</v>
      </c>
      <c r="AP15" s="287" t="str">
        <f>IF(BS_CONTROLE[[#This Row],[KM - Inicio]]=0, "-", BS_CONTROLE[[#This Row],[KM - Inicio]])</f>
        <v>-</v>
      </c>
      <c r="AQ15" s="287" t="str">
        <f>IF(BS_CONTROLE[[#This Row],[KM - Fim]]=0, "-", BS_CONTROLE[[#This Row],[KM - Fim]])</f>
        <v>-</v>
      </c>
      <c r="AR15" s="39"/>
      <c r="AS15" s="39"/>
      <c r="AT15" s="39"/>
      <c r="AU15" s="39"/>
      <c r="AV15" s="39"/>
      <c r="AW15" s="39"/>
      <c r="AX15" s="39"/>
      <c r="AY15" s="320" t="str">
        <f t="shared" si="6"/>
        <v>*</v>
      </c>
      <c r="AZ15" s="14"/>
      <c r="BA15" s="72"/>
      <c r="BB15" s="10" t="str">
        <f>IFERROR(_xlfn.XLOOKUP(AI15, BS_ATIVIDADE[ATIVIDADE],BS_ATIVIDADE[UNIDADE] ), "*")</f>
        <v>*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8" t="str">
        <f>IF(BS_CONTROLE[[#This Row],[Responsavel pelo boletim]]=0, "-", BS_CONTROLE[[#This Row],[Responsavel pelo boletim]])</f>
        <v>-</v>
      </c>
      <c r="BG15" s="16"/>
      <c r="BH15" s="17"/>
      <c r="BI15" s="17"/>
      <c r="BJ15" s="17"/>
      <c r="BK15" s="17"/>
      <c r="BL15" s="16"/>
      <c r="BM15" s="15"/>
      <c r="BN15" s="15"/>
      <c r="BO15" s="166"/>
      <c r="BP15" s="17"/>
      <c r="BQ15" s="13" t="str">
        <f t="shared" si="2"/>
        <v>Aderente</v>
      </c>
      <c r="BR15" s="19" t="str">
        <f t="shared" si="3"/>
        <v>*</v>
      </c>
      <c r="BS15" s="19" t="str">
        <f t="shared" si="4"/>
        <v>*</v>
      </c>
      <c r="BT15" s="226" t="str">
        <f t="shared" si="5"/>
        <v/>
      </c>
    </row>
    <row r="16" spans="1:76" hidden="1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11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6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2"/>
        <v>Aderente</v>
      </c>
      <c r="BR16" s="19" t="str">
        <f t="shared" si="3"/>
        <v>*</v>
      </c>
      <c r="BS16" s="19" t="str">
        <f t="shared" si="4"/>
        <v>*</v>
      </c>
      <c r="BT16" s="226" t="str">
        <f t="shared" si="5"/>
        <v/>
      </c>
    </row>
    <row r="17" spans="1:72" hidden="1">
      <c r="A17" s="51" t="str">
        <f t="shared" ref="A7:A70" si="7">D17&amp;B17</f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11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6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2"/>
        <v>Aderente</v>
      </c>
      <c r="BR17" s="19" t="str">
        <f t="shared" si="3"/>
        <v>*</v>
      </c>
      <c r="BS17" s="19" t="str">
        <f t="shared" si="4"/>
        <v>*</v>
      </c>
      <c r="BT17" s="226" t="str">
        <f t="shared" si="5"/>
        <v/>
      </c>
    </row>
    <row r="18" spans="1:72" hidden="1">
      <c r="A18" s="51" t="str">
        <f t="shared" si="7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11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6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2"/>
        <v>Aderente</v>
      </c>
      <c r="BR18" s="19" t="str">
        <f t="shared" si="3"/>
        <v>*</v>
      </c>
      <c r="BS18" s="19" t="str">
        <f t="shared" si="4"/>
        <v>*</v>
      </c>
      <c r="BT18" s="226" t="str">
        <f t="shared" si="5"/>
        <v/>
      </c>
    </row>
    <row r="19" spans="1:72" hidden="1">
      <c r="A19" s="51" t="str">
        <f t="shared" si="7"/>
        <v/>
      </c>
      <c r="B19" s="172"/>
      <c r="C19" s="8" t="str">
        <f>IF(BS_CONTROLE[[#This Row],[DATA]]="","",WEEKNUM(BS_CONTROLE[[#This Row],[DATA]]))</f>
        <v/>
      </c>
      <c r="D19" s="52"/>
      <c r="E19" s="321">
        <v>14</v>
      </c>
      <c r="F19" s="173"/>
      <c r="G19" s="9" t="str">
        <f>IF(D19="","*",VLOOKUP(F19,BS_ATIVIDADE[#All],3,FALSE))</f>
        <v>*</v>
      </c>
      <c r="H19" s="174"/>
      <c r="I19" s="174"/>
      <c r="J19" s="218"/>
      <c r="K19" s="218"/>
      <c r="L19" s="84" t="s">
        <v>11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4"/>
      <c r="P19" s="174"/>
      <c r="Q19" s="84"/>
      <c r="R19" s="10" t="str">
        <f>IFERROR(_xlfn.XLOOKUP(F19, BS_ATIVIDADE[ATIVIDADE],BS_ATIVIDADE[UNIDADE] ), "*")</f>
        <v>*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1" t="str">
        <f>IFERROR(_xlfn.XLOOKUP(J19, BASE_MAPA!$E$2:$E$359, BASE_MAPA!$J$2:$J$359), "ERRO")</f>
        <v>ERRO</v>
      </c>
      <c r="V19" s="199"/>
      <c r="W19" s="174"/>
      <c r="X19" s="219"/>
      <c r="Y19" s="159"/>
      <c r="Z19" s="159"/>
      <c r="AA19" s="84"/>
      <c r="AB19" s="71"/>
      <c r="AC19" s="71"/>
      <c r="AD19" s="174"/>
      <c r="AE19" s="84"/>
      <c r="AF19" s="84"/>
      <c r="AG19" s="84"/>
      <c r="AH19" s="49"/>
      <c r="AI19" s="143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5" t="str">
        <f>IF(BS_CONTROLE[[#This Row],[Local - Partida]]=0, "-", BS_CONTROLE[[#This Row],[Local - Partida]])</f>
        <v>-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-</v>
      </c>
      <c r="AN19" s="285" t="str">
        <f>IF(BS_CONTROLE[[#This Row],[SB]]=0, "-", BS_CONTROLE[[#This Row],[SB]])</f>
        <v>-</v>
      </c>
      <c r="AO19" s="286" t="str">
        <f>IF(BS_CONTROLE[[#This Row],[SUB]]=0, "-", BS_CONTROLE[[#This Row],[SUB]])</f>
        <v>-</v>
      </c>
      <c r="AP19" s="287" t="str">
        <f>IF(BS_CONTROLE[[#This Row],[KM - Inicio]]=0, "-", BS_CONTROLE[[#This Row],[KM - Inicio]])</f>
        <v>-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 t="str">
        <f t="shared" si="6"/>
        <v>*</v>
      </c>
      <c r="AZ19" s="14"/>
      <c r="BA19" s="72"/>
      <c r="BB19" s="10" t="str">
        <f>IFERROR(_xlfn.XLOOKUP(AI19, BS_ATIVIDADE[ATIVIDADE],BS_ATIVIDADE[UNIDADE] ), "*")</f>
        <v>*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8" t="str">
        <f>IF(BS_CONTROLE[[#This Row],[Responsavel pelo boletim]]=0, "-", BS_CONTROLE[[#This Row],[Responsavel pelo boletim]])</f>
        <v>-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2"/>
        <v>Aderente</v>
      </c>
      <c r="BR19" s="19" t="str">
        <f t="shared" si="3"/>
        <v>*</v>
      </c>
      <c r="BS19" s="19" t="str">
        <f t="shared" si="4"/>
        <v>*</v>
      </c>
      <c r="BT19" s="226" t="str">
        <f t="shared" si="5"/>
        <v/>
      </c>
    </row>
    <row r="20" spans="1:72" hidden="1">
      <c r="A20" s="51" t="str">
        <f t="shared" si="7"/>
        <v/>
      </c>
      <c r="B20" s="172"/>
      <c r="C20" s="8" t="str">
        <f>IF(BS_CONTROLE[[#This Row],[DATA]]="","",WEEKNUM(BS_CONTROLE[[#This Row],[DATA]]))</f>
        <v/>
      </c>
      <c r="D20" s="52"/>
      <c r="E20" s="321">
        <v>15</v>
      </c>
      <c r="F20" s="173"/>
      <c r="G20" s="9" t="str">
        <f>IF(D20="","*",VLOOKUP(F20,BS_ATIVIDADE[#All],3,FALSE))</f>
        <v>*</v>
      </c>
      <c r="H20" s="174"/>
      <c r="I20" s="174"/>
      <c r="J20" s="218"/>
      <c r="K20" s="218"/>
      <c r="L20" s="84" t="s">
        <v>11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4"/>
      <c r="P20" s="174"/>
      <c r="Q20" s="84"/>
      <c r="R20" s="10" t="str">
        <f>IFERROR(_xlfn.XLOOKUP(F20, BS_ATIVIDADE[ATIVIDADE],BS_ATIVIDADE[UNIDADE] ), "*")</f>
        <v>*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1" t="str">
        <f>IFERROR(_xlfn.XLOOKUP(J20, BASE_MAPA!$E$2:$E$359, BASE_MAPA!$J$2:$J$359), "ERRO")</f>
        <v>ERRO</v>
      </c>
      <c r="V20" s="199"/>
      <c r="W20" s="174"/>
      <c r="X20" s="219"/>
      <c r="Y20" s="159"/>
      <c r="Z20" s="159"/>
      <c r="AA20" s="84"/>
      <c r="AB20" s="71"/>
      <c r="AC20" s="71"/>
      <c r="AD20" s="174"/>
      <c r="AE20" s="84"/>
      <c r="AF20" s="84"/>
      <c r="AG20" s="84"/>
      <c r="AH20" s="49"/>
      <c r="AI20" s="143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5" t="str">
        <f>IF(BS_CONTROLE[[#This Row],[Local - Partida]]=0, "-", BS_CONTROLE[[#This Row],[Local - Partida]])</f>
        <v>-</v>
      </c>
      <c r="AL20" s="285" t="str">
        <f>IF(BS_CONTROLE[[#This Row],[Local - Encerramento]]=0, "-", BS_CONTROLE[[#This Row],[Local - Encerramento]])</f>
        <v>-</v>
      </c>
      <c r="AM20" s="285" t="str">
        <f>IF(BS_CONTROLE[[#This Row],[Entre - Estações]]=0, "-", BS_CONTROLE[[#This Row],[Entre - Estações]])</f>
        <v>-</v>
      </c>
      <c r="AN20" s="285" t="str">
        <f>IF(BS_CONTROLE[[#This Row],[SB]]=0, "-", BS_CONTROLE[[#This Row],[SB]])</f>
        <v>-</v>
      </c>
      <c r="AO20" s="286" t="str">
        <f>IF(BS_CONTROLE[[#This Row],[SUB]]=0, "-", BS_CONTROLE[[#This Row],[SUB]])</f>
        <v>-</v>
      </c>
      <c r="AP20" s="287" t="str">
        <f>IF(BS_CONTROLE[[#This Row],[KM - Inicio]]=0, "-", BS_CONTROLE[[#This Row],[KM - Inicio]])</f>
        <v>-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 t="str">
        <f t="shared" si="6"/>
        <v>*</v>
      </c>
      <c r="AZ20" s="14"/>
      <c r="BA20" s="72"/>
      <c r="BB20" s="10" t="str">
        <f>IFERROR(_xlfn.XLOOKUP(AI20, BS_ATIVIDADE[ATIVIDADE],BS_ATIVIDADE[UNIDADE] ), "*")</f>
        <v>*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8" t="str">
        <f>IF(BS_CONTROLE[[#This Row],[Responsavel pelo boletim]]=0, "-", BS_CONTROLE[[#This Row],[Responsavel pelo boletim]])</f>
        <v>-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2"/>
        <v>Aderente</v>
      </c>
      <c r="BR20" s="19" t="str">
        <f t="shared" si="3"/>
        <v>*</v>
      </c>
      <c r="BS20" s="19" t="str">
        <f t="shared" si="4"/>
        <v>*</v>
      </c>
      <c r="BT20" s="226" t="str">
        <f t="shared" si="5"/>
        <v/>
      </c>
    </row>
    <row r="21" spans="1:72">
      <c r="A21" s="51" t="str">
        <f t="shared" si="7"/>
        <v>W7046024</v>
      </c>
      <c r="B21" s="172">
        <v>46024</v>
      </c>
      <c r="C21" s="8">
        <f>IF(BS_CONTROLE[[#This Row],[DATA]]="","",WEEKNUM(BS_CONTROLE[[#This Row],[DATA]]))</f>
        <v>1</v>
      </c>
      <c r="D21" s="52" t="s">
        <v>239</v>
      </c>
      <c r="E21" s="321">
        <v>16</v>
      </c>
      <c r="F21" s="173" t="s">
        <v>25</v>
      </c>
      <c r="G21" s="9" t="str">
        <f>IF(D21="","*",VLOOKUP(F21,BS_ATIVIDADE[#All],3,FALSE))</f>
        <v>OUTROS</v>
      </c>
      <c r="H21" s="174" t="s">
        <v>941</v>
      </c>
      <c r="I21" s="174" t="s">
        <v>393</v>
      </c>
      <c r="J21" s="218">
        <v>98</v>
      </c>
      <c r="K21" s="218">
        <v>502</v>
      </c>
      <c r="L21" s="84">
        <v>616</v>
      </c>
      <c r="M21" s="205" t="s">
        <v>1218</v>
      </c>
      <c r="N21" s="205" t="s">
        <v>1219</v>
      </c>
      <c r="O21" s="174">
        <v>0.375</v>
      </c>
      <c r="P21" s="174">
        <v>4.1666666666666664E-2</v>
      </c>
      <c r="Q21" s="84">
        <v>1</v>
      </c>
      <c r="R21" s="10" t="str">
        <f>IFERROR(_xlfn.XLOOKUP(F21, BS_ATIVIDADE[ATIVIDADE],BS_ATIVIDADE[UNIDADE] ), "*")</f>
        <v>BINÁRIO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1" t="str">
        <f>IFERROR(_xlfn.XLOOKUP(J21, BASE_MAPA!$E$2:$E$359, BASE_MAPA!$J$2:$J$359), "ERRO")</f>
        <v>ALTO ARAGUAIA - RONDONOPOLIS</v>
      </c>
      <c r="V21" s="199" t="s">
        <v>1220</v>
      </c>
      <c r="W21" s="174" t="s">
        <v>1221</v>
      </c>
      <c r="X21" s="219" t="s">
        <v>957</v>
      </c>
      <c r="Y21" s="159" t="s">
        <v>951</v>
      </c>
      <c r="Z21" s="159"/>
      <c r="AA21" s="84" t="s">
        <v>1222</v>
      </c>
      <c r="AB21" s="71" t="s">
        <v>948</v>
      </c>
      <c r="AC21" s="71"/>
      <c r="AD21" s="174">
        <v>0.29166666666666669</v>
      </c>
      <c r="AE21" s="84">
        <v>9414</v>
      </c>
      <c r="AF21" s="84">
        <v>7632</v>
      </c>
      <c r="AG21" s="84"/>
      <c r="AH21" s="49"/>
      <c r="AI21" s="143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5" t="str">
        <f>IF(BS_CONTROLE[[#This Row],[Local - Partida]]=0, "-", BS_CONTROLE[[#This Row],[Local - Partida]])</f>
        <v>TGR2</v>
      </c>
      <c r="AL21" s="285" t="str">
        <f>IF(BS_CONTROLE[[#This Row],[Local - Encerramento]]=0, "-", BS_CONTROLE[[#This Row],[Local - Encerramento]])</f>
        <v>TIQ</v>
      </c>
      <c r="AM21" s="285" t="str">
        <f>IF(BS_CONTROLE[[#This Row],[Entre - Estações]]=0, "-", BS_CONTROLE[[#This Row],[Entre - Estações]])</f>
        <v>TGR-TIQ</v>
      </c>
      <c r="AN21" s="285" t="str">
        <f>IF(BS_CONTROLE[[#This Row],[SB]]=0, "-", BS_CONTROLE[[#This Row],[SB]])</f>
        <v>TGRTIQ</v>
      </c>
      <c r="AO21" s="286">
        <f>IF(BS_CONTROLE[[#This Row],[SUB]]=0, "-", BS_CONTROLE[[#This Row],[SUB]])</f>
        <v>98</v>
      </c>
      <c r="AP21" s="287">
        <f>IF(BS_CONTROLE[[#This Row],[KM - Inicio]]=0, "-", BS_CONTROLE[[#This Row],[KM - Inicio]])</f>
        <v>502</v>
      </c>
      <c r="AQ21" s="287">
        <f>IF(BS_CONTROLE[[#This Row],[KM - Fim]]=0, "-", BS_CONTROLE[[#This Row],[KM - Fim]])</f>
        <v>616</v>
      </c>
      <c r="AR21" s="39">
        <v>0.33888888888888891</v>
      </c>
      <c r="AS21" s="39">
        <v>0</v>
      </c>
      <c r="AT21" s="39">
        <v>4.1666666666666664E-2</v>
      </c>
      <c r="AU21" s="39"/>
      <c r="AV21" s="39"/>
      <c r="AW21" s="39"/>
      <c r="AX21" s="39"/>
      <c r="AY21" s="320">
        <f t="shared" si="6"/>
        <v>4.1666666666666664E-2</v>
      </c>
      <c r="AZ21" s="14"/>
      <c r="BA21" s="72">
        <v>1</v>
      </c>
      <c r="BB21" s="10" t="str">
        <f>IFERROR(_xlfn.XLOOKUP(AI21, BS_ATIVIDADE[ATIVIDADE],BS_ATIVIDADE[UNIDADE] ), "*")</f>
        <v>BINÁRIO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8" t="str">
        <f>IF(BS_CONTROLE[[#This Row],[Responsavel pelo boletim]]=0, "-", BS_CONTROLE[[#This Row],[Responsavel pelo boletim]])</f>
        <v>Heldo</v>
      </c>
      <c r="BG21" s="16"/>
      <c r="BH21" s="17">
        <v>2</v>
      </c>
      <c r="BI21" s="17"/>
      <c r="BJ21" s="17" t="s">
        <v>1223</v>
      </c>
      <c r="BK21" s="17" t="s">
        <v>1224</v>
      </c>
      <c r="BL21" s="16"/>
      <c r="BM21" s="15" t="s">
        <v>981</v>
      </c>
      <c r="BN21" s="15" t="s">
        <v>981</v>
      </c>
      <c r="BO21" s="166" t="s">
        <v>981</v>
      </c>
      <c r="BP21" s="17"/>
      <c r="BQ21" s="13" t="str">
        <f t="shared" si="2"/>
        <v>Aderente</v>
      </c>
      <c r="BR21" s="19">
        <f t="shared" si="3"/>
        <v>1</v>
      </c>
      <c r="BS21" s="19">
        <f t="shared" si="4"/>
        <v>1</v>
      </c>
      <c r="BT21" s="226" t="str">
        <f t="shared" si="5"/>
        <v>OKOK</v>
      </c>
    </row>
    <row r="22" spans="1:72">
      <c r="A22" s="51" t="str">
        <f t="shared" si="7"/>
        <v>V8646024</v>
      </c>
      <c r="B22" s="172">
        <v>46024</v>
      </c>
      <c r="C22" s="8">
        <f>IF(BS_CONTROLE[[#This Row],[DATA]]="","",WEEKNUM(BS_CONTROLE[[#This Row],[DATA]]))</f>
        <v>1</v>
      </c>
      <c r="D22" s="52" t="s">
        <v>213</v>
      </c>
      <c r="E22" s="322">
        <v>17</v>
      </c>
      <c r="F22" s="173" t="s">
        <v>117</v>
      </c>
      <c r="G22" s="9" t="str">
        <f>IF(D22="","*",VLOOKUP(F22,BS_ATIVIDADE[#All],3,FALSE))</f>
        <v>MECANIZAÇÃO - SOCADORA</v>
      </c>
      <c r="H22" s="174" t="s">
        <v>941</v>
      </c>
      <c r="I22" s="174" t="s">
        <v>941</v>
      </c>
      <c r="J22" s="218">
        <v>74</v>
      </c>
      <c r="K22" s="218">
        <v>498</v>
      </c>
      <c r="L22" s="84">
        <v>501</v>
      </c>
      <c r="M22" s="205" t="s">
        <v>935</v>
      </c>
      <c r="N22" s="205" t="s">
        <v>1225</v>
      </c>
      <c r="O22" s="174">
        <v>0.29166666666666669</v>
      </c>
      <c r="P22" s="174">
        <v>0.16666666666666666</v>
      </c>
      <c r="Q22" s="84">
        <v>2240</v>
      </c>
      <c r="R22" s="10" t="str">
        <f>IFERROR(_xlfn.XLOOKUP(F22, BS_ATIVIDADE[ATIVIDADE],BS_ATIVIDADE[UNIDADE] ), "*")</f>
        <v>M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1214</v>
      </c>
      <c r="W22" s="174" t="s">
        <v>1215</v>
      </c>
      <c r="X22" s="219" t="s">
        <v>952</v>
      </c>
      <c r="Y22" s="159" t="s">
        <v>951</v>
      </c>
      <c r="Z22" s="159"/>
      <c r="AA22" s="84">
        <v>1</v>
      </c>
      <c r="AB22" s="71" t="s">
        <v>948</v>
      </c>
      <c r="AC22" s="71"/>
      <c r="AD22" s="174">
        <v>0.29166666666666669</v>
      </c>
      <c r="AE22" s="84">
        <v>6636</v>
      </c>
      <c r="AF22" s="84"/>
      <c r="AG22" s="84"/>
      <c r="AH22" s="49"/>
      <c r="AI22" s="143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5" t="str">
        <f>IF(BS_CONTROLE[[#This Row],[Local - Partida]]=0, "-", BS_CONTROLE[[#This Row],[Local - Partida]])</f>
        <v>TGR2</v>
      </c>
      <c r="AL22" s="285" t="str">
        <f>IF(BS_CONTROLE[[#This Row],[Local - Encerramento]]=0, "-", BS_CONTROLE[[#This Row],[Local - Encerramento]])</f>
        <v>TGR2</v>
      </c>
      <c r="AM22" s="285" t="str">
        <f>IF(BS_CONTROLE[[#This Row],[Entre - Estações]]=0, "-", BS_CONTROLE[[#This Row],[Entre - Estações]])</f>
        <v>TBR-TGR</v>
      </c>
      <c r="AN22" s="285" t="str">
        <f>IF(BS_CONTROLE[[#This Row],[SB]]=0, "-", BS_CONTROLE[[#This Row],[SB]])</f>
        <v>492499/499TGR1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498</v>
      </c>
      <c r="AQ22" s="287">
        <f>IF(BS_CONTROLE[[#This Row],[KM - Fim]]=0, "-", BS_CONTROLE[[#This Row],[KM - Fim]])</f>
        <v>501</v>
      </c>
      <c r="AR22" s="39">
        <v>0.41944444444444445</v>
      </c>
      <c r="AS22" s="39">
        <v>0.47916666666666669</v>
      </c>
      <c r="AT22" s="39">
        <v>0.67222222222222228</v>
      </c>
      <c r="AU22" s="39">
        <v>0.78680555555555554</v>
      </c>
      <c r="AV22" s="39"/>
      <c r="AW22" s="39"/>
      <c r="AX22" s="39"/>
      <c r="AY22" s="320" t="str">
        <f t="shared" si="6"/>
        <v>ERRO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Antonioni</v>
      </c>
      <c r="BG22" s="16"/>
      <c r="BH22" s="17">
        <v>2</v>
      </c>
      <c r="BI22" s="17"/>
      <c r="BJ22" s="17" t="s">
        <v>1226</v>
      </c>
      <c r="BK22" s="17" t="s">
        <v>1227</v>
      </c>
      <c r="BL22" s="16"/>
      <c r="BM22" s="15"/>
      <c r="BN22" s="15"/>
      <c r="BO22" s="166"/>
      <c r="BP22" s="17"/>
      <c r="BQ22" s="13" t="e">
        <f t="shared" si="2"/>
        <v>#VALUE!</v>
      </c>
      <c r="BR22" s="19" t="e">
        <f t="shared" si="3"/>
        <v>#VALUE!</v>
      </c>
      <c r="BS22" s="19">
        <f t="shared" si="4"/>
        <v>0</v>
      </c>
      <c r="BT22" s="226" t="str">
        <f t="shared" si="5"/>
        <v/>
      </c>
    </row>
    <row r="23" spans="1:72">
      <c r="A23" s="51" t="str">
        <f t="shared" si="7"/>
        <v>W5046024</v>
      </c>
      <c r="B23" s="172">
        <v>46024</v>
      </c>
      <c r="C23" s="8">
        <f>IF(BS_CONTROLE[[#This Row],[DATA]]="","",WEEKNUM(BS_CONTROLE[[#This Row],[DATA]]))</f>
        <v>1</v>
      </c>
      <c r="D23" s="52" t="s">
        <v>230</v>
      </c>
      <c r="E23" s="321">
        <v>18</v>
      </c>
      <c r="F23" s="173" t="s">
        <v>175</v>
      </c>
      <c r="G23" s="9" t="str">
        <f>IF(D23="","*",VLOOKUP(F23,BS_ATIVIDADE[#All],3,FALSE))</f>
        <v>DORMENTE - DESCARGA</v>
      </c>
      <c r="H23" s="174" t="s">
        <v>916</v>
      </c>
      <c r="I23" s="174" t="s">
        <v>916</v>
      </c>
      <c r="J23" s="218">
        <v>74</v>
      </c>
      <c r="K23" s="218">
        <v>450</v>
      </c>
      <c r="L23" s="84">
        <v>430</v>
      </c>
      <c r="M23" s="205" t="s">
        <v>1228</v>
      </c>
      <c r="N23" s="205" t="s">
        <v>1229</v>
      </c>
      <c r="O23" s="174">
        <v>0.375</v>
      </c>
      <c r="P23" s="174">
        <v>8.3333333333333329E-2</v>
      </c>
      <c r="Q23" s="84">
        <v>500</v>
      </c>
      <c r="R23" s="10" t="str">
        <f>IFERROR(_xlfn.XLOOKUP(F23, BS_ATIVIDADE[ATIVIDADE],BS_ATIVIDADE[UNIDADE] ), "*")</f>
        <v>Nº DE DORMENTES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1" t="str">
        <f>IFERROR(_xlfn.XLOOKUP(J23, BASE_MAPA!$E$2:$E$359, BASE_MAPA!$J$2:$J$359), "ERRO")</f>
        <v>MARCO INICIAL - ALTO ARAGUAIA</v>
      </c>
      <c r="V23" s="199" t="s">
        <v>1230</v>
      </c>
      <c r="W23" s="174" t="s">
        <v>1231</v>
      </c>
      <c r="X23" s="219" t="s">
        <v>957</v>
      </c>
      <c r="Y23" s="159" t="s">
        <v>951</v>
      </c>
      <c r="Z23" s="159"/>
      <c r="AA23" s="84" t="s">
        <v>1232</v>
      </c>
      <c r="AB23" s="71" t="s">
        <v>948</v>
      </c>
      <c r="AC23" s="71"/>
      <c r="AD23" s="174">
        <v>0.29166666666666669</v>
      </c>
      <c r="AE23" s="84">
        <v>7671</v>
      </c>
      <c r="AF23" s="84">
        <v>9322</v>
      </c>
      <c r="AG23" s="84"/>
      <c r="AH23" s="49"/>
      <c r="AI23" s="143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5" t="str">
        <f>IF(BS_CONTROLE[[#This Row],[Local - Partida]]=0, "-", BS_CONTROLE[[#This Row],[Local - Partida]])</f>
        <v>TOM2</v>
      </c>
      <c r="AL23" s="285" t="str">
        <f>IF(BS_CONTROLE[[#This Row],[Local - Encerramento]]=0, "-", BS_CONTROLE[[#This Row],[Local - Encerramento]])</f>
        <v>TOM2</v>
      </c>
      <c r="AM23" s="285" t="str">
        <f>IF(BS_CONTROLE[[#This Row],[Entre - Estações]]=0, "-", BS_CONTROLE[[#This Row],[Entre - Estações]])</f>
        <v>TVL-TPC</v>
      </c>
      <c r="AN23" s="285" t="str">
        <f>IF(BS_CONTROLE[[#This Row],[SB]]=0, "-", BS_CONTROLE[[#This Row],[SB]])</f>
        <v>440TVL/TPC440</v>
      </c>
      <c r="AO23" s="286">
        <f>IF(BS_CONTROLE[[#This Row],[SUB]]=0, "-", BS_CONTROLE[[#This Row],[SUB]])</f>
        <v>74</v>
      </c>
      <c r="AP23" s="287">
        <f>IF(BS_CONTROLE[[#This Row],[KM - Inicio]]=0, "-", BS_CONTROLE[[#This Row],[KM - Inicio]])</f>
        <v>450</v>
      </c>
      <c r="AQ23" s="287">
        <f>IF(BS_CONTROLE[[#This Row],[KM - Fim]]=0, "-", BS_CONTROLE[[#This Row],[KM - Fim]])</f>
        <v>430</v>
      </c>
      <c r="AR23" s="39">
        <v>0.33541666666666664</v>
      </c>
      <c r="AS23" s="39">
        <v>0.3972222222222222</v>
      </c>
      <c r="AT23" s="39">
        <v>0.58888888888888891</v>
      </c>
      <c r="AU23" s="39"/>
      <c r="AV23" s="39"/>
      <c r="AW23" s="39"/>
      <c r="AX23" s="39"/>
      <c r="AY23" s="320">
        <f t="shared" si="6"/>
        <v>0.19166666666666671</v>
      </c>
      <c r="AZ23" s="14"/>
      <c r="BA23" s="72">
        <v>786</v>
      </c>
      <c r="BB23" s="10" t="str">
        <f>IFERROR(_xlfn.XLOOKUP(AI23, BS_ATIVIDADE[ATIVIDADE],BS_ATIVIDADE[UNIDADE] ), "*")</f>
        <v>Nº DE DORMENTES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8" t="str">
        <f>IF(BS_CONTROLE[[#This Row],[Responsavel pelo boletim]]=0, "-", BS_CONTROLE[[#This Row],[Responsavel pelo boletim]])</f>
        <v>Silmara</v>
      </c>
      <c r="BG23" s="16"/>
      <c r="BH23" s="17">
        <v>2</v>
      </c>
      <c r="BI23" s="17"/>
      <c r="BJ23" s="17" t="s">
        <v>1233</v>
      </c>
      <c r="BK23" s="17" t="s">
        <v>1234</v>
      </c>
      <c r="BL23" s="16"/>
      <c r="BM23" s="15" t="s">
        <v>981</v>
      </c>
      <c r="BN23" s="15" t="s">
        <v>981</v>
      </c>
      <c r="BO23" s="166" t="s">
        <v>981</v>
      </c>
      <c r="BP23" s="17"/>
      <c r="BQ23" s="13" t="str">
        <f t="shared" si="2"/>
        <v>Aderente</v>
      </c>
      <c r="BR23" s="19">
        <f t="shared" si="3"/>
        <v>2.3000000000000007</v>
      </c>
      <c r="BS23" s="19">
        <f t="shared" si="4"/>
        <v>1.5720000000000001</v>
      </c>
      <c r="BT23" s="226" t="str">
        <f t="shared" si="5"/>
        <v>OKOK</v>
      </c>
    </row>
    <row r="24" spans="1:72" hidden="1">
      <c r="A24" s="51" t="str">
        <f t="shared" si="7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11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6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2"/>
        <v>Aderente</v>
      </c>
      <c r="BR24" s="19" t="str">
        <f t="shared" si="3"/>
        <v>*</v>
      </c>
      <c r="BS24" s="19" t="str">
        <f t="shared" si="4"/>
        <v>*</v>
      </c>
      <c r="BT24" s="226" t="str">
        <f t="shared" si="5"/>
        <v/>
      </c>
    </row>
    <row r="25" spans="1:72" hidden="1">
      <c r="A25" s="51" t="str">
        <f t="shared" si="7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11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6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2"/>
        <v>Aderente</v>
      </c>
      <c r="BR25" s="19" t="str">
        <f t="shared" si="3"/>
        <v>*</v>
      </c>
      <c r="BS25" s="19" t="str">
        <f t="shared" si="4"/>
        <v>*</v>
      </c>
      <c r="BT25" s="226" t="str">
        <f t="shared" si="5"/>
        <v/>
      </c>
    </row>
    <row r="26" spans="1:72" hidden="1">
      <c r="A26" s="51" t="str">
        <f t="shared" si="7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11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6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2"/>
        <v>Aderente</v>
      </c>
      <c r="BR26" s="19" t="str">
        <f t="shared" si="3"/>
        <v>*</v>
      </c>
      <c r="BS26" s="19" t="str">
        <f t="shared" si="4"/>
        <v>*</v>
      </c>
      <c r="BT26" s="226" t="str">
        <f t="shared" si="5"/>
        <v/>
      </c>
    </row>
    <row r="27" spans="1:72">
      <c r="A27" s="51" t="str">
        <f t="shared" si="7"/>
        <v>V4246024</v>
      </c>
      <c r="B27" s="172">
        <v>46024</v>
      </c>
      <c r="C27" s="8">
        <f>IF(BS_CONTROLE[[#This Row],[DATA]]="","",WEEKNUM(BS_CONTROLE[[#This Row],[DATA]]))</f>
        <v>1</v>
      </c>
      <c r="D27" s="52" t="s">
        <v>180</v>
      </c>
      <c r="E27" s="321">
        <v>22</v>
      </c>
      <c r="F27" s="173" t="s">
        <v>143</v>
      </c>
      <c r="G27" s="9" t="str">
        <f>IF(D27="","*",VLOOKUP(F27,BS_ATIVIDADE[#All],3,FALSE))</f>
        <v>MODERNIZAÇÃO</v>
      </c>
      <c r="H27" s="174" t="s">
        <v>740</v>
      </c>
      <c r="I27" s="174" t="s">
        <v>740</v>
      </c>
      <c r="J27" s="218">
        <v>72</v>
      </c>
      <c r="K27" s="218">
        <v>317</v>
      </c>
      <c r="L27" s="84">
        <v>318</v>
      </c>
      <c r="M27" s="205" t="s">
        <v>741</v>
      </c>
      <c r="N27" s="205" t="s">
        <v>742</v>
      </c>
      <c r="O27" s="174">
        <v>0.27083333333333331</v>
      </c>
      <c r="P27" s="174">
        <v>4.1666666666666664E-2</v>
      </c>
      <c r="Q27" s="84">
        <v>200</v>
      </c>
      <c r="R27" s="10" t="str">
        <f>IFERROR(_xlfn.XLOOKUP(F27, BS_ATIVIDADE[ATIVIDADE],BS_ATIVIDADE[UNIDADE] ), "*")</f>
        <v>M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1" t="str">
        <f>IFERROR(_xlfn.XLOOKUP(J27, BASE_MAPA!$E$2:$E$359, BASE_MAPA!$J$2:$J$359), "ERRO")</f>
        <v>ARARAQUARA - COLOMBIA</v>
      </c>
      <c r="V27" s="199" t="s">
        <v>1235</v>
      </c>
      <c r="W27" s="174" t="s">
        <v>1236</v>
      </c>
      <c r="X27" s="219" t="s">
        <v>957</v>
      </c>
      <c r="Y27" s="159" t="s">
        <v>960</v>
      </c>
      <c r="Z27" s="159"/>
      <c r="AA27" s="84">
        <v>1</v>
      </c>
      <c r="AB27" s="71" t="s">
        <v>948</v>
      </c>
      <c r="AC27" s="71" t="s">
        <v>11</v>
      </c>
      <c r="AD27" s="174">
        <v>0.29166666666666669</v>
      </c>
      <c r="AE27" s="84">
        <v>6242</v>
      </c>
      <c r="AF27" s="84"/>
      <c r="AG27" s="84"/>
      <c r="AH27" s="49"/>
      <c r="AI27" s="143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5" t="str">
        <f>IF(BS_CONTROLE[[#This Row],[Local - Partida]]=0, "-", BS_CONTROLE[[#This Row],[Local - Partida]])</f>
        <v>ZGT1</v>
      </c>
      <c r="AL27" s="285" t="str">
        <f>IF(BS_CONTROLE[[#This Row],[Local - Encerramento]]=0, "-", BS_CONTROLE[[#This Row],[Local - Encerramento]])</f>
        <v>ZGT1</v>
      </c>
      <c r="AM27" s="285" t="str">
        <f>IF(BS_CONTROLE[[#This Row],[Entre - Estações]]=0, "-", BS_CONTROLE[[#This Row],[Entre - Estações]])</f>
        <v>ZGT-ZXE</v>
      </c>
      <c r="AN27" s="285" t="str">
        <f>IF(BS_CONTROLE[[#This Row],[SB]]=0, "-", BS_CONTROLE[[#This Row],[SB]])</f>
        <v>ZGTZXE</v>
      </c>
      <c r="AO27" s="286">
        <f>IF(BS_CONTROLE[[#This Row],[SUB]]=0, "-", BS_CONTROLE[[#This Row],[SUB]])</f>
        <v>72</v>
      </c>
      <c r="AP27" s="287">
        <f>IF(BS_CONTROLE[[#This Row],[KM - Inicio]]=0, "-", BS_CONTROLE[[#This Row],[KM - Inicio]])</f>
        <v>317</v>
      </c>
      <c r="AQ27" s="287">
        <f>IF(BS_CONTROLE[[#This Row],[KM - Fim]]=0, "-", BS_CONTROLE[[#This Row],[KM - Fim]])</f>
        <v>318</v>
      </c>
      <c r="AR27" s="39">
        <v>0.33333333333333331</v>
      </c>
      <c r="AS27" s="39">
        <v>0.47916666666666669</v>
      </c>
      <c r="AT27" s="39">
        <v>0.52777777777777779</v>
      </c>
      <c r="AU27" s="39"/>
      <c r="AV27" s="39"/>
      <c r="AW27" s="39"/>
      <c r="AX27" s="39"/>
      <c r="AY27" s="320">
        <f t="shared" si="6"/>
        <v>4.8611111111111105E-2</v>
      </c>
      <c r="AZ27" s="14"/>
      <c r="BA27" s="72">
        <v>220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8" t="str">
        <f>IF(BS_CONTROLE[[#This Row],[Responsavel pelo boletim]]=0, "-", BS_CONTROLE[[#This Row],[Responsavel pelo boletim]])</f>
        <v>Ana</v>
      </c>
      <c r="BG27" s="16"/>
      <c r="BH27" s="17">
        <v>2</v>
      </c>
      <c r="BI27" s="17"/>
      <c r="BJ27" s="17" t="s">
        <v>1237</v>
      </c>
      <c r="BK27" s="17" t="s">
        <v>1238</v>
      </c>
      <c r="BL27" s="16"/>
      <c r="BM27" s="15" t="s">
        <v>981</v>
      </c>
      <c r="BN27" s="15" t="s">
        <v>981</v>
      </c>
      <c r="BO27" s="166" t="s">
        <v>981</v>
      </c>
      <c r="BP27" s="17"/>
      <c r="BQ27" s="13" t="str">
        <f t="shared" si="2"/>
        <v>Aderente</v>
      </c>
      <c r="BR27" s="19">
        <f t="shared" si="3"/>
        <v>1.1666666666666665</v>
      </c>
      <c r="BS27" s="19">
        <f t="shared" si="4"/>
        <v>1.1000000000000001</v>
      </c>
      <c r="BT27" s="226" t="str">
        <f t="shared" si="5"/>
        <v>OKOK</v>
      </c>
    </row>
    <row r="28" spans="1:72" hidden="1">
      <c r="A28" s="51" t="str">
        <f t="shared" si="7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11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6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2"/>
        <v>Aderente</v>
      </c>
      <c r="BR28" s="19" t="str">
        <f t="shared" si="3"/>
        <v>*</v>
      </c>
      <c r="BS28" s="19" t="str">
        <f t="shared" si="4"/>
        <v>*</v>
      </c>
      <c r="BT28" s="226" t="str">
        <f t="shared" si="5"/>
        <v/>
      </c>
    </row>
    <row r="29" spans="1:72">
      <c r="A29" s="51" t="str">
        <f t="shared" si="7"/>
        <v>E4646024</v>
      </c>
      <c r="B29" s="172">
        <v>46024</v>
      </c>
      <c r="C29" s="8">
        <f>IF(BS_CONTROLE[[#This Row],[DATA]]="","",WEEKNUM(BS_CONTROLE[[#This Row],[DATA]]))</f>
        <v>1</v>
      </c>
      <c r="D29" s="52" t="s">
        <v>159</v>
      </c>
      <c r="E29" s="321">
        <v>24</v>
      </c>
      <c r="F29" s="173" t="s">
        <v>25</v>
      </c>
      <c r="G29" s="9" t="str">
        <f>IF(D29="","*",VLOOKUP(F29,BS_ATIVIDADE[#All],3,FALSE))</f>
        <v>OUTROS</v>
      </c>
      <c r="H29" s="174" t="s">
        <v>864</v>
      </c>
      <c r="I29" s="174" t="s">
        <v>610</v>
      </c>
      <c r="J29" s="218">
        <v>78</v>
      </c>
      <c r="K29" s="218">
        <v>336</v>
      </c>
      <c r="L29" s="84" t="s">
        <v>11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4">
        <v>0.41666666666666669</v>
      </c>
      <c r="P29" s="174">
        <v>4.1666666666666664E-2</v>
      </c>
      <c r="Q29" s="84">
        <v>1</v>
      </c>
      <c r="R29" s="10" t="str">
        <f>IFERROR(_xlfn.XLOOKUP(F29, BS_ATIVIDADE[ATIVIDADE],BS_ATIVIDADE[UNIDADE] ), "*")</f>
        <v>BINÁRIO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1" t="str">
        <f>IFERROR(_xlfn.XLOOKUP(J29, BASE_MAPA!$E$2:$E$359, BASE_MAPA!$J$2:$J$359), "ERRO")</f>
        <v>ITIRAPINA - BAURU</v>
      </c>
      <c r="V29" s="199" t="s">
        <v>1239</v>
      </c>
      <c r="W29" s="174" t="s">
        <v>1240</v>
      </c>
      <c r="X29" s="219" t="s">
        <v>957</v>
      </c>
      <c r="Y29" s="159" t="s">
        <v>960</v>
      </c>
      <c r="Z29" s="159"/>
      <c r="AA29" s="84" t="s">
        <v>1241</v>
      </c>
      <c r="AB29" s="71" t="s">
        <v>948</v>
      </c>
      <c r="AC29" s="71"/>
      <c r="AD29" s="174">
        <v>0.29166666666666669</v>
      </c>
      <c r="AE29" s="84">
        <v>7636</v>
      </c>
      <c r="AF29" s="84">
        <v>9323</v>
      </c>
      <c r="AG29" s="84">
        <v>9425</v>
      </c>
      <c r="AH29" s="49"/>
      <c r="AI29" s="143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5" t="str">
        <f>IF(BS_CONTROLE[[#This Row],[Local - Partida]]=0, "-", BS_CONTROLE[[#This Row],[Local - Partida]])</f>
        <v>ZTP</v>
      </c>
      <c r="AL29" s="285" t="str">
        <f>IF(BS_CONTROLE[[#This Row],[Local - Encerramento]]=0, "-", BS_CONTROLE[[#This Row],[Local - Encerramento]])</f>
        <v>TCS2</v>
      </c>
      <c r="AM29" s="285" t="str">
        <f>IF(BS_CONTROLE[[#This Row],[Entre - Estações]]=0, "-", BS_CONTROLE[[#This Row],[Entre - Estações]])</f>
        <v>ZTP</v>
      </c>
      <c r="AN29" s="285" t="str">
        <f>IF(BS_CONTROLE[[#This Row],[SB]]=0, "-", BS_CONTROLE[[#This Row],[SB]])</f>
        <v>ZTP11</v>
      </c>
      <c r="AO29" s="286">
        <f>IF(BS_CONTROLE[[#This Row],[SUB]]=0, "-", BS_CONTROLE[[#This Row],[SUB]])</f>
        <v>78</v>
      </c>
      <c r="AP29" s="287">
        <f>IF(BS_CONTROLE[[#This Row],[KM - Inicio]]=0, "-", BS_CONTROLE[[#This Row],[KM - Inicio]])</f>
        <v>336</v>
      </c>
      <c r="AQ29" s="287" t="str">
        <f>IF(BS_CONTROLE[[#This Row],[KM - Fim]]=0, "-", BS_CONTROLE[[#This Row],[KM - Fim]])</f>
        <v>-</v>
      </c>
      <c r="AR29" s="39">
        <v>0.58263888888888893</v>
      </c>
      <c r="AS29" s="39">
        <v>0</v>
      </c>
      <c r="AT29" s="39">
        <v>4.1666666666666664E-2</v>
      </c>
      <c r="AU29" s="39"/>
      <c r="AV29" s="39"/>
      <c r="AW29" s="39"/>
      <c r="AX29" s="39"/>
      <c r="AY29" s="320">
        <f t="shared" si="6"/>
        <v>4.1666666666666664E-2</v>
      </c>
      <c r="AZ29" s="14"/>
      <c r="BA29" s="72">
        <v>1</v>
      </c>
      <c r="BB29" s="10" t="str">
        <f>IFERROR(_xlfn.XLOOKUP(AI29, BS_ATIVIDADE[ATIVIDADE],BS_ATIVIDADE[UNIDADE] ), "*")</f>
        <v>BINÁRIO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8" t="str">
        <f>IF(BS_CONTROLE[[#This Row],[Responsavel pelo boletim]]=0, "-", BS_CONTROLE[[#This Row],[Responsavel pelo boletim]])</f>
        <v>PCM</v>
      </c>
      <c r="BG29" s="16"/>
      <c r="BH29" s="17">
        <v>2</v>
      </c>
      <c r="BI29" s="17"/>
      <c r="BJ29" s="17" t="s">
        <v>1242</v>
      </c>
      <c r="BK29" s="17" t="s">
        <v>1243</v>
      </c>
      <c r="BL29" s="16"/>
      <c r="BM29" s="15" t="s">
        <v>981</v>
      </c>
      <c r="BN29" s="15" t="s">
        <v>981</v>
      </c>
      <c r="BO29" s="166" t="s">
        <v>981</v>
      </c>
      <c r="BP29" s="17"/>
      <c r="BQ29" s="13" t="str">
        <f t="shared" si="2"/>
        <v>Aderente</v>
      </c>
      <c r="BR29" s="19">
        <f t="shared" si="3"/>
        <v>1</v>
      </c>
      <c r="BS29" s="19">
        <f t="shared" si="4"/>
        <v>1</v>
      </c>
      <c r="BT29" s="226" t="str">
        <f t="shared" si="5"/>
        <v>OKOK</v>
      </c>
    </row>
    <row r="30" spans="1:72" hidden="1">
      <c r="A30" s="51" t="str">
        <f t="shared" si="7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11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6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6" t="str">
        <f t="shared" si="5"/>
        <v/>
      </c>
    </row>
    <row r="31" spans="1:72" hidden="1">
      <c r="A31" s="51" t="str">
        <f t="shared" si="7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11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6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2"/>
        <v>Aderente</v>
      </c>
      <c r="BR31" s="19" t="str">
        <f t="shared" si="3"/>
        <v>*</v>
      </c>
      <c r="BS31" s="19" t="str">
        <f t="shared" si="4"/>
        <v>*</v>
      </c>
      <c r="BT31" s="226" t="str">
        <f t="shared" si="5"/>
        <v/>
      </c>
    </row>
    <row r="32" spans="1:72" hidden="1">
      <c r="A32" s="51" t="str">
        <f t="shared" si="7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11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6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2"/>
        <v>Aderente</v>
      </c>
      <c r="BR32" s="19" t="str">
        <f t="shared" si="3"/>
        <v>*</v>
      </c>
      <c r="BS32" s="19" t="str">
        <f t="shared" si="4"/>
        <v>*</v>
      </c>
      <c r="BT32" s="226" t="str">
        <f t="shared" si="5"/>
        <v/>
      </c>
    </row>
    <row r="33" spans="1:72" hidden="1">
      <c r="A33" s="51" t="str">
        <f t="shared" si="7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11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6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2"/>
        <v>Aderente</v>
      </c>
      <c r="BR33" s="19" t="str">
        <f t="shared" si="3"/>
        <v>*</v>
      </c>
      <c r="BS33" s="19" t="str">
        <f t="shared" si="4"/>
        <v>*</v>
      </c>
      <c r="BT33" s="226" t="str">
        <f t="shared" si="5"/>
        <v/>
      </c>
    </row>
    <row r="34" spans="1:72" hidden="1">
      <c r="A34" s="51" t="str">
        <f t="shared" si="7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11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6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2"/>
        <v>Aderente</v>
      </c>
      <c r="BR34" s="19" t="str">
        <f t="shared" si="3"/>
        <v>*</v>
      </c>
      <c r="BS34" s="19" t="str">
        <f t="shared" si="4"/>
        <v>*</v>
      </c>
      <c r="BT34" s="226" t="str">
        <f t="shared" si="5"/>
        <v/>
      </c>
    </row>
    <row r="35" spans="1:72" hidden="1">
      <c r="A35" s="51" t="str">
        <f t="shared" si="7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11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6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2"/>
        <v>Aderente</v>
      </c>
      <c r="BR35" s="19" t="str">
        <f t="shared" si="3"/>
        <v>*</v>
      </c>
      <c r="BS35" s="19" t="str">
        <f t="shared" si="4"/>
        <v>*</v>
      </c>
      <c r="BT35" s="226" t="str">
        <f t="shared" si="5"/>
        <v/>
      </c>
    </row>
    <row r="36" spans="1:72" hidden="1">
      <c r="A36" s="51" t="str">
        <f t="shared" si="7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11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6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2"/>
        <v>Aderente</v>
      </c>
      <c r="BR36" s="19" t="str">
        <f t="shared" si="3"/>
        <v>*</v>
      </c>
      <c r="BS36" s="19" t="str">
        <f t="shared" si="4"/>
        <v>*</v>
      </c>
      <c r="BT36" s="226" t="str">
        <f t="shared" si="5"/>
        <v/>
      </c>
    </row>
    <row r="37" spans="1:72" hidden="1">
      <c r="A37" s="51" t="str">
        <f t="shared" si="7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11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6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2"/>
        <v>Aderente</v>
      </c>
      <c r="BR37" s="19" t="str">
        <f t="shared" si="3"/>
        <v>*</v>
      </c>
      <c r="BS37" s="19" t="str">
        <f t="shared" si="4"/>
        <v>*</v>
      </c>
      <c r="BT37" s="226" t="str">
        <f t="shared" si="5"/>
        <v/>
      </c>
    </row>
    <row r="38" spans="1:72" hidden="1">
      <c r="A38" s="51" t="str">
        <f t="shared" si="7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11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6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2"/>
        <v>Aderente</v>
      </c>
      <c r="BR38" s="19" t="str">
        <f t="shared" si="3"/>
        <v>*</v>
      </c>
      <c r="BS38" s="19" t="str">
        <f t="shared" si="4"/>
        <v>*</v>
      </c>
      <c r="BT38" s="226" t="str">
        <f t="shared" si="5"/>
        <v/>
      </c>
    </row>
    <row r="39" spans="1:72" hidden="1">
      <c r="A39" s="51" t="str">
        <f t="shared" si="7"/>
        <v>W7046025</v>
      </c>
      <c r="B39" s="172">
        <v>46025</v>
      </c>
      <c r="C39" s="8">
        <f>IF(BS_CONTROLE[[#This Row],[DATA]]="","",WEEKNUM(BS_CONTROLE[[#This Row],[DATA]]))</f>
        <v>1</v>
      </c>
      <c r="D39" s="52" t="s">
        <v>239</v>
      </c>
      <c r="E39" s="321">
        <v>34</v>
      </c>
      <c r="F39" s="173" t="s">
        <v>187</v>
      </c>
      <c r="G39" s="9" t="str">
        <f>IF(D39="","*",VLOOKUP(F39,BS_ATIVIDADE[#All],3,FALSE))</f>
        <v>PEDRA</v>
      </c>
      <c r="H39" s="174" t="s">
        <v>424</v>
      </c>
      <c r="I39" s="174" t="s">
        <v>941</v>
      </c>
      <c r="J39" s="218">
        <v>98</v>
      </c>
      <c r="K39" s="218">
        <v>727</v>
      </c>
      <c r="L39" s="84">
        <v>730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4">
        <v>0.375</v>
      </c>
      <c r="P39" s="174">
        <v>8.3333333333333329E-2</v>
      </c>
      <c r="Q39" s="84">
        <v>30</v>
      </c>
      <c r="R39" s="10" t="str">
        <f>IFERROR(_xlfn.XLOOKUP(F39, BS_ATIVIDADE[ATIVIDADE],BS_ATIVIDADE[UNIDADE] ), "*")</f>
        <v>VAGÕES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1" t="str">
        <f>IFERROR(_xlfn.XLOOKUP(J39, BASE_MAPA!$E$2:$E$359, BASE_MAPA!$J$2:$J$359), "ERRO")</f>
        <v>ALTO ARAGUAIA - RONDONOPOLIS</v>
      </c>
      <c r="V39" s="199" t="s">
        <v>1220</v>
      </c>
      <c r="W39" s="174" t="s">
        <v>1244</v>
      </c>
      <c r="X39" s="219" t="s">
        <v>957</v>
      </c>
      <c r="Y39" s="159"/>
      <c r="Z39" s="159"/>
      <c r="AA39" s="84" t="s">
        <v>1245</v>
      </c>
      <c r="AB39" s="71" t="s">
        <v>959</v>
      </c>
      <c r="AC39" s="71" t="s">
        <v>943</v>
      </c>
      <c r="AD39" s="174">
        <v>0.29166666666666669</v>
      </c>
      <c r="AE39" s="84">
        <v>9414</v>
      </c>
      <c r="AF39" s="84">
        <v>7632</v>
      </c>
      <c r="AG39" s="84"/>
      <c r="AH39" s="49"/>
      <c r="AI39" s="143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5" t="str">
        <f>IF(BS_CONTROLE[[#This Row],[Local - Partida]]=0, "-", BS_CONTROLE[[#This Row],[Local - Partida]])</f>
        <v>TRO</v>
      </c>
      <c r="AL39" s="285" t="str">
        <f>IF(BS_CONTROLE[[#This Row],[Local - Encerramento]]=0, "-", BS_CONTROLE[[#This Row],[Local - Encerramento]])</f>
        <v>TGR2</v>
      </c>
      <c r="AM39" s="285" t="str">
        <f>IF(BS_CONTROLE[[#This Row],[Entre - Estações]]=0, "-", BS_CONTROLE[[#This Row],[Entre - Estações]])</f>
        <v>TSF-TRO</v>
      </c>
      <c r="AN39" s="285" t="str">
        <f>IF(BS_CONTROLE[[#This Row],[SB]]=0, "-", BS_CONTROLE[[#This Row],[SB]])</f>
        <v>TSF732</v>
      </c>
      <c r="AO39" s="286">
        <f>IF(BS_CONTROLE[[#This Row],[SUB]]=0, "-", BS_CONTROLE[[#This Row],[SUB]])</f>
        <v>98</v>
      </c>
      <c r="AP39" s="287">
        <f>IF(BS_CONTROLE[[#This Row],[KM - Inicio]]=0, "-", BS_CONTROLE[[#This Row],[KM - Inicio]])</f>
        <v>727</v>
      </c>
      <c r="AQ39" s="287">
        <f>IF(BS_CONTROLE[[#This Row],[KM - Fim]]=0, "-", BS_CONTROLE[[#This Row],[KM - Fim]])</f>
        <v>730</v>
      </c>
      <c r="AR39" s="39"/>
      <c r="AS39" s="39"/>
      <c r="AT39" s="39"/>
      <c r="AU39" s="39"/>
      <c r="AV39" s="39"/>
      <c r="AW39" s="39"/>
      <c r="AX39" s="39"/>
      <c r="AY39" s="320">
        <f t="shared" si="6"/>
        <v>0</v>
      </c>
      <c r="AZ39" s="14"/>
      <c r="BA39" s="72"/>
      <c r="BB39" s="10" t="str">
        <f>IFERROR(_xlfn.XLOOKUP(AI39, BS_ATIVIDADE[ATIVIDADE],BS_ATIVIDADE[UNIDADE] ), "*")</f>
        <v>VAGÕES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8" t="str">
        <f>IF(BS_CONTROLE[[#This Row],[Responsavel pelo boletim]]=0, "-", BS_CONTROLE[[#This Row],[Responsavel pelo boletim]])</f>
        <v>Heldo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2"/>
        <v>Produção e Intervalo</v>
      </c>
      <c r="BR39" s="19">
        <f t="shared" si="3"/>
        <v>0</v>
      </c>
      <c r="BS39" s="19">
        <f t="shared" si="4"/>
        <v>0</v>
      </c>
      <c r="BT39" s="226" t="str">
        <f t="shared" si="5"/>
        <v/>
      </c>
    </row>
    <row r="40" spans="1:72" hidden="1">
      <c r="A40" s="51" t="str">
        <f t="shared" si="7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11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6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2"/>
        <v>Aderente</v>
      </c>
      <c r="BR40" s="19" t="str">
        <f t="shared" si="3"/>
        <v>*</v>
      </c>
      <c r="BS40" s="19" t="str">
        <f t="shared" si="4"/>
        <v>*</v>
      </c>
      <c r="BT40" s="226" t="str">
        <f t="shared" si="5"/>
        <v/>
      </c>
    </row>
    <row r="41" spans="1:72" hidden="1">
      <c r="A41" s="51" t="str">
        <f t="shared" si="7"/>
        <v>V8646025</v>
      </c>
      <c r="B41" s="172">
        <v>46025</v>
      </c>
      <c r="C41" s="8">
        <f>IF(BS_CONTROLE[[#This Row],[DATA]]="","",WEEKNUM(BS_CONTROLE[[#This Row],[DATA]]))</f>
        <v>1</v>
      </c>
      <c r="D41" s="52" t="s">
        <v>213</v>
      </c>
      <c r="E41" s="321">
        <v>36</v>
      </c>
      <c r="F41" s="173" t="s">
        <v>117</v>
      </c>
      <c r="G41" s="9" t="str">
        <f>IF(D41="","*",VLOOKUP(F41,BS_ATIVIDADE[#All],3,FALSE))</f>
        <v>MECANIZAÇÃO - SOCADORA</v>
      </c>
      <c r="H41" s="174" t="s">
        <v>941</v>
      </c>
      <c r="I41" s="174" t="s">
        <v>941</v>
      </c>
      <c r="J41" s="218">
        <v>74</v>
      </c>
      <c r="K41" s="218">
        <v>499</v>
      </c>
      <c r="L41" s="84">
        <v>501.25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4">
        <v>0.29166666666666669</v>
      </c>
      <c r="P41" s="174">
        <v>0.16666666666666666</v>
      </c>
      <c r="Q41" s="84">
        <v>2240</v>
      </c>
      <c r="R41" s="10" t="str">
        <f>IFERROR(_xlfn.XLOOKUP(F41, BS_ATIVIDADE[ATIVIDADE],BS_ATIVIDADE[UNIDADE] ), "*")</f>
        <v>M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1" t="str">
        <f>IFERROR(_xlfn.XLOOKUP(J41, BASE_MAPA!$E$2:$E$359, BASE_MAPA!$J$2:$J$359), "ERRO")</f>
        <v>MARCO INICIAL - ALTO ARAGUAIA</v>
      </c>
      <c r="V41" s="199" t="s">
        <v>1246</v>
      </c>
      <c r="W41" s="174" t="s">
        <v>1236</v>
      </c>
      <c r="X41" s="219" t="s">
        <v>957</v>
      </c>
      <c r="Y41" s="159"/>
      <c r="Z41" s="159"/>
      <c r="AA41" s="84">
        <v>1</v>
      </c>
      <c r="AB41" s="71" t="s">
        <v>948</v>
      </c>
      <c r="AC41" s="71"/>
      <c r="AD41" s="174">
        <v>0.29166666666666669</v>
      </c>
      <c r="AE41" s="84">
        <v>6636</v>
      </c>
      <c r="AF41" s="84"/>
      <c r="AG41" s="84"/>
      <c r="AH41" s="49"/>
      <c r="AI41" s="143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5" t="str">
        <f>IF(BS_CONTROLE[[#This Row],[Local - Partida]]=0, "-", BS_CONTROLE[[#This Row],[Local - Partida]])</f>
        <v>TGR2</v>
      </c>
      <c r="AL41" s="285" t="str">
        <f>IF(BS_CONTROLE[[#This Row],[Local - Encerramento]]=0, "-", BS_CONTROLE[[#This Row],[Local - Encerramento]])</f>
        <v>TGR2</v>
      </c>
      <c r="AM41" s="285" t="str">
        <f>IF(BS_CONTROLE[[#This Row],[Entre - Estações]]=0, "-", BS_CONTROLE[[#This Row],[Entre - Estações]])</f>
        <v>TBR-TGR</v>
      </c>
      <c r="AN41" s="285" t="str">
        <f>IF(BS_CONTROLE[[#This Row],[SB]]=0, "-", BS_CONTROLE[[#This Row],[SB]])</f>
        <v>499TGR1</v>
      </c>
      <c r="AO41" s="286">
        <f>IF(BS_CONTROLE[[#This Row],[SUB]]=0, "-", BS_CONTROLE[[#This Row],[SUB]])</f>
        <v>74</v>
      </c>
      <c r="AP41" s="287">
        <f>IF(BS_CONTROLE[[#This Row],[KM - Inicio]]=0, "-", BS_CONTROLE[[#This Row],[KM - Inicio]])</f>
        <v>499</v>
      </c>
      <c r="AQ41" s="287">
        <f>IF(BS_CONTROLE[[#This Row],[KM - Fim]]=0, "-", BS_CONTROLE[[#This Row],[KM - Fim]])</f>
        <v>501.25</v>
      </c>
      <c r="AR41" s="39"/>
      <c r="AS41" s="39"/>
      <c r="AT41" s="39"/>
      <c r="AU41" s="39"/>
      <c r="AV41" s="39"/>
      <c r="AW41" s="39"/>
      <c r="AX41" s="39"/>
      <c r="AY41" s="320">
        <f t="shared" si="6"/>
        <v>0</v>
      </c>
      <c r="AZ41" s="14"/>
      <c r="BA41" s="72"/>
      <c r="BB41" s="10" t="str">
        <f>IFERROR(_xlfn.XLOOKUP(AI41, BS_ATIVIDADE[ATIVIDADE],BS_ATIVIDADE[UNIDADE] ), "*")</f>
        <v>M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8" t="str">
        <f>IF(BS_CONTROLE[[#This Row],[Responsavel pelo boletim]]=0, "-", BS_CONTROLE[[#This Row],[Responsavel pelo boletim]])</f>
        <v>Saulo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2"/>
        <v>Produção e Intervalo</v>
      </c>
      <c r="BR41" s="19">
        <f t="shared" si="3"/>
        <v>0</v>
      </c>
      <c r="BS41" s="19">
        <f t="shared" si="4"/>
        <v>0</v>
      </c>
      <c r="BT41" s="226" t="str">
        <f t="shared" si="5"/>
        <v/>
      </c>
    </row>
    <row r="42" spans="1:72" hidden="1">
      <c r="A42" s="51" t="str">
        <f t="shared" si="7"/>
        <v>W5046025</v>
      </c>
      <c r="B42" s="172">
        <v>46025</v>
      </c>
      <c r="C42" s="8">
        <f>IF(BS_CONTROLE[[#This Row],[DATA]]="","",WEEKNUM(BS_CONTROLE[[#This Row],[DATA]]))</f>
        <v>1</v>
      </c>
      <c r="D42" s="52" t="s">
        <v>230</v>
      </c>
      <c r="E42" s="321">
        <v>37</v>
      </c>
      <c r="F42" s="173" t="s">
        <v>25</v>
      </c>
      <c r="G42" s="9" t="str">
        <f>IF(D42="","*",VLOOKUP(F42,BS_ATIVIDADE[#All],3,FALSE))</f>
        <v>OUTROS</v>
      </c>
      <c r="H42" s="174" t="s">
        <v>916</v>
      </c>
      <c r="I42" s="174" t="s">
        <v>608</v>
      </c>
      <c r="J42" s="218">
        <v>74</v>
      </c>
      <c r="K42" s="218">
        <v>404</v>
      </c>
      <c r="L42" s="84">
        <v>291</v>
      </c>
      <c r="M42" s="205" t="s">
        <v>1247</v>
      </c>
      <c r="N42" s="205" t="s">
        <v>1248</v>
      </c>
      <c r="O42" s="174">
        <v>0.41666666666666669</v>
      </c>
      <c r="P42" s="174">
        <v>4.1666666666666664E-2</v>
      </c>
      <c r="Q42" s="84">
        <v>1</v>
      </c>
      <c r="R42" s="10" t="str">
        <f>IFERROR(_xlfn.XLOOKUP(F42, BS_ATIVIDADE[ATIVIDADE],BS_ATIVIDADE[UNIDADE] ), "*")</f>
        <v>BINÁRIO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1" t="str">
        <f>IFERROR(_xlfn.XLOOKUP(J42, BASE_MAPA!$E$2:$E$359, BASE_MAPA!$J$2:$J$359), "ERRO")</f>
        <v>MARCO INICIAL - ALTO ARAGUAIA</v>
      </c>
      <c r="V42" s="199" t="s">
        <v>1230</v>
      </c>
      <c r="W42" s="174" t="s">
        <v>1249</v>
      </c>
      <c r="X42" s="219" t="s">
        <v>957</v>
      </c>
      <c r="Y42" s="159"/>
      <c r="Z42" s="159"/>
      <c r="AA42" s="84" t="s">
        <v>1250</v>
      </c>
      <c r="AB42" s="71" t="s">
        <v>948</v>
      </c>
      <c r="AC42" s="71" t="s">
        <v>955</v>
      </c>
      <c r="AD42" s="174">
        <v>0.29166666666666669</v>
      </c>
      <c r="AE42" s="84">
        <v>7671</v>
      </c>
      <c r="AF42" s="84">
        <v>9322</v>
      </c>
      <c r="AG42" s="84"/>
      <c r="AH42" s="49"/>
      <c r="AI42" s="143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5" t="str">
        <f>IF(BS_CONTROLE[[#This Row],[Local - Partida]]=0, "-", BS_CONTROLE[[#This Row],[Local - Partida]])</f>
        <v>TOM2</v>
      </c>
      <c r="AL42" s="285" t="str">
        <f>IF(BS_CONTROLE[[#This Row],[Local - Encerramento]]=0, "-", BS_CONTROLE[[#This Row],[Local - Encerramento]])</f>
        <v>TCS</v>
      </c>
      <c r="AM42" s="285" t="str">
        <f>IF(BS_CONTROLE[[#This Row],[Entre - Estações]]=0, "-", BS_CONTROLE[[#This Row],[Entre - Estações]])</f>
        <v>TOM-TCS</v>
      </c>
      <c r="AN42" s="285" t="str">
        <f>IF(BS_CONTROLE[[#This Row],[SB]]=0, "-", BS_CONTROLE[[#This Row],[SB]])</f>
        <v>TOMTCS</v>
      </c>
      <c r="AO42" s="286">
        <f>IF(BS_CONTROLE[[#This Row],[SUB]]=0, "-", BS_CONTROLE[[#This Row],[SUB]])</f>
        <v>74</v>
      </c>
      <c r="AP42" s="287">
        <f>IF(BS_CONTROLE[[#This Row],[KM - Inicio]]=0, "-", BS_CONTROLE[[#This Row],[KM - Inicio]])</f>
        <v>404</v>
      </c>
      <c r="AQ42" s="287">
        <f>IF(BS_CONTROLE[[#This Row],[KM - Fim]]=0, "-", BS_CONTROLE[[#This Row],[KM - Fim]])</f>
        <v>291</v>
      </c>
      <c r="AR42" s="39"/>
      <c r="AS42" s="39"/>
      <c r="AT42" s="39"/>
      <c r="AU42" s="39"/>
      <c r="AV42" s="39"/>
      <c r="AW42" s="39"/>
      <c r="AX42" s="39"/>
      <c r="AY42" s="320">
        <f t="shared" si="6"/>
        <v>0</v>
      </c>
      <c r="AZ42" s="14"/>
      <c r="BA42" s="72"/>
      <c r="BB42" s="10" t="str">
        <f>IFERROR(_xlfn.XLOOKUP(AI42, BS_ATIVIDADE[ATIVIDADE],BS_ATIVIDADE[UNIDADE] ), "*")</f>
        <v>BINÁRIO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8" t="str">
        <f>IF(BS_CONTROLE[[#This Row],[Responsavel pelo boletim]]=0, "-", BS_CONTROLE[[#This Row],[Responsavel pelo boletim]])</f>
        <v>Silmara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2"/>
        <v>Produção e Intervalo</v>
      </c>
      <c r="BR42" s="19">
        <f t="shared" si="3"/>
        <v>0</v>
      </c>
      <c r="BS42" s="19">
        <f t="shared" si="4"/>
        <v>0</v>
      </c>
      <c r="BT42" s="226" t="str">
        <f t="shared" si="5"/>
        <v/>
      </c>
    </row>
    <row r="43" spans="1:72" hidden="1">
      <c r="A43" s="51" t="str">
        <f t="shared" si="7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11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6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2"/>
        <v>Aderente</v>
      </c>
      <c r="BR43" s="19" t="str">
        <f t="shared" si="3"/>
        <v>*</v>
      </c>
      <c r="BS43" s="19" t="str">
        <f t="shared" si="4"/>
        <v>*</v>
      </c>
      <c r="BT43" s="226" t="str">
        <f t="shared" si="5"/>
        <v/>
      </c>
    </row>
    <row r="44" spans="1:72" hidden="1">
      <c r="A44" s="51" t="str">
        <f t="shared" si="7"/>
        <v>V4246025</v>
      </c>
      <c r="B44" s="172">
        <v>46025</v>
      </c>
      <c r="C44" s="8">
        <f>IF(BS_CONTROLE[[#This Row],[DATA]]="","",WEEKNUM(BS_CONTROLE[[#This Row],[DATA]]))</f>
        <v>1</v>
      </c>
      <c r="D44" s="52" t="s">
        <v>180</v>
      </c>
      <c r="E44" s="321">
        <v>39</v>
      </c>
      <c r="F44" s="173" t="s">
        <v>143</v>
      </c>
      <c r="G44" s="9" t="str">
        <f>IF(D44="","*",VLOOKUP(F44,BS_ATIVIDADE[#All],3,FALSE))</f>
        <v>MODERNIZAÇÃO</v>
      </c>
      <c r="H44" s="174" t="s">
        <v>740</v>
      </c>
      <c r="I44" s="174" t="s">
        <v>740</v>
      </c>
      <c r="J44" s="218">
        <v>72</v>
      </c>
      <c r="K44" s="218">
        <v>317</v>
      </c>
      <c r="L44" s="84">
        <v>318</v>
      </c>
      <c r="M44" s="205" t="s">
        <v>741</v>
      </c>
      <c r="N44" s="205" t="s">
        <v>742</v>
      </c>
      <c r="O44" s="174">
        <v>0.27083333333333331</v>
      </c>
      <c r="P44" s="174">
        <v>8.3333333333333329E-2</v>
      </c>
      <c r="Q44" s="84">
        <v>400</v>
      </c>
      <c r="R44" s="10" t="str">
        <f>IFERROR(_xlfn.XLOOKUP(F44, BS_ATIVIDADE[ATIVIDADE],BS_ATIVIDADE[UNIDADE] ), "*")</f>
        <v>M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1" t="str">
        <f>IFERROR(_xlfn.XLOOKUP(J44, BASE_MAPA!$E$2:$E$359, BASE_MAPA!$J$2:$J$359), "ERRO")</f>
        <v>ARARAQUARA - COLOMBIA</v>
      </c>
      <c r="V44" s="199" t="s">
        <v>1235</v>
      </c>
      <c r="W44" s="174" t="s">
        <v>1236</v>
      </c>
      <c r="X44" s="219" t="s">
        <v>957</v>
      </c>
      <c r="Y44" s="159"/>
      <c r="Z44" s="159"/>
      <c r="AA44" s="84">
        <v>1</v>
      </c>
      <c r="AB44" s="71" t="s">
        <v>948</v>
      </c>
      <c r="AC44" s="71" t="s">
        <v>11</v>
      </c>
      <c r="AD44" s="174">
        <v>0.29166666666666669</v>
      </c>
      <c r="AE44" s="84">
        <v>6242</v>
      </c>
      <c r="AF44" s="84"/>
      <c r="AG44" s="84"/>
      <c r="AH44" s="49"/>
      <c r="AI44" s="143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5" t="str">
        <f>IF(BS_CONTROLE[[#This Row],[Local - Partida]]=0, "-", BS_CONTROLE[[#This Row],[Local - Partida]])</f>
        <v>ZGT1</v>
      </c>
      <c r="AL44" s="285" t="str">
        <f>IF(BS_CONTROLE[[#This Row],[Local - Encerramento]]=0, "-", BS_CONTROLE[[#This Row],[Local - Encerramento]])</f>
        <v>ZGT1</v>
      </c>
      <c r="AM44" s="285" t="str">
        <f>IF(BS_CONTROLE[[#This Row],[Entre - Estações]]=0, "-", BS_CONTROLE[[#This Row],[Entre - Estações]])</f>
        <v>ZGT-ZXE</v>
      </c>
      <c r="AN44" s="285" t="str">
        <f>IF(BS_CONTROLE[[#This Row],[SB]]=0, "-", BS_CONTROLE[[#This Row],[SB]])</f>
        <v>ZGTZXE</v>
      </c>
      <c r="AO44" s="286">
        <f>IF(BS_CONTROLE[[#This Row],[SUB]]=0, "-", BS_CONTROLE[[#This Row],[SUB]])</f>
        <v>72</v>
      </c>
      <c r="AP44" s="287">
        <f>IF(BS_CONTROLE[[#This Row],[KM - Inicio]]=0, "-", BS_CONTROLE[[#This Row],[KM - Inicio]])</f>
        <v>317</v>
      </c>
      <c r="AQ44" s="287">
        <f>IF(BS_CONTROLE[[#This Row],[KM - Fim]]=0, "-", BS_CONTROLE[[#This Row],[KM - Fim]])</f>
        <v>318</v>
      </c>
      <c r="AR44" s="39"/>
      <c r="AS44" s="39"/>
      <c r="AT44" s="39"/>
      <c r="AU44" s="39"/>
      <c r="AV44" s="39"/>
      <c r="AW44" s="39"/>
      <c r="AX44" s="39"/>
      <c r="AY44" s="320">
        <f t="shared" si="6"/>
        <v>0</v>
      </c>
      <c r="AZ44" s="14"/>
      <c r="BA44" s="72"/>
      <c r="BB44" s="10" t="str">
        <f>IFERROR(_xlfn.XLOOKUP(AI44, BS_ATIVIDADE[ATIVIDADE],BS_ATIVIDADE[UNIDADE] ), "*")</f>
        <v>M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8" t="str">
        <f>IF(BS_CONTROLE[[#This Row],[Responsavel pelo boletim]]=0, "-", BS_CONTROLE[[#This Row],[Responsavel pelo boletim]])</f>
        <v>Ana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2"/>
        <v>Produção e Intervalo</v>
      </c>
      <c r="BR44" s="19">
        <f t="shared" si="3"/>
        <v>0</v>
      </c>
      <c r="BS44" s="19">
        <f t="shared" si="4"/>
        <v>0</v>
      </c>
      <c r="BT44" s="226" t="str">
        <f t="shared" si="5"/>
        <v/>
      </c>
    </row>
    <row r="45" spans="1:72" hidden="1">
      <c r="A45" s="51" t="str">
        <f t="shared" si="7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11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6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2"/>
        <v>Aderente</v>
      </c>
      <c r="BR45" s="19" t="str">
        <f t="shared" si="3"/>
        <v>*</v>
      </c>
      <c r="BS45" s="19" t="str">
        <f t="shared" si="4"/>
        <v>*</v>
      </c>
      <c r="BT45" s="226" t="str">
        <f t="shared" si="5"/>
        <v/>
      </c>
    </row>
    <row r="46" spans="1:72" hidden="1">
      <c r="A46" s="51" t="str">
        <f t="shared" si="7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11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6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2"/>
        <v>Aderente</v>
      </c>
      <c r="BR46" s="19" t="str">
        <f t="shared" si="3"/>
        <v>*</v>
      </c>
      <c r="BS46" s="19" t="str">
        <f t="shared" si="4"/>
        <v>*</v>
      </c>
      <c r="BT46" s="226" t="str">
        <f t="shared" si="5"/>
        <v/>
      </c>
    </row>
    <row r="47" spans="1:72" hidden="1">
      <c r="A47" s="51" t="str">
        <f t="shared" si="7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11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6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2"/>
        <v>Aderente</v>
      </c>
      <c r="BR47" s="19" t="str">
        <f t="shared" si="3"/>
        <v>*</v>
      </c>
      <c r="BS47" s="19" t="str">
        <f t="shared" si="4"/>
        <v>*</v>
      </c>
      <c r="BT47" s="226" t="str">
        <f t="shared" si="5"/>
        <v/>
      </c>
    </row>
    <row r="48" spans="1:72" hidden="1">
      <c r="A48" s="51" t="str">
        <f t="shared" si="7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11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6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2"/>
        <v>Aderente</v>
      </c>
      <c r="BR48" s="19" t="str">
        <f t="shared" si="3"/>
        <v>*</v>
      </c>
      <c r="BS48" s="19" t="str">
        <f t="shared" si="4"/>
        <v>*</v>
      </c>
      <c r="BT48" s="226" t="str">
        <f t="shared" si="5"/>
        <v/>
      </c>
    </row>
    <row r="49" spans="1:72" hidden="1">
      <c r="A49" s="51" t="str">
        <f t="shared" si="7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11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6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2"/>
        <v>Aderente</v>
      </c>
      <c r="BR49" s="19" t="str">
        <f t="shared" si="3"/>
        <v>*</v>
      </c>
      <c r="BS49" s="19" t="str">
        <f t="shared" si="4"/>
        <v>*</v>
      </c>
      <c r="BT49" s="226" t="str">
        <f t="shared" si="5"/>
        <v/>
      </c>
    </row>
    <row r="50" spans="1:72" hidden="1">
      <c r="A50" s="51" t="str">
        <f t="shared" si="7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11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6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2"/>
        <v>Aderente</v>
      </c>
      <c r="BR50" s="19" t="str">
        <f t="shared" si="3"/>
        <v>*</v>
      </c>
      <c r="BS50" s="19" t="str">
        <f t="shared" si="4"/>
        <v>*</v>
      </c>
      <c r="BT50" s="226" t="str">
        <f t="shared" si="5"/>
        <v/>
      </c>
    </row>
    <row r="51" spans="1:72" hidden="1">
      <c r="A51" s="51" t="str">
        <f t="shared" si="7"/>
        <v>V8646026</v>
      </c>
      <c r="B51" s="172">
        <v>46026</v>
      </c>
      <c r="C51" s="8">
        <f>IF(BS_CONTROLE[[#This Row],[DATA]]="","",WEEKNUM(BS_CONTROLE[[#This Row],[DATA]]))</f>
        <v>2</v>
      </c>
      <c r="D51" s="52" t="s">
        <v>213</v>
      </c>
      <c r="E51" s="321">
        <v>46</v>
      </c>
      <c r="F51" s="173" t="s">
        <v>117</v>
      </c>
      <c r="G51" s="9" t="str">
        <f>IF(D51="","*",VLOOKUP(F51,BS_ATIVIDADE[#All],3,FALSE))</f>
        <v>MECANIZAÇÃO - SOCADORA</v>
      </c>
      <c r="H51" s="174" t="s">
        <v>941</v>
      </c>
      <c r="I51" s="174" t="s">
        <v>941</v>
      </c>
      <c r="J51" s="218">
        <v>74</v>
      </c>
      <c r="K51" s="218">
        <v>499</v>
      </c>
      <c r="L51" s="84">
        <v>501.25</v>
      </c>
      <c r="M51" s="205" t="s">
        <v>935</v>
      </c>
      <c r="N51" s="205" t="s">
        <v>937</v>
      </c>
      <c r="O51" s="174">
        <v>0.29166666666666669</v>
      </c>
      <c r="P51" s="174">
        <v>0.16666666666666666</v>
      </c>
      <c r="Q51" s="84">
        <v>2240</v>
      </c>
      <c r="R51" s="10" t="str">
        <f>IFERROR(_xlfn.XLOOKUP(F51, BS_ATIVIDADE[ATIVIDADE],BS_ATIVIDADE[UNIDADE] ), "*")</f>
        <v>M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1" t="str">
        <f>IFERROR(_xlfn.XLOOKUP(J51, BASE_MAPA!$E$2:$E$359, BASE_MAPA!$J$2:$J$359), "ERRO")</f>
        <v>MARCO INICIAL - ALTO ARAGUAIA</v>
      </c>
      <c r="V51" s="199" t="s">
        <v>1246</v>
      </c>
      <c r="W51" s="174" t="s">
        <v>1236</v>
      </c>
      <c r="X51" s="219" t="s">
        <v>957</v>
      </c>
      <c r="Y51" s="159"/>
      <c r="Z51" s="159"/>
      <c r="AA51" s="84">
        <v>1</v>
      </c>
      <c r="AB51" s="71" t="s">
        <v>948</v>
      </c>
      <c r="AC51" s="71"/>
      <c r="AD51" s="174">
        <v>0.29166666666666669</v>
      </c>
      <c r="AE51" s="84"/>
      <c r="AF51" s="84"/>
      <c r="AG51" s="84"/>
      <c r="AH51" s="49"/>
      <c r="AI51" s="143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5" t="str">
        <f>IF(BS_CONTROLE[[#This Row],[Local - Partida]]=0, "-", BS_CONTROLE[[#This Row],[Local - Partida]])</f>
        <v>TGR2</v>
      </c>
      <c r="AL51" s="285" t="str">
        <f>IF(BS_CONTROLE[[#This Row],[Local - Encerramento]]=0, "-", BS_CONTROLE[[#This Row],[Local - Encerramento]])</f>
        <v>TGR2</v>
      </c>
      <c r="AM51" s="285" t="str">
        <f>IF(BS_CONTROLE[[#This Row],[Entre - Estações]]=0, "-", BS_CONTROLE[[#This Row],[Entre - Estações]])</f>
        <v>TBR-TGR</v>
      </c>
      <c r="AN51" s="285" t="str">
        <f>IF(BS_CONTROLE[[#This Row],[SB]]=0, "-", BS_CONTROLE[[#This Row],[SB]])</f>
        <v>499TGR1</v>
      </c>
      <c r="AO51" s="286">
        <f>IF(BS_CONTROLE[[#This Row],[SUB]]=0, "-", BS_CONTROLE[[#This Row],[SUB]])</f>
        <v>74</v>
      </c>
      <c r="AP51" s="287">
        <f>IF(BS_CONTROLE[[#This Row],[KM - Inicio]]=0, "-", BS_CONTROLE[[#This Row],[KM - Inicio]])</f>
        <v>499</v>
      </c>
      <c r="AQ51" s="287">
        <f>IF(BS_CONTROLE[[#This Row],[KM - Fim]]=0, "-", BS_CONTROLE[[#This Row],[KM - Fim]])</f>
        <v>501.25</v>
      </c>
      <c r="AR51" s="39"/>
      <c r="AS51" s="39"/>
      <c r="AT51" s="39"/>
      <c r="AU51" s="39"/>
      <c r="AV51" s="39"/>
      <c r="AW51" s="39"/>
      <c r="AX51" s="39"/>
      <c r="AY51" s="320">
        <f t="shared" si="6"/>
        <v>0</v>
      </c>
      <c r="AZ51" s="14"/>
      <c r="BA51" s="72"/>
      <c r="BB51" s="10" t="str">
        <f>IFERROR(_xlfn.XLOOKUP(AI51, BS_ATIVIDADE[ATIVIDADE],BS_ATIVIDADE[UNIDADE] ), "*")</f>
        <v>M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8" t="str">
        <f>IF(BS_CONTROLE[[#This Row],[Responsavel pelo boletim]]=0, "-", BS_CONTROLE[[#This Row],[Responsavel pelo boletim]])</f>
        <v>Saulo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6" t="str">
        <f t="shared" si="5"/>
        <v/>
      </c>
    </row>
    <row r="52" spans="1:72" hidden="1">
      <c r="A52" s="51" t="str">
        <f t="shared" si="7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11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6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2"/>
        <v>Aderente</v>
      </c>
      <c r="BR52" s="19" t="str">
        <f t="shared" si="3"/>
        <v>*</v>
      </c>
      <c r="BS52" s="19" t="str">
        <f t="shared" si="4"/>
        <v>*</v>
      </c>
      <c r="BT52" s="226" t="str">
        <f t="shared" si="5"/>
        <v/>
      </c>
    </row>
    <row r="53" spans="1:72" hidden="1">
      <c r="A53" s="51" t="str">
        <f t="shared" si="7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11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6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6" t="str">
        <f t="shared" si="5"/>
        <v/>
      </c>
    </row>
    <row r="54" spans="1:72" hidden="1">
      <c r="A54" s="51" t="str">
        <f t="shared" si="7"/>
        <v>V4246026</v>
      </c>
      <c r="B54" s="172">
        <v>46026</v>
      </c>
      <c r="C54" s="8">
        <f>IF(BS_CONTROLE[[#This Row],[DATA]]="","",WEEKNUM(BS_CONTROLE[[#This Row],[DATA]]))</f>
        <v>2</v>
      </c>
      <c r="D54" s="52" t="s">
        <v>180</v>
      </c>
      <c r="E54" s="321">
        <v>49</v>
      </c>
      <c r="F54" s="173" t="s">
        <v>143</v>
      </c>
      <c r="G54" s="9" t="str">
        <f>IF(D54="","*",VLOOKUP(F54,BS_ATIVIDADE[#All],3,FALSE))</f>
        <v>MODERNIZAÇÃO</v>
      </c>
      <c r="H54" s="174" t="s">
        <v>740</v>
      </c>
      <c r="I54" s="174" t="s">
        <v>740</v>
      </c>
      <c r="J54" s="218">
        <v>72</v>
      </c>
      <c r="K54" s="218">
        <v>286.8</v>
      </c>
      <c r="L54" s="84">
        <v>287.8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4">
        <v>0.29166666666666669</v>
      </c>
      <c r="P54" s="174">
        <v>8.3333333333333329E-2</v>
      </c>
      <c r="Q54" s="84">
        <v>400</v>
      </c>
      <c r="R54" s="10" t="str">
        <f>IFERROR(_xlfn.XLOOKUP(F54, BS_ATIVIDADE[ATIVIDADE],BS_ATIVIDADE[UNIDADE] ), "*")</f>
        <v>M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1" t="str">
        <f>IFERROR(_xlfn.XLOOKUP(J54, BASE_MAPA!$E$2:$E$359, BASE_MAPA!$J$2:$J$359), "ERRO")</f>
        <v>ARARAQUARA - COLOMBIA</v>
      </c>
      <c r="V54" s="199" t="s">
        <v>1235</v>
      </c>
      <c r="W54" s="174" t="s">
        <v>1236</v>
      </c>
      <c r="X54" s="219" t="s">
        <v>957</v>
      </c>
      <c r="Y54" s="159"/>
      <c r="Z54" s="159"/>
      <c r="AA54" s="84">
        <v>1</v>
      </c>
      <c r="AB54" s="71" t="s">
        <v>948</v>
      </c>
      <c r="AC54" s="71" t="s">
        <v>11</v>
      </c>
      <c r="AD54" s="174">
        <v>0.29166666666666669</v>
      </c>
      <c r="AE54" s="84">
        <v>6242</v>
      </c>
      <c r="AF54" s="84"/>
      <c r="AG54" s="84"/>
      <c r="AH54" s="49"/>
      <c r="AI54" s="143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5" t="str">
        <f>IF(BS_CONTROLE[[#This Row],[Local - Partida]]=0, "-", BS_CONTROLE[[#This Row],[Local - Partida]])</f>
        <v>ZGT1</v>
      </c>
      <c r="AL54" s="285" t="str">
        <f>IF(BS_CONTROLE[[#This Row],[Local - Encerramento]]=0, "-", BS_CONTROLE[[#This Row],[Local - Encerramento]])</f>
        <v>ZGT1</v>
      </c>
      <c r="AM54" s="285" t="str">
        <f>IF(BS_CONTROLE[[#This Row],[Entre - Estações]]=0, "-", BS_CONTROLE[[#This Row],[Entre - Estações]])</f>
        <v>ZRI-ZGT</v>
      </c>
      <c r="AN54" s="285" t="str">
        <f>IF(BS_CONTROLE[[#This Row],[SB]]=0, "-", BS_CONTROLE[[#This Row],[SB]])</f>
        <v>ZRIZGT</v>
      </c>
      <c r="AO54" s="286">
        <f>IF(BS_CONTROLE[[#This Row],[SUB]]=0, "-", BS_CONTROLE[[#This Row],[SUB]])</f>
        <v>72</v>
      </c>
      <c r="AP54" s="287">
        <f>IF(BS_CONTROLE[[#This Row],[KM - Inicio]]=0, "-", BS_CONTROLE[[#This Row],[KM - Inicio]])</f>
        <v>286.8</v>
      </c>
      <c r="AQ54" s="287">
        <f>IF(BS_CONTROLE[[#This Row],[KM - Fim]]=0, "-", BS_CONTROLE[[#This Row],[KM - Fim]])</f>
        <v>287.8</v>
      </c>
      <c r="AR54" s="39"/>
      <c r="AS54" s="39"/>
      <c r="AT54" s="39"/>
      <c r="AU54" s="39"/>
      <c r="AV54" s="39"/>
      <c r="AW54" s="39"/>
      <c r="AX54" s="39"/>
      <c r="AY54" s="320">
        <f t="shared" si="6"/>
        <v>0</v>
      </c>
      <c r="AZ54" s="14"/>
      <c r="BA54" s="72"/>
      <c r="BB54" s="10" t="str">
        <f>IFERROR(_xlfn.XLOOKUP(AI54, BS_ATIVIDADE[ATIVIDADE],BS_ATIVIDADE[UNIDADE] ), "*")</f>
        <v>M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8" t="str">
        <f>IF(BS_CONTROLE[[#This Row],[Responsavel pelo boletim]]=0, "-", BS_CONTROLE[[#This Row],[Responsavel pelo boletim]])</f>
        <v>Ana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2"/>
        <v>Produção e Intervalo</v>
      </c>
      <c r="BR54" s="19">
        <f t="shared" si="3"/>
        <v>0</v>
      </c>
      <c r="BS54" s="19">
        <f t="shared" si="4"/>
        <v>0</v>
      </c>
      <c r="BT54" s="226" t="str">
        <f t="shared" si="5"/>
        <v/>
      </c>
    </row>
    <row r="55" spans="1:72" hidden="1">
      <c r="A55" s="51" t="str">
        <f t="shared" si="7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11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6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2"/>
        <v>Aderente</v>
      </c>
      <c r="BR55" s="19" t="str">
        <f t="shared" si="3"/>
        <v>*</v>
      </c>
      <c r="BS55" s="19" t="str">
        <f t="shared" si="4"/>
        <v>*</v>
      </c>
      <c r="BT55" s="226" t="str">
        <f t="shared" si="5"/>
        <v/>
      </c>
    </row>
    <row r="56" spans="1:72" hidden="1">
      <c r="A56" s="51" t="str">
        <f t="shared" si="7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11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6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2"/>
        <v>Aderente</v>
      </c>
      <c r="BR56" s="19" t="str">
        <f t="shared" si="3"/>
        <v>*</v>
      </c>
      <c r="BS56" s="19" t="str">
        <f t="shared" si="4"/>
        <v>*</v>
      </c>
      <c r="BT56" s="226" t="str">
        <f t="shared" si="5"/>
        <v/>
      </c>
    </row>
    <row r="57" spans="1:72" hidden="1">
      <c r="A57" s="51" t="str">
        <f t="shared" si="7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11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6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2"/>
        <v>Aderente</v>
      </c>
      <c r="BR57" s="19" t="str">
        <f t="shared" si="3"/>
        <v>*</v>
      </c>
      <c r="BS57" s="19" t="str">
        <f t="shared" si="4"/>
        <v>*</v>
      </c>
      <c r="BT57" s="226" t="str">
        <f t="shared" si="5"/>
        <v/>
      </c>
    </row>
    <row r="58" spans="1:72" hidden="1">
      <c r="A58" s="51" t="str">
        <f t="shared" si="7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11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6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2"/>
        <v>Aderente</v>
      </c>
      <c r="BR58" s="19" t="str">
        <f t="shared" si="3"/>
        <v>*</v>
      </c>
      <c r="BS58" s="19" t="str">
        <f t="shared" si="4"/>
        <v>*</v>
      </c>
      <c r="BT58" s="226" t="str">
        <f t="shared" si="5"/>
        <v/>
      </c>
    </row>
    <row r="59" spans="1:72" hidden="1">
      <c r="A59" s="51" t="str">
        <f t="shared" si="7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11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6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2"/>
        <v>Aderente</v>
      </c>
      <c r="BR59" s="19" t="str">
        <f t="shared" si="3"/>
        <v>*</v>
      </c>
      <c r="BS59" s="19" t="str">
        <f t="shared" si="4"/>
        <v>*</v>
      </c>
      <c r="BT59" s="226" t="str">
        <f t="shared" si="5"/>
        <v/>
      </c>
    </row>
    <row r="60" spans="1:72" hidden="1">
      <c r="A60" s="51" t="str">
        <f t="shared" si="7"/>
        <v>W7046027</v>
      </c>
      <c r="B60" s="172">
        <v>46027</v>
      </c>
      <c r="C60" s="8">
        <f>IF(BS_CONTROLE[[#This Row],[DATA]]="","",WEEKNUM(BS_CONTROLE[[#This Row],[DATA]]))</f>
        <v>2</v>
      </c>
      <c r="D60" s="52" t="s">
        <v>239</v>
      </c>
      <c r="E60" s="321">
        <v>55</v>
      </c>
      <c r="F60" s="173" t="s">
        <v>25</v>
      </c>
      <c r="G60" s="9" t="str">
        <f>IF(D60="","*",VLOOKUP(F60,BS_ATIVIDADE[#All],3,FALSE))</f>
        <v>OUTROS</v>
      </c>
      <c r="H60" s="174" t="s">
        <v>941</v>
      </c>
      <c r="I60" s="174" t="s">
        <v>424</v>
      </c>
      <c r="J60" s="218">
        <v>98</v>
      </c>
      <c r="K60" s="218">
        <v>502</v>
      </c>
      <c r="L60" s="84">
        <v>754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4">
        <v>0.375</v>
      </c>
      <c r="P60" s="174">
        <v>4.1666666666666664E-2</v>
      </c>
      <c r="Q60" s="84">
        <v>1</v>
      </c>
      <c r="R60" s="10" t="str">
        <f>IFERROR(_xlfn.XLOOKUP(F60, BS_ATIVIDADE[ATIVIDADE],BS_ATIVIDADE[UNIDADE] ), "*")</f>
        <v>BINÁRIO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1" t="str">
        <f>IFERROR(_xlfn.XLOOKUP(J60, BASE_MAPA!$E$2:$E$359, BASE_MAPA!$J$2:$J$359), "ERRO")</f>
        <v>ALTO ARAGUAIA - RONDONOPOLIS</v>
      </c>
      <c r="V60" s="199" t="s">
        <v>1220</v>
      </c>
      <c r="W60" s="174" t="s">
        <v>1251</v>
      </c>
      <c r="X60" s="219" t="s">
        <v>957</v>
      </c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5" t="str">
        <f>IF(BS_CONTROLE[[#This Row],[Local - Partida]]=0, "-", BS_CONTROLE[[#This Row],[Local - Partida]])</f>
        <v>TGR2</v>
      </c>
      <c r="AL60" s="285" t="str">
        <f>IF(BS_CONTROLE[[#This Row],[Local - Encerramento]]=0, "-", BS_CONTROLE[[#This Row],[Local - Encerramento]])</f>
        <v>TRO</v>
      </c>
      <c r="AM60" s="285" t="str">
        <f>IF(BS_CONTROLE[[#This Row],[Entre - Estações]]=0, "-", BS_CONTROLE[[#This Row],[Entre - Estações]])</f>
        <v>TGR-TBE</v>
      </c>
      <c r="AN60" s="285" t="str">
        <f>IF(BS_CONTROLE[[#This Row],[SB]]=0, "-", BS_CONTROLE[[#This Row],[SB]])</f>
        <v>TGR512</v>
      </c>
      <c r="AO60" s="286">
        <f>IF(BS_CONTROLE[[#This Row],[SUB]]=0, "-", BS_CONTROLE[[#This Row],[SUB]])</f>
        <v>98</v>
      </c>
      <c r="AP60" s="287">
        <f>IF(BS_CONTROLE[[#This Row],[KM - Inicio]]=0, "-", BS_CONTROLE[[#This Row],[KM - Inicio]])</f>
        <v>502</v>
      </c>
      <c r="AQ60" s="287">
        <f>IF(BS_CONTROLE[[#This Row],[KM - Fim]]=0, "-", BS_CONTROLE[[#This Row],[KM - Fim]])</f>
        <v>754</v>
      </c>
      <c r="AR60" s="39"/>
      <c r="AS60" s="39"/>
      <c r="AT60" s="39"/>
      <c r="AU60" s="39"/>
      <c r="AV60" s="39"/>
      <c r="AW60" s="39"/>
      <c r="AX60" s="39"/>
      <c r="AY60" s="320">
        <f t="shared" si="6"/>
        <v>0</v>
      </c>
      <c r="AZ60" s="14"/>
      <c r="BA60" s="72"/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8" t="str">
        <f>IF(BS_CONTROLE[[#This Row],[Responsavel pelo boletim]]=0, "-", BS_CONTROLE[[#This Row],[Responsavel pelo boletim]])</f>
        <v>Heldo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2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226" t="str">
        <f t="shared" si="5"/>
        <v/>
      </c>
    </row>
    <row r="61" spans="1:72" hidden="1">
      <c r="A61" s="51" t="str">
        <f t="shared" si="7"/>
        <v>V8646027</v>
      </c>
      <c r="B61" s="172">
        <v>46027</v>
      </c>
      <c r="C61" s="8">
        <f>IF(BS_CONTROLE[[#This Row],[DATA]]="","",WEEKNUM(BS_CONTROLE[[#This Row],[DATA]]))</f>
        <v>2</v>
      </c>
      <c r="D61" s="52" t="s">
        <v>213</v>
      </c>
      <c r="E61" s="321">
        <v>56</v>
      </c>
      <c r="F61" s="173" t="s">
        <v>25</v>
      </c>
      <c r="G61" s="9" t="str">
        <f>IF(D61="","*",VLOOKUP(F61,BS_ATIVIDADE[#All],3,FALSE))</f>
        <v>OUTROS</v>
      </c>
      <c r="H61" s="174" t="s">
        <v>941</v>
      </c>
      <c r="I61" s="174" t="s">
        <v>416</v>
      </c>
      <c r="J61" s="218">
        <v>98</v>
      </c>
      <c r="K61" s="218">
        <v>502</v>
      </c>
      <c r="L61" s="84" t="s">
        <v>11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1" s="174">
        <v>0.29166666666666669</v>
      </c>
      <c r="P61" s="174">
        <v>4.1666666666666664E-2</v>
      </c>
      <c r="Q61" s="84">
        <v>1</v>
      </c>
      <c r="R61" s="10" t="str">
        <f>IFERROR(_xlfn.XLOOKUP(F61, BS_ATIVIDADE[ATIVIDADE],BS_ATIVIDADE[UNIDADE] ), "*")</f>
        <v>BINÁRIO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1" t="str">
        <f>IFERROR(_xlfn.XLOOKUP(J61, BASE_MAPA!$E$2:$E$359, BASE_MAPA!$J$2:$J$359), "ERRO")</f>
        <v>ALTO ARAGUAIA - RONDONOPOLIS</v>
      </c>
      <c r="V61" s="199" t="s">
        <v>1246</v>
      </c>
      <c r="W61" s="174" t="s">
        <v>1252</v>
      </c>
      <c r="X61" s="219" t="s">
        <v>957</v>
      </c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285" t="str">
        <f>IF(BS_CONTROLE[[#This Row],[Local - Partida]]=0, "-", BS_CONTROLE[[#This Row],[Local - Partida]])</f>
        <v>TGR2</v>
      </c>
      <c r="AL61" s="285" t="str">
        <f>IF(BS_CONTROLE[[#This Row],[Local - Encerramento]]=0, "-", BS_CONTROLE[[#This Row],[Local - Encerramento]])</f>
        <v>TSF</v>
      </c>
      <c r="AM61" s="285" t="str">
        <f>IF(BS_CONTROLE[[#This Row],[Entre - Estações]]=0, "-", BS_CONTROLE[[#This Row],[Entre - Estações]])</f>
        <v>TGR-TBE</v>
      </c>
      <c r="AN61" s="285" t="str">
        <f>IF(BS_CONTROLE[[#This Row],[SB]]=0, "-", BS_CONTROLE[[#This Row],[SB]])</f>
        <v>TGR512</v>
      </c>
      <c r="AO61" s="286">
        <f>IF(BS_CONTROLE[[#This Row],[SUB]]=0, "-", BS_CONTROLE[[#This Row],[SUB]])</f>
        <v>98</v>
      </c>
      <c r="AP61" s="287">
        <f>IF(BS_CONTROLE[[#This Row],[KM - Inicio]]=0, "-", BS_CONTROLE[[#This Row],[KM - Inicio]])</f>
        <v>502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>
        <f t="shared" si="6"/>
        <v>0</v>
      </c>
      <c r="AZ61" s="14"/>
      <c r="BA61" s="72"/>
      <c r="BB61" s="10" t="str">
        <f>IFERROR(_xlfn.XLOOKUP(AI61, BS_ATIVIDADE[ATIVIDADE],BS_ATIVIDADE[UNIDADE] ), "*")</f>
        <v>BINÁRIO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8" t="str">
        <f>IF(BS_CONTROLE[[#This Row],[Responsavel pelo boletim]]=0, "-", BS_CONTROLE[[#This Row],[Responsavel pelo boletim]])</f>
        <v>Saulo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2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226" t="str">
        <f t="shared" si="5"/>
        <v/>
      </c>
    </row>
    <row r="62" spans="1:72" hidden="1">
      <c r="A62" s="51" t="str">
        <f t="shared" si="7"/>
        <v>W50</v>
      </c>
      <c r="B62" s="172"/>
      <c r="C62" s="8" t="str">
        <f>IF(BS_CONTROLE[[#This Row],[DATA]]="","",WEEKNUM(BS_CONTROLE[[#This Row],[DATA]]))</f>
        <v/>
      </c>
      <c r="D62" s="52" t="s">
        <v>230</v>
      </c>
      <c r="E62" s="321">
        <v>57</v>
      </c>
      <c r="F62" s="173" t="s">
        <v>131</v>
      </c>
      <c r="G62" s="9" t="str">
        <f>IF(D62="","*",VLOOKUP(F62,BS_ATIVIDADE[#All],3,FALSE))</f>
        <v>MODERNIZAÇÃO</v>
      </c>
      <c r="H62" s="174" t="s">
        <v>608</v>
      </c>
      <c r="I62" s="174" t="s">
        <v>610</v>
      </c>
      <c r="J62" s="218">
        <v>74</v>
      </c>
      <c r="K62" s="218">
        <v>217</v>
      </c>
      <c r="L62" s="84" t="s">
        <v>11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4">
        <v>0.375</v>
      </c>
      <c r="P62" s="174">
        <v>8.3333333333333329E-2</v>
      </c>
      <c r="Q62" s="84">
        <v>600</v>
      </c>
      <c r="R62" s="10" t="str">
        <f>IFERROR(_xlfn.XLOOKUP(F62, BS_ATIVIDADE[ATIVIDADE],BS_ATIVIDADE[UNIDADE] ), "*")</f>
        <v>Nº DE DORMENTES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1" t="str">
        <f>IFERROR(_xlfn.XLOOKUP(J62, BASE_MAPA!$E$2:$E$359, BASE_MAPA!$J$2:$J$359), "ERRO")</f>
        <v>MARCO INICIAL - ALTO ARAGUAIA</v>
      </c>
      <c r="V62" s="199" t="s">
        <v>1253</v>
      </c>
      <c r="W62" s="174" t="s">
        <v>1254</v>
      </c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5" t="str">
        <f>IF(BS_CONTROLE[[#This Row],[Local - Partida]]=0, "-", BS_CONTROLE[[#This Row],[Local - Partida]])</f>
        <v>TCS</v>
      </c>
      <c r="AL62" s="285" t="str">
        <f>IF(BS_CONTROLE[[#This Row],[Local - Encerramento]]=0, "-", BS_CONTROLE[[#This Row],[Local - Encerramento]])</f>
        <v>TCS2</v>
      </c>
      <c r="AM62" s="285" t="str">
        <f>IF(BS_CONTROLE[[#This Row],[Entre - Estações]]=0, "-", BS_CONTROLE[[#This Row],[Entre - Estações]])</f>
        <v>TID-TVI</v>
      </c>
      <c r="AN62" s="285" t="str">
        <f>IF(BS_CONTROLE[[#This Row],[SB]]=0, "-", BS_CONTROLE[[#This Row],[SB]])</f>
        <v>213TVI</v>
      </c>
      <c r="AO62" s="286">
        <f>IF(BS_CONTROLE[[#This Row],[SUB]]=0, "-", BS_CONTROLE[[#This Row],[SUB]])</f>
        <v>74</v>
      </c>
      <c r="AP62" s="287">
        <f>IF(BS_CONTROLE[[#This Row],[KM - Inicio]]=0, "-", BS_CONTROLE[[#This Row],[KM - Inicio]])</f>
        <v>217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>
        <f t="shared" si="6"/>
        <v>0</v>
      </c>
      <c r="AZ62" s="14"/>
      <c r="BA62" s="72"/>
      <c r="BB62" s="10" t="str">
        <f>IFERROR(_xlfn.XLOOKUP(AI62, BS_ATIVIDADE[ATIVIDADE],BS_ATIVIDADE[UNIDADE] ), "*")</f>
        <v>Nº DE DORMENTES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8" t="str">
        <f>IF(BS_CONTROLE[[#This Row],[Responsavel pelo boletim]]=0, "-", BS_CONTROLE[[#This Row],[Responsavel pelo boletim]])</f>
        <v>Efraim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6" t="str">
        <f t="shared" si="5"/>
        <v/>
      </c>
    </row>
    <row r="63" spans="1:72" hidden="1">
      <c r="A63" s="51" t="str">
        <f t="shared" si="7"/>
        <v>MARCOS (TF-520)46027</v>
      </c>
      <c r="B63" s="172">
        <v>46027</v>
      </c>
      <c r="C63" s="8">
        <f>IF(BS_CONTROLE[[#This Row],[DATA]]="","",WEEKNUM(BS_CONTROLE[[#This Row],[DATA]]))</f>
        <v>2</v>
      </c>
      <c r="D63" s="52" t="s">
        <v>318</v>
      </c>
      <c r="E63" s="321">
        <v>58</v>
      </c>
      <c r="F63" s="173" t="s">
        <v>194</v>
      </c>
      <c r="G63" s="9" t="str">
        <f>IF(D63="","*",VLOOKUP(F63,BS_ATIVIDADE[#All],3,FALSE))</f>
        <v>SOLDA</v>
      </c>
      <c r="H63" s="205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4" t="s">
        <v>11</v>
      </c>
      <c r="J63" s="218">
        <v>74</v>
      </c>
      <c r="K63" s="218">
        <v>196.119</v>
      </c>
      <c r="L63" s="84" t="s">
        <v>11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4">
        <v>0.375</v>
      </c>
      <c r="P63" s="174">
        <v>8.3333333333333329E-2</v>
      </c>
      <c r="Q63" s="84">
        <v>2</v>
      </c>
      <c r="R63" s="10" t="str">
        <f>IFERROR(_xlfn.XLOOKUP(F63, BS_ATIVIDADE[ATIVIDADE],BS_ATIVIDADE[UNIDADE] ), "*")</f>
        <v>Nº DE SOLDA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1" t="str">
        <f>IFERROR(_xlfn.XLOOKUP(J63, BASE_MAPA!$E$2:$E$359, BASE_MAPA!$J$2:$J$359), "ERRO")</f>
        <v>MARCO INICIAL - ALTO ARAGUAIA</v>
      </c>
      <c r="V63" s="199" t="s">
        <v>1255</v>
      </c>
      <c r="W63" s="174" t="s">
        <v>1256</v>
      </c>
      <c r="X63" s="219" t="s">
        <v>952</v>
      </c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5" t="str">
        <f>IF(BS_CONTROLE[[#This Row],[Local - Partida]]=0, "-", BS_CONTROLE[[#This Row],[Local - Partida]])</f>
        <v>TID201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TID-TVI</v>
      </c>
      <c r="AN63" s="285" t="str">
        <f>IF(BS_CONTROLE[[#This Row],[SB]]=0, "-", BS_CONTROLE[[#This Row],[SB]])</f>
        <v>TID201</v>
      </c>
      <c r="AO63" s="286">
        <f>IF(BS_CONTROLE[[#This Row],[SUB]]=0, "-", BS_CONTROLE[[#This Row],[SUB]])</f>
        <v>74</v>
      </c>
      <c r="AP63" s="287">
        <f>IF(BS_CONTROLE[[#This Row],[KM - Inicio]]=0, "-", BS_CONTROLE[[#This Row],[KM - Inicio]])</f>
        <v>196.119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>
        <f t="shared" si="6"/>
        <v>0</v>
      </c>
      <c r="AZ63" s="14"/>
      <c r="BA63" s="72"/>
      <c r="BB63" s="10" t="str">
        <f>IFERROR(_xlfn.XLOOKUP(AI63, BS_ATIVIDADE[ATIVIDADE],BS_ATIVIDADE[UNIDADE] ), "*")</f>
        <v>Nº DE SOLDA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8" t="str">
        <f>IF(BS_CONTROLE[[#This Row],[Responsavel pelo boletim]]=0, "-", BS_CONTROLE[[#This Row],[Responsavel pelo boletim]])</f>
        <v>Herbert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2"/>
        <v>Produção e Intervalo</v>
      </c>
      <c r="BR63" s="19">
        <f t="shared" si="3"/>
        <v>0</v>
      </c>
      <c r="BS63" s="19">
        <f t="shared" si="4"/>
        <v>0</v>
      </c>
      <c r="BT63" s="226" t="str">
        <f t="shared" si="5"/>
        <v/>
      </c>
    </row>
    <row r="64" spans="1:72" hidden="1">
      <c r="A64" s="51" t="str">
        <f t="shared" si="7"/>
        <v>A6046027</v>
      </c>
      <c r="B64" s="172">
        <v>46027</v>
      </c>
      <c r="C64" s="8">
        <f>IF(BS_CONTROLE[[#This Row],[DATA]]="","",WEEKNUM(BS_CONTROLE[[#This Row],[DATA]]))</f>
        <v>2</v>
      </c>
      <c r="D64" s="52" t="s">
        <v>107</v>
      </c>
      <c r="E64" s="321">
        <v>59</v>
      </c>
      <c r="F64" s="173" t="s">
        <v>33</v>
      </c>
      <c r="G64" s="9" t="str">
        <f>IF(D64="","*",VLOOKUP(F64,BS_ATIVIDADE[#All],3,FALSE))</f>
        <v>DETECÇÃO</v>
      </c>
      <c r="H64" s="174" t="s">
        <v>1257</v>
      </c>
      <c r="I64" s="174" t="s">
        <v>610</v>
      </c>
      <c r="J64" s="218">
        <v>74</v>
      </c>
      <c r="K64" s="218">
        <v>0</v>
      </c>
      <c r="L64" s="84" t="s">
        <v>11</v>
      </c>
      <c r="M64" s="205" t="s">
        <v>529</v>
      </c>
      <c r="N64" s="205" t="s">
        <v>1258</v>
      </c>
      <c r="O64" s="174">
        <v>0.33333333333333331</v>
      </c>
      <c r="P64" s="174">
        <v>4.1666666666666664E-2</v>
      </c>
      <c r="Q64" s="84">
        <v>290</v>
      </c>
      <c r="R64" s="10" t="str">
        <f>IFERROR(_xlfn.XLOOKUP(F64, BS_ATIVIDADE[ATIVIDADE],BS_ATIVIDADE[UNIDADE] ), "*")</f>
        <v>KM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1" t="str">
        <f>IFERROR(_xlfn.XLOOKUP(J64, BASE_MAPA!$E$2:$E$359, BASE_MAPA!$J$2:$J$359), "ERRO")</f>
        <v>MARCO INICIAL - ALTO ARAGUAIA</v>
      </c>
      <c r="V64" s="199" t="s">
        <v>1255</v>
      </c>
      <c r="W64" s="174" t="s">
        <v>1259</v>
      </c>
      <c r="X64" s="219" t="s">
        <v>957</v>
      </c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5" t="str">
        <f>IF(BS_CONTROLE[[#This Row],[Local - Partida]]=0, "-", BS_CONTROLE[[#This Row],[Local - Partida]])</f>
        <v>TMI</v>
      </c>
      <c r="AL64" s="285" t="str">
        <f>IF(BS_CONTROLE[[#This Row],[Local - Encerramento]]=0, "-", BS_CONTROLE[[#This Row],[Local - Encerramento]])</f>
        <v>TCS2</v>
      </c>
      <c r="AM64" s="285" t="str">
        <f>IF(BS_CONTROLE[[#This Row],[Entre - Estações]]=0, "-", BS_CONTROLE[[#This Row],[Entre - Estações]])</f>
        <v>TMI-TCS</v>
      </c>
      <c r="AN64" s="285" t="str">
        <f>IF(BS_CONTROLE[[#This Row],[SB]]=0, "-", BS_CONTROLE[[#This Row],[SB]])</f>
        <v>TMITCS</v>
      </c>
      <c r="AO64" s="286">
        <f>IF(BS_CONTROLE[[#This Row],[SUB]]=0, "-", BS_CONTROLE[[#This Row],[SUB]])</f>
        <v>74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>
        <f t="shared" si="6"/>
        <v>0</v>
      </c>
      <c r="AZ64" s="14"/>
      <c r="BA64" s="72"/>
      <c r="BB64" s="10" t="str">
        <f>IFERROR(_xlfn.XLOOKUP(AI64, BS_ATIVIDADE[ATIVIDADE],BS_ATIVIDADE[UNIDADE] ), "*")</f>
        <v>KM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8" t="str">
        <f>IF(BS_CONTROLE[[#This Row],[Responsavel pelo boletim]]=0, "-", BS_CONTROLE[[#This Row],[Responsavel pelo boletim]])</f>
        <v>Herbert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6" t="str">
        <f t="shared" si="5"/>
        <v/>
      </c>
    </row>
    <row r="65" spans="1:72" hidden="1">
      <c r="A65" s="51" t="str">
        <f t="shared" si="7"/>
        <v>V4246027</v>
      </c>
      <c r="B65" s="172">
        <v>46027</v>
      </c>
      <c r="C65" s="8">
        <f>IF(BS_CONTROLE[[#This Row],[DATA]]="","",WEEKNUM(BS_CONTROLE[[#This Row],[DATA]]))</f>
        <v>2</v>
      </c>
      <c r="D65" s="52" t="s">
        <v>180</v>
      </c>
      <c r="E65" s="321">
        <v>60</v>
      </c>
      <c r="F65" s="173" t="s">
        <v>143</v>
      </c>
      <c r="G65" s="9" t="str">
        <f>IF(D65="","*",VLOOKUP(F65,BS_ATIVIDADE[#All],3,FALSE))</f>
        <v>MODERNIZAÇÃO</v>
      </c>
      <c r="H65" s="174" t="s">
        <v>740</v>
      </c>
      <c r="I65" s="174" t="s">
        <v>740</v>
      </c>
      <c r="J65" s="218">
        <v>72</v>
      </c>
      <c r="K65" s="218">
        <v>285.8</v>
      </c>
      <c r="L65" s="84">
        <v>286.8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4">
        <v>0.29166666666666669</v>
      </c>
      <c r="P65" s="174">
        <v>8.3333333333333329E-2</v>
      </c>
      <c r="Q65" s="84">
        <v>400</v>
      </c>
      <c r="R65" s="10" t="str">
        <f>IFERROR(_xlfn.XLOOKUP(F65, BS_ATIVIDADE[ATIVIDADE],BS_ATIVIDADE[UNIDADE] ), "*")</f>
        <v>M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1" t="str">
        <f>IFERROR(_xlfn.XLOOKUP(J65, BASE_MAPA!$E$2:$E$359, BASE_MAPA!$J$2:$J$359), "ERRO")</f>
        <v>ARARAQUARA - COLOMBIA</v>
      </c>
      <c r="V65" s="199" t="s">
        <v>1235</v>
      </c>
      <c r="W65" s="174" t="s">
        <v>1236</v>
      </c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5" t="str">
        <f>IF(BS_CONTROLE[[#This Row],[Local - Partida]]=0, "-", BS_CONTROLE[[#This Row],[Local - Partida]])</f>
        <v>ZGT1</v>
      </c>
      <c r="AL65" s="285" t="str">
        <f>IF(BS_CONTROLE[[#This Row],[Local - Encerramento]]=0, "-", BS_CONTROLE[[#This Row],[Local - Encerramento]])</f>
        <v>ZGT1</v>
      </c>
      <c r="AM65" s="285" t="str">
        <f>IF(BS_CONTROLE[[#This Row],[Entre - Estações]]=0, "-", BS_CONTROLE[[#This Row],[Entre - Estações]])</f>
        <v>ZRI</v>
      </c>
      <c r="AN65" s="285" t="str">
        <f>IF(BS_CONTROLE[[#This Row],[SB]]=0, "-", BS_CONTROLE[[#This Row],[SB]])</f>
        <v>ZRI1</v>
      </c>
      <c r="AO65" s="286">
        <f>IF(BS_CONTROLE[[#This Row],[SUB]]=0, "-", BS_CONTROLE[[#This Row],[SUB]])</f>
        <v>72</v>
      </c>
      <c r="AP65" s="287">
        <f>IF(BS_CONTROLE[[#This Row],[KM - Inicio]]=0, "-", BS_CONTROLE[[#This Row],[KM - Inicio]])</f>
        <v>285.8</v>
      </c>
      <c r="AQ65" s="287">
        <f>IF(BS_CONTROLE[[#This Row],[KM - Fim]]=0, "-", BS_CONTROLE[[#This Row],[KM - Fim]])</f>
        <v>286.8</v>
      </c>
      <c r="AR65" s="39"/>
      <c r="AS65" s="39"/>
      <c r="AT65" s="39"/>
      <c r="AU65" s="39"/>
      <c r="AV65" s="39"/>
      <c r="AW65" s="39"/>
      <c r="AX65" s="39"/>
      <c r="AY65" s="320">
        <f t="shared" si="6"/>
        <v>0</v>
      </c>
      <c r="AZ65" s="14"/>
      <c r="BA65" s="72"/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8" t="str">
        <f>IF(BS_CONTROLE[[#This Row],[Responsavel pelo boletim]]=0, "-", BS_CONTROLE[[#This Row],[Responsavel pelo boletim]])</f>
        <v>Ana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6" t="str">
        <f t="shared" si="5"/>
        <v/>
      </c>
    </row>
    <row r="66" spans="1:72" hidden="1">
      <c r="A66" s="51" t="str">
        <f t="shared" si="7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11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6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2"/>
        <v>Aderente</v>
      </c>
      <c r="BR66" s="19" t="str">
        <f t="shared" si="3"/>
        <v>*</v>
      </c>
      <c r="BS66" s="19" t="str">
        <f t="shared" si="4"/>
        <v>*</v>
      </c>
      <c r="BT66" s="226" t="str">
        <f t="shared" si="5"/>
        <v/>
      </c>
    </row>
    <row r="67" spans="1:72" hidden="1">
      <c r="A67" s="51" t="str">
        <f t="shared" si="7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11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6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6" t="str">
        <f t="shared" si="5"/>
        <v/>
      </c>
    </row>
    <row r="68" spans="1:72" hidden="1">
      <c r="A68" s="51" t="str">
        <f t="shared" si="7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11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6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2"/>
        <v>Aderente</v>
      </c>
      <c r="BR68" s="19" t="str">
        <f t="shared" si="3"/>
        <v>*</v>
      </c>
      <c r="BS68" s="19" t="str">
        <f t="shared" si="4"/>
        <v>*</v>
      </c>
      <c r="BT68" s="226" t="str">
        <f t="shared" si="5"/>
        <v/>
      </c>
    </row>
    <row r="69" spans="1:72" hidden="1">
      <c r="A69" s="51" t="str">
        <f t="shared" si="7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11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6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2"/>
        <v>Aderente</v>
      </c>
      <c r="BR69" s="19" t="str">
        <f t="shared" si="3"/>
        <v>*</v>
      </c>
      <c r="BS69" s="19" t="str">
        <f t="shared" si="4"/>
        <v>*</v>
      </c>
      <c r="BT69" s="226" t="str">
        <f t="shared" si="5"/>
        <v/>
      </c>
    </row>
    <row r="70" spans="1:72" hidden="1">
      <c r="A70" s="51" t="str">
        <f t="shared" si="7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11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6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2"/>
        <v>Aderente</v>
      </c>
      <c r="BR70" s="19" t="str">
        <f t="shared" si="3"/>
        <v>*</v>
      </c>
      <c r="BS70" s="19" t="str">
        <f t="shared" si="4"/>
        <v>*</v>
      </c>
      <c r="BT70" s="226" t="str">
        <f t="shared" si="5"/>
        <v/>
      </c>
    </row>
    <row r="71" spans="1:72" hidden="1">
      <c r="A71" s="51" t="str">
        <f t="shared" ref="A71:A100" si="8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11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si="6"/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8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11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6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8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11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6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8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11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6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8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11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ref="AY75:AY138" si="13">IF(D75="","*",IFERROR(IF(ISODD(COUNT(AS75:AX75)),"ERRO",SUM((AT75-AS75),(AV75-AU75),(AX75-AW75))),"ERRO"))</f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8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11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13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8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11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13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8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11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13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8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11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13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8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11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13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8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11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13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8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11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13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8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11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13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8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11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13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8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11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13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8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11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13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8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11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13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8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11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13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8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11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13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8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11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13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8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11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13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8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11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13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8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11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13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8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11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13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8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11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13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8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11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13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8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11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13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8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11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13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8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11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13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8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11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13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4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11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si="13"/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4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11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3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4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11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3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4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11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3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4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11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3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4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11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3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4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11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3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4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11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3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4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11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3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4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11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3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4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11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3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4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11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3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4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11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3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4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11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3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4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11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3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4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11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3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4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11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3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4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11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3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4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11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3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4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11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3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4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11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3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4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11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3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4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11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3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4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11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3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4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11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3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4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11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3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4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11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3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4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11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3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4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11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3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4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11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3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4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11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3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4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11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3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4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11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3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4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11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3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4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11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3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4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11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3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4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11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3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4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11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3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4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11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ref="AY139:AY173" si="20">IF(D139="","*",IFERROR(IF(ISODD(COUNT(AS139:AX139)),"ERRO",SUM((AT139-AS139),(AV139-AU139),(AX139-AW139))),"ERRO"))</f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4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11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20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4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11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20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4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11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20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4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11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20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4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11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20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4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11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20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4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11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20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4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11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20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4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11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20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4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11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20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4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11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20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4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11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20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4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11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20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4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11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20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4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11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20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4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11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20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4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11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20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4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11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20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4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11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20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4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11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20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4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11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20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4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11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20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4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11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20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4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11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20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1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11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si="20"/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1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11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0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1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11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0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1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11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0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1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11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0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1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11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0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1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11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0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1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11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0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1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11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0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1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11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0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1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11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ref="AY164:AY227" si="25">IF(D174="","*",IFERROR(IF(ISODD(COUNT(AS174:AX768)),"ERRO",SUM((AT174-AS174),(AV174-AU174),(AX174-AW174))),"ERRO"))</f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1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11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5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1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11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5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1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11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5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1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11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5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1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11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5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1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11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5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1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11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5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1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11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5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1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11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5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1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11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5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1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11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5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1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11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5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1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11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5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1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11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5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1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11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5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1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11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5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1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11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5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1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11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5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1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11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5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1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11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5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1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11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5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1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11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5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1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11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5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1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11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5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1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11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5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1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11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5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1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11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5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1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11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5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1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11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5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1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11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5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1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11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5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1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11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5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1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11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5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1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11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5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1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11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5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1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11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5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6">IF(BN210="","",SUBSTITUTE(BM210," ","")&amp;SUBSTITUTE(BN210," ",""))</f>
        <v/>
      </c>
    </row>
    <row r="211" spans="1:72" hidden="1">
      <c r="A211" s="51" t="str">
        <f t="shared" si="21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11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5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6"/>
        <v/>
      </c>
    </row>
    <row r="212" spans="1:72" hidden="1">
      <c r="A212" s="51" t="str">
        <f t="shared" si="21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11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5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6"/>
        <v/>
      </c>
    </row>
    <row r="213" spans="1:72" hidden="1">
      <c r="A213" s="51" t="str">
        <f t="shared" si="21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11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5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6"/>
        <v/>
      </c>
    </row>
    <row r="214" spans="1:72" hidden="1">
      <c r="A214" s="51" t="str">
        <f t="shared" si="21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11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5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6"/>
        <v/>
      </c>
    </row>
    <row r="215" spans="1:72" hidden="1">
      <c r="A215" s="51" t="str">
        <f t="shared" si="21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11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5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6"/>
        <v/>
      </c>
    </row>
    <row r="216" spans="1:72" hidden="1">
      <c r="A216" s="51" t="str">
        <f t="shared" si="21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11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5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6"/>
        <v/>
      </c>
    </row>
    <row r="217" spans="1:72" hidden="1">
      <c r="A217" s="51" t="str">
        <f t="shared" si="21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11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5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6"/>
        <v/>
      </c>
    </row>
    <row r="218" spans="1:72" hidden="1">
      <c r="A218" s="51" t="str">
        <f t="shared" si="21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11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5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1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11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5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6"/>
        <v/>
      </c>
    </row>
    <row r="220" spans="1:72" hidden="1">
      <c r="A220" s="51" t="str">
        <f t="shared" si="21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11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5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6"/>
        <v/>
      </c>
    </row>
    <row r="221" spans="1:72" hidden="1">
      <c r="A221" s="51" t="str">
        <f t="shared" si="21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11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5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6"/>
        <v/>
      </c>
    </row>
    <row r="222" spans="1:72" hidden="1">
      <c r="A222" s="51" t="str">
        <f t="shared" si="21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11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5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6"/>
        <v/>
      </c>
    </row>
    <row r="223" spans="1:72" hidden="1">
      <c r="A223" s="51" t="str">
        <f t="shared" si="21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11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5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6"/>
        <v/>
      </c>
    </row>
    <row r="224" spans="1:72" hidden="1">
      <c r="A224" s="51" t="str">
        <f t="shared" si="21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11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5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6"/>
        <v/>
      </c>
    </row>
    <row r="225" spans="1:72" hidden="1">
      <c r="A225" s="51" t="str">
        <f t="shared" si="21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11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5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6"/>
        <v/>
      </c>
    </row>
    <row r="226" spans="1:72" hidden="1">
      <c r="A226" s="51" t="str">
        <f t="shared" si="21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11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5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6"/>
        <v/>
      </c>
    </row>
    <row r="227" spans="1:72" hidden="1">
      <c r="A227" s="51" t="str">
        <f t="shared" si="21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11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5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7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11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8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9">IF(AND(BR228&lt;1,BS228&lt;1),"Produção e Intervalo",IF(BR228&lt;1,"Intervalo",IF(BS228&lt;1,"Produção","Aderente")))</f>
        <v>Aderente</v>
      </c>
      <c r="BR228" s="19" t="str">
        <f t="shared" ref="BR228:BR291" si="30">IF(OR(B228="",F228=""),"*",AY228/P228)</f>
        <v>*</v>
      </c>
      <c r="BS228" s="19" t="str">
        <f t="shared" ref="BS228:BS291" si="31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7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11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8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9"/>
        <v>Aderente</v>
      </c>
      <c r="BR229" s="19" t="str">
        <f t="shared" si="30"/>
        <v>*</v>
      </c>
      <c r="BS229" s="19" t="str">
        <f t="shared" si="31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7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11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8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9"/>
        <v>Aderente</v>
      </c>
      <c r="BR230" s="19" t="str">
        <f t="shared" si="30"/>
        <v>*</v>
      </c>
      <c r="BS230" s="19" t="str">
        <f t="shared" si="31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7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11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8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9"/>
        <v>Aderente</v>
      </c>
      <c r="BR231" s="19" t="str">
        <f t="shared" si="30"/>
        <v>*</v>
      </c>
      <c r="BS231" s="19" t="str">
        <f t="shared" si="31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7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11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8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9"/>
        <v>Aderente</v>
      </c>
      <c r="BR232" s="19" t="str">
        <f t="shared" si="30"/>
        <v>*</v>
      </c>
      <c r="BS232" s="19" t="str">
        <f t="shared" si="31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7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11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8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9"/>
        <v>Aderente</v>
      </c>
      <c r="BR233" s="19" t="str">
        <f t="shared" si="30"/>
        <v>*</v>
      </c>
      <c r="BS233" s="19" t="str">
        <f t="shared" si="31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7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11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8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9"/>
        <v>Aderente</v>
      </c>
      <c r="BR234" s="19" t="str">
        <f t="shared" si="30"/>
        <v>*</v>
      </c>
      <c r="BS234" s="19" t="str">
        <f t="shared" si="31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7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11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8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9"/>
        <v>Aderente</v>
      </c>
      <c r="BR235" s="19" t="str">
        <f t="shared" si="30"/>
        <v>*</v>
      </c>
      <c r="BS235" s="19" t="str">
        <f t="shared" si="31"/>
        <v>*</v>
      </c>
      <c r="BT235" s="226" t="str">
        <f t="shared" si="26"/>
        <v/>
      </c>
    </row>
    <row r="236" spans="1:72" hidden="1">
      <c r="A236" s="51" t="str">
        <f t="shared" si="27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11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8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9"/>
        <v>Aderente</v>
      </c>
      <c r="BR236" s="19" t="str">
        <f t="shared" si="30"/>
        <v>*</v>
      </c>
      <c r="BS236" s="19" t="str">
        <f t="shared" si="31"/>
        <v>*</v>
      </c>
      <c r="BT236" s="226" t="str">
        <f t="shared" si="26"/>
        <v/>
      </c>
    </row>
    <row r="237" spans="1:72" hidden="1">
      <c r="A237" s="51" t="str">
        <f t="shared" si="27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11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8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9"/>
        <v>Aderente</v>
      </c>
      <c r="BR237" s="19" t="str">
        <f t="shared" si="30"/>
        <v>*</v>
      </c>
      <c r="BS237" s="19" t="str">
        <f t="shared" si="31"/>
        <v>*</v>
      </c>
      <c r="BT237" s="226" t="str">
        <f t="shared" si="26"/>
        <v/>
      </c>
    </row>
    <row r="238" spans="1:72" hidden="1">
      <c r="A238" s="51" t="str">
        <f t="shared" si="27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11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8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9"/>
        <v>Aderente</v>
      </c>
      <c r="BR238" s="19" t="str">
        <f t="shared" si="30"/>
        <v>*</v>
      </c>
      <c r="BS238" s="19" t="str">
        <f t="shared" si="31"/>
        <v>*</v>
      </c>
      <c r="BT238" s="226" t="str">
        <f t="shared" si="26"/>
        <v/>
      </c>
    </row>
    <row r="239" spans="1:72" hidden="1">
      <c r="A239" s="51" t="str">
        <f t="shared" si="27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11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8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9"/>
        <v>Aderente</v>
      </c>
      <c r="BR239" s="19" t="str">
        <f t="shared" si="30"/>
        <v>*</v>
      </c>
      <c r="BS239" s="19" t="str">
        <f t="shared" si="31"/>
        <v>*</v>
      </c>
      <c r="BT239" s="226" t="str">
        <f t="shared" si="26"/>
        <v/>
      </c>
    </row>
    <row r="240" spans="1:72" hidden="1">
      <c r="A240" s="51" t="str">
        <f t="shared" si="27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11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8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9"/>
        <v>Aderente</v>
      </c>
      <c r="BR240" s="19" t="str">
        <f t="shared" si="30"/>
        <v>*</v>
      </c>
      <c r="BS240" s="19" t="str">
        <f t="shared" si="31"/>
        <v>*</v>
      </c>
      <c r="BT240" s="226" t="str">
        <f t="shared" si="26"/>
        <v/>
      </c>
    </row>
    <row r="241" spans="1:72" hidden="1">
      <c r="A241" s="51" t="str">
        <f t="shared" si="27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11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8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9"/>
        <v>Aderente</v>
      </c>
      <c r="BR241" s="19" t="str">
        <f t="shared" si="30"/>
        <v>*</v>
      </c>
      <c r="BS241" s="19" t="str">
        <f t="shared" si="31"/>
        <v>*</v>
      </c>
      <c r="BT241" s="226" t="str">
        <f t="shared" si="26"/>
        <v/>
      </c>
    </row>
    <row r="242" spans="1:72" hidden="1">
      <c r="A242" s="51" t="str">
        <f t="shared" si="27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11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8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9"/>
        <v>Aderente</v>
      </c>
      <c r="BR242" s="19" t="str">
        <f t="shared" si="30"/>
        <v>*</v>
      </c>
      <c r="BS242" s="19" t="str">
        <f t="shared" si="31"/>
        <v>*</v>
      </c>
      <c r="BT242" s="226" t="str">
        <f t="shared" si="26"/>
        <v/>
      </c>
    </row>
    <row r="243" spans="1:72" hidden="1">
      <c r="A243" s="51" t="str">
        <f t="shared" si="27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11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8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9"/>
        <v>Aderente</v>
      </c>
      <c r="BR243" s="19" t="str">
        <f t="shared" si="30"/>
        <v>*</v>
      </c>
      <c r="BS243" s="19" t="str">
        <f t="shared" si="31"/>
        <v>*</v>
      </c>
      <c r="BT243" s="226" t="str">
        <f t="shared" si="26"/>
        <v/>
      </c>
    </row>
    <row r="244" spans="1:72" hidden="1">
      <c r="A244" s="51" t="str">
        <f t="shared" si="27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11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8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9"/>
        <v>Aderente</v>
      </c>
      <c r="BR244" s="19" t="str">
        <f t="shared" si="30"/>
        <v>*</v>
      </c>
      <c r="BS244" s="19" t="str">
        <f t="shared" si="31"/>
        <v>*</v>
      </c>
      <c r="BT244" s="226" t="str">
        <f t="shared" si="26"/>
        <v/>
      </c>
    </row>
    <row r="245" spans="1:72" hidden="1">
      <c r="A245" s="51" t="str">
        <f t="shared" si="27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11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8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9"/>
        <v>Aderente</v>
      </c>
      <c r="BR245" s="19" t="str">
        <f t="shared" si="30"/>
        <v>*</v>
      </c>
      <c r="BS245" s="19" t="str">
        <f t="shared" si="31"/>
        <v>*</v>
      </c>
      <c r="BT245" s="226"/>
    </row>
    <row r="246" spans="1:72" hidden="1">
      <c r="A246" s="51" t="str">
        <f t="shared" si="27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11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8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9"/>
        <v>Aderente</v>
      </c>
      <c r="BR246" s="19" t="str">
        <f t="shared" si="30"/>
        <v>*</v>
      </c>
      <c r="BS246" s="19" t="str">
        <f t="shared" si="31"/>
        <v>*</v>
      </c>
      <c r="BT246" s="226"/>
    </row>
    <row r="247" spans="1:72" hidden="1">
      <c r="A247" s="51" t="str">
        <f t="shared" si="27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11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8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9"/>
        <v>Aderente</v>
      </c>
      <c r="BR247" s="19" t="str">
        <f t="shared" si="30"/>
        <v>*</v>
      </c>
      <c r="BS247" s="19" t="str">
        <f t="shared" si="31"/>
        <v>*</v>
      </c>
      <c r="BT247" s="226"/>
    </row>
    <row r="248" spans="1:72" hidden="1">
      <c r="A248" s="51" t="str">
        <f t="shared" si="27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11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8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9"/>
        <v>Aderente</v>
      </c>
      <c r="BR248" s="19" t="str">
        <f t="shared" si="30"/>
        <v>*</v>
      </c>
      <c r="BS248" s="19" t="str">
        <f t="shared" si="31"/>
        <v>*</v>
      </c>
      <c r="BT248" s="226"/>
    </row>
    <row r="249" spans="1:72" hidden="1">
      <c r="A249" s="51" t="str">
        <f t="shared" si="27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11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8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9"/>
        <v>Aderente</v>
      </c>
      <c r="BR249" s="19" t="str">
        <f t="shared" si="30"/>
        <v>*</v>
      </c>
      <c r="BS249" s="19" t="str">
        <f t="shared" si="31"/>
        <v>*</v>
      </c>
      <c r="BT249" s="226"/>
    </row>
    <row r="250" spans="1:72" hidden="1">
      <c r="A250" s="51" t="str">
        <f t="shared" si="27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11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8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9"/>
        <v>Aderente</v>
      </c>
      <c r="BR250" s="19" t="str">
        <f t="shared" si="30"/>
        <v>*</v>
      </c>
      <c r="BS250" s="19" t="str">
        <f t="shared" si="31"/>
        <v>*</v>
      </c>
      <c r="BT250" s="226" t="str">
        <f t="shared" si="26"/>
        <v/>
      </c>
    </row>
    <row r="251" spans="1:72" hidden="1">
      <c r="A251" s="51" t="str">
        <f t="shared" si="27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11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8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9"/>
        <v>Aderente</v>
      </c>
      <c r="BR251" s="19" t="str">
        <f t="shared" si="30"/>
        <v>*</v>
      </c>
      <c r="BS251" s="19" t="str">
        <f t="shared" si="31"/>
        <v>*</v>
      </c>
      <c r="BT251" s="226" t="str">
        <f t="shared" si="26"/>
        <v/>
      </c>
    </row>
    <row r="252" spans="1:72" hidden="1">
      <c r="A252" s="51" t="str">
        <f t="shared" si="27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11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8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9"/>
        <v>Aderente</v>
      </c>
      <c r="BR252" s="19" t="str">
        <f t="shared" si="30"/>
        <v>*</v>
      </c>
      <c r="BS252" s="19" t="str">
        <f t="shared" si="31"/>
        <v>*</v>
      </c>
      <c r="BT252" s="226" t="str">
        <f t="shared" si="26"/>
        <v/>
      </c>
    </row>
    <row r="253" spans="1:72" hidden="1">
      <c r="A253" s="51" t="str">
        <f t="shared" si="27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11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8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9"/>
        <v>Aderente</v>
      </c>
      <c r="BR253" s="19" t="str">
        <f t="shared" si="30"/>
        <v>*</v>
      </c>
      <c r="BS253" s="19" t="str">
        <f t="shared" si="31"/>
        <v>*</v>
      </c>
      <c r="BT253" s="226" t="str">
        <f t="shared" si="26"/>
        <v/>
      </c>
    </row>
    <row r="254" spans="1:72" hidden="1">
      <c r="A254" s="51" t="str">
        <f t="shared" si="27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11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8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9"/>
        <v>Aderente</v>
      </c>
      <c r="BR254" s="19" t="str">
        <f t="shared" si="30"/>
        <v>*</v>
      </c>
      <c r="BS254" s="19" t="str">
        <f t="shared" si="31"/>
        <v>*</v>
      </c>
      <c r="BT254" s="226" t="str">
        <f t="shared" si="26"/>
        <v/>
      </c>
    </row>
    <row r="255" spans="1:72" hidden="1">
      <c r="A255" s="51" t="str">
        <f t="shared" si="27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11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8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9"/>
        <v>Aderente</v>
      </c>
      <c r="BR255" s="19" t="str">
        <f t="shared" si="30"/>
        <v>*</v>
      </c>
      <c r="BS255" s="19" t="str">
        <f t="shared" si="31"/>
        <v>*</v>
      </c>
      <c r="BT255" s="226" t="str">
        <f t="shared" si="26"/>
        <v/>
      </c>
    </row>
    <row r="256" spans="1:72" hidden="1">
      <c r="A256" s="51" t="str">
        <f t="shared" si="27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11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8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9"/>
        <v>Aderente</v>
      </c>
      <c r="BR256" s="19" t="str">
        <f t="shared" si="30"/>
        <v>*</v>
      </c>
      <c r="BS256" s="19" t="str">
        <f t="shared" si="31"/>
        <v>*</v>
      </c>
      <c r="BT256" s="226" t="str">
        <f t="shared" si="26"/>
        <v/>
      </c>
    </row>
    <row r="257" spans="1:72" hidden="1">
      <c r="A257" s="51" t="str">
        <f t="shared" si="27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11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8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9"/>
        <v>Aderente</v>
      </c>
      <c r="BR257" s="19" t="str">
        <f t="shared" si="30"/>
        <v>*</v>
      </c>
      <c r="BS257" s="19" t="str">
        <f t="shared" si="31"/>
        <v>*</v>
      </c>
      <c r="BT257" s="226" t="str">
        <f t="shared" si="26"/>
        <v/>
      </c>
    </row>
    <row r="258" spans="1:72" hidden="1">
      <c r="A258" s="51" t="str">
        <f t="shared" si="27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11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8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9"/>
        <v>Aderente</v>
      </c>
      <c r="BR258" s="19" t="str">
        <f t="shared" si="30"/>
        <v>*</v>
      </c>
      <c r="BS258" s="19" t="str">
        <f t="shared" si="31"/>
        <v>*</v>
      </c>
      <c r="BT258" s="226" t="str">
        <f t="shared" si="26"/>
        <v/>
      </c>
    </row>
    <row r="259" spans="1:72" hidden="1">
      <c r="A259" s="51" t="str">
        <f t="shared" si="27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11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8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9"/>
        <v>Aderente</v>
      </c>
      <c r="BR259" s="19" t="str">
        <f t="shared" si="30"/>
        <v>*</v>
      </c>
      <c r="BS259" s="19" t="str">
        <f t="shared" si="31"/>
        <v>*</v>
      </c>
      <c r="BT259" s="226" t="str">
        <f t="shared" si="26"/>
        <v/>
      </c>
    </row>
    <row r="260" spans="1:72" hidden="1">
      <c r="A260" s="51" t="str">
        <f t="shared" si="27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11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8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9"/>
        <v>Aderente</v>
      </c>
      <c r="BR260" s="19" t="str">
        <f t="shared" si="30"/>
        <v>*</v>
      </c>
      <c r="BS260" s="19" t="str">
        <f t="shared" si="31"/>
        <v>*</v>
      </c>
      <c r="BT260" s="226" t="str">
        <f t="shared" si="26"/>
        <v/>
      </c>
    </row>
    <row r="261" spans="1:72" hidden="1">
      <c r="A261" s="51" t="str">
        <f t="shared" si="27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11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8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9"/>
        <v>Aderente</v>
      </c>
      <c r="BR261" s="19" t="str">
        <f t="shared" si="30"/>
        <v>*</v>
      </c>
      <c r="BS261" s="19" t="str">
        <f t="shared" si="31"/>
        <v>*</v>
      </c>
      <c r="BT261" s="226" t="str">
        <f t="shared" si="26"/>
        <v/>
      </c>
    </row>
    <row r="262" spans="1:72" hidden="1">
      <c r="A262" s="51" t="str">
        <f t="shared" si="27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11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8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9"/>
        <v>Aderente</v>
      </c>
      <c r="BR262" s="19" t="str">
        <f t="shared" si="30"/>
        <v>*</v>
      </c>
      <c r="BS262" s="19" t="str">
        <f t="shared" si="31"/>
        <v>*</v>
      </c>
      <c r="BT262" s="226" t="str">
        <f t="shared" si="26"/>
        <v/>
      </c>
    </row>
    <row r="263" spans="1:72" hidden="1">
      <c r="A263" s="51" t="str">
        <f t="shared" si="27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11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8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9"/>
        <v>Aderente</v>
      </c>
      <c r="BR263" s="19" t="str">
        <f t="shared" si="30"/>
        <v>*</v>
      </c>
      <c r="BS263" s="19" t="str">
        <f t="shared" si="31"/>
        <v>*</v>
      </c>
      <c r="BT263" s="226" t="str">
        <f t="shared" si="26"/>
        <v/>
      </c>
    </row>
    <row r="264" spans="1:72" hidden="1">
      <c r="A264" s="51" t="str">
        <f t="shared" si="27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11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8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9"/>
        <v>Aderente</v>
      </c>
      <c r="BR264" s="19" t="str">
        <f t="shared" si="30"/>
        <v>*</v>
      </c>
      <c r="BS264" s="19" t="str">
        <f t="shared" si="31"/>
        <v>*</v>
      </c>
      <c r="BT264" s="226" t="str">
        <f t="shared" si="26"/>
        <v/>
      </c>
    </row>
    <row r="265" spans="1:72" hidden="1">
      <c r="A265" s="51" t="str">
        <f t="shared" si="27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11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8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9"/>
        <v>Aderente</v>
      </c>
      <c r="BR265" s="19" t="str">
        <f t="shared" si="30"/>
        <v>*</v>
      </c>
      <c r="BS265" s="19" t="str">
        <f t="shared" si="31"/>
        <v>*</v>
      </c>
      <c r="BT265" s="226" t="str">
        <f t="shared" si="26"/>
        <v/>
      </c>
    </row>
    <row r="266" spans="1:72" hidden="1">
      <c r="A266" s="51" t="str">
        <f t="shared" si="27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11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8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9"/>
        <v>Aderente</v>
      </c>
      <c r="BR266" s="19" t="str">
        <f t="shared" si="30"/>
        <v>*</v>
      </c>
      <c r="BS266" s="19" t="str">
        <f t="shared" si="31"/>
        <v>*</v>
      </c>
      <c r="BT266" s="226" t="str">
        <f t="shared" si="26"/>
        <v/>
      </c>
    </row>
    <row r="267" spans="1:72" hidden="1">
      <c r="A267" s="51" t="str">
        <f t="shared" si="27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11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8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9"/>
        <v>Aderente</v>
      </c>
      <c r="BR267" s="19" t="str">
        <f t="shared" si="30"/>
        <v>*</v>
      </c>
      <c r="BS267" s="19" t="str">
        <f t="shared" si="31"/>
        <v>*</v>
      </c>
      <c r="BT267" s="226" t="str">
        <f t="shared" si="26"/>
        <v/>
      </c>
    </row>
    <row r="268" spans="1:72" hidden="1">
      <c r="A268" s="51" t="str">
        <f t="shared" si="27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11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8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9"/>
        <v>Aderente</v>
      </c>
      <c r="BR268" s="19" t="str">
        <f t="shared" si="30"/>
        <v>*</v>
      </c>
      <c r="BS268" s="19" t="str">
        <f t="shared" si="31"/>
        <v>*</v>
      </c>
      <c r="BT268" s="226" t="str">
        <f t="shared" si="26"/>
        <v/>
      </c>
    </row>
    <row r="269" spans="1:72" hidden="1">
      <c r="A269" s="51" t="str">
        <f t="shared" si="27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11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8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9"/>
        <v>Aderente</v>
      </c>
      <c r="BR269" s="19" t="str">
        <f t="shared" si="30"/>
        <v>*</v>
      </c>
      <c r="BS269" s="19" t="str">
        <f t="shared" si="31"/>
        <v>*</v>
      </c>
      <c r="BT269" s="226" t="str">
        <f t="shared" si="26"/>
        <v/>
      </c>
    </row>
    <row r="270" spans="1:72" hidden="1">
      <c r="A270" s="51" t="str">
        <f t="shared" si="27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11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8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9"/>
        <v>Aderente</v>
      </c>
      <c r="BR270" s="19" t="str">
        <f t="shared" si="30"/>
        <v>*</v>
      </c>
      <c r="BS270" s="19" t="str">
        <f t="shared" si="31"/>
        <v>*</v>
      </c>
      <c r="BT270" s="226" t="str">
        <f t="shared" si="26"/>
        <v/>
      </c>
    </row>
    <row r="271" spans="1:72" hidden="1">
      <c r="A271" s="51" t="str">
        <f t="shared" si="27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11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8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9"/>
        <v>Aderente</v>
      </c>
      <c r="BR271" s="19" t="str">
        <f t="shared" si="30"/>
        <v>*</v>
      </c>
      <c r="BS271" s="19" t="str">
        <f t="shared" si="31"/>
        <v>*</v>
      </c>
      <c r="BT271" s="226" t="str">
        <f t="shared" si="26"/>
        <v/>
      </c>
    </row>
    <row r="272" spans="1:72" hidden="1">
      <c r="A272" s="51" t="str">
        <f t="shared" si="27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11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8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226" t="str">
        <f t="shared" si="26"/>
        <v/>
      </c>
    </row>
    <row r="273" spans="1:72" hidden="1">
      <c r="A273" s="51" t="str">
        <f t="shared" si="27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11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8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226" t="str">
        <f t="shared" si="26"/>
        <v/>
      </c>
    </row>
    <row r="274" spans="1:72" hidden="1">
      <c r="A274" s="51" t="str">
        <f t="shared" si="27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11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8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226" t="str">
        <f t="shared" si="26"/>
        <v/>
      </c>
    </row>
    <row r="275" spans="1:72" hidden="1">
      <c r="A275" s="51" t="str">
        <f t="shared" si="27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11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8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226" t="str">
        <f t="shared" si="26"/>
        <v/>
      </c>
    </row>
    <row r="276" spans="1:72" hidden="1">
      <c r="A276" s="51" t="str">
        <f t="shared" si="27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11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8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226" t="str">
        <f t="shared" si="26"/>
        <v/>
      </c>
    </row>
    <row r="277" spans="1:72" hidden="1">
      <c r="A277" s="51" t="str">
        <f t="shared" si="27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11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8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226" t="str">
        <f t="shared" si="26"/>
        <v/>
      </c>
    </row>
    <row r="278" spans="1:72" hidden="1">
      <c r="A278" s="51" t="str">
        <f t="shared" si="27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11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8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226" t="str">
        <f t="shared" si="26"/>
        <v/>
      </c>
    </row>
    <row r="279" spans="1:72" hidden="1">
      <c r="A279" s="51" t="str">
        <f t="shared" si="27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11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8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226" t="str">
        <f t="shared" si="26"/>
        <v/>
      </c>
    </row>
    <row r="280" spans="1:72" hidden="1">
      <c r="A280" s="51" t="str">
        <f t="shared" si="27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11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8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226" t="str">
        <f t="shared" si="26"/>
        <v/>
      </c>
    </row>
    <row r="281" spans="1:72" hidden="1">
      <c r="A281" s="51" t="str">
        <f t="shared" si="27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11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8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226" t="str">
        <f t="shared" si="26"/>
        <v/>
      </c>
    </row>
    <row r="282" spans="1:72" hidden="1">
      <c r="A282" s="51" t="str">
        <f t="shared" si="27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11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8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226" t="str">
        <f t="shared" ref="BT282:BT345" si="32">IF(BN282="","",SUBSTITUTE(BM282," ","")&amp;SUBSTITUTE(BN282," ",""))</f>
        <v/>
      </c>
    </row>
    <row r="283" spans="1:72" hidden="1">
      <c r="A283" s="51" t="str">
        <f t="shared" si="27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11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8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226" t="str">
        <f t="shared" si="32"/>
        <v/>
      </c>
    </row>
    <row r="284" spans="1:72" hidden="1">
      <c r="A284" s="51" t="str">
        <f t="shared" si="27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11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8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226" t="str">
        <f t="shared" si="32"/>
        <v/>
      </c>
    </row>
    <row r="285" spans="1:72" hidden="1">
      <c r="A285" s="51" t="str">
        <f t="shared" si="27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11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8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226" t="str">
        <f t="shared" si="32"/>
        <v/>
      </c>
    </row>
    <row r="286" spans="1:72" hidden="1">
      <c r="A286" s="51" t="str">
        <f t="shared" si="27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11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8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226" t="str">
        <f t="shared" si="32"/>
        <v/>
      </c>
    </row>
    <row r="287" spans="1:72" hidden="1">
      <c r="A287" s="51" t="str">
        <f t="shared" si="27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11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8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226" t="str">
        <f t="shared" si="32"/>
        <v/>
      </c>
    </row>
    <row r="288" spans="1:72" hidden="1">
      <c r="A288" s="51" t="str">
        <f t="shared" si="27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11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8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226" t="str">
        <f t="shared" si="32"/>
        <v/>
      </c>
    </row>
    <row r="289" spans="1:72" hidden="1">
      <c r="A289" s="51" t="str">
        <f t="shared" si="27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11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8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226" t="str">
        <f t="shared" si="32"/>
        <v/>
      </c>
    </row>
    <row r="290" spans="1:72" hidden="1">
      <c r="A290" s="51" t="str">
        <f t="shared" si="27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11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8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226" t="str">
        <f t="shared" si="32"/>
        <v/>
      </c>
    </row>
    <row r="291" spans="1:72" hidden="1">
      <c r="A291" s="51" t="str">
        <f t="shared" si="27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11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8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226" t="str">
        <f t="shared" si="32"/>
        <v/>
      </c>
    </row>
    <row r="292" spans="1:72" hidden="1">
      <c r="A292" s="51" t="str">
        <f t="shared" ref="A292:A300" si="33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11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4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5">IF(AND(BR292&lt;1,BS292&lt;1),"Produção e Intervalo",IF(BR292&lt;1,"Intervalo",IF(BS292&lt;1,"Produção","Aderente")))</f>
        <v>Aderente</v>
      </c>
      <c r="BR292" s="19" t="str">
        <f t="shared" ref="BR292:BR300" si="36">IF(OR(B292="",F292=""),"*",AY292/P292)</f>
        <v>*</v>
      </c>
      <c r="BS292" s="19" t="str">
        <f t="shared" ref="BS292:BS300" si="37">IF(OR(B292="",F292=""),"*",BA292/Q292)</f>
        <v>*</v>
      </c>
      <c r="BT292" s="226" t="str">
        <f t="shared" si="32"/>
        <v/>
      </c>
    </row>
    <row r="293" spans="1:72" hidden="1">
      <c r="A293" s="51" t="str">
        <f t="shared" si="33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11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4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5"/>
        <v>Aderente</v>
      </c>
      <c r="BR293" s="19" t="str">
        <f t="shared" si="36"/>
        <v>*</v>
      </c>
      <c r="BS293" s="19" t="str">
        <f t="shared" si="37"/>
        <v>*</v>
      </c>
      <c r="BT293" s="226" t="str">
        <f t="shared" si="32"/>
        <v/>
      </c>
    </row>
    <row r="294" spans="1:72" hidden="1">
      <c r="A294" s="51" t="str">
        <f t="shared" si="33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11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4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5"/>
        <v>Aderente</v>
      </c>
      <c r="BR294" s="19" t="str">
        <f t="shared" si="36"/>
        <v>*</v>
      </c>
      <c r="BS294" s="19" t="str">
        <f t="shared" si="37"/>
        <v>*</v>
      </c>
      <c r="BT294" s="226" t="str">
        <f t="shared" si="32"/>
        <v/>
      </c>
    </row>
    <row r="295" spans="1:72" hidden="1">
      <c r="A295" s="51" t="str">
        <f t="shared" si="33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11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4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5"/>
        <v>Aderente</v>
      </c>
      <c r="BR295" s="19" t="str">
        <f t="shared" si="36"/>
        <v>*</v>
      </c>
      <c r="BS295" s="19" t="str">
        <f t="shared" si="37"/>
        <v>*</v>
      </c>
      <c r="BT295" s="226" t="str">
        <f t="shared" si="32"/>
        <v/>
      </c>
    </row>
    <row r="296" spans="1:72" hidden="1">
      <c r="A296" s="51" t="str">
        <f t="shared" si="33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11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4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5"/>
        <v>Aderente</v>
      </c>
      <c r="BR296" s="19" t="str">
        <f t="shared" si="36"/>
        <v>*</v>
      </c>
      <c r="BS296" s="19" t="str">
        <f t="shared" si="37"/>
        <v>*</v>
      </c>
      <c r="BT296" s="226" t="str">
        <f t="shared" si="32"/>
        <v/>
      </c>
    </row>
    <row r="297" spans="1:72" hidden="1">
      <c r="A297" s="51" t="str">
        <f t="shared" si="33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11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4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5"/>
        <v>Aderente</v>
      </c>
      <c r="BR297" s="19" t="str">
        <f t="shared" si="36"/>
        <v>*</v>
      </c>
      <c r="BS297" s="19" t="str">
        <f t="shared" si="37"/>
        <v>*</v>
      </c>
      <c r="BT297" s="226" t="str">
        <f t="shared" si="32"/>
        <v/>
      </c>
    </row>
    <row r="298" spans="1:72" hidden="1">
      <c r="A298" s="51" t="str">
        <f t="shared" si="33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11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4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5"/>
        <v>Aderente</v>
      </c>
      <c r="BR298" s="19" t="str">
        <f t="shared" si="36"/>
        <v>*</v>
      </c>
      <c r="BS298" s="19" t="str">
        <f t="shared" si="37"/>
        <v>*</v>
      </c>
      <c r="BT298" s="226" t="str">
        <f t="shared" si="32"/>
        <v/>
      </c>
    </row>
    <row r="299" spans="1:72" hidden="1">
      <c r="A299" s="51" t="str">
        <f t="shared" si="33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11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4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5"/>
        <v>Aderente</v>
      </c>
      <c r="BR299" s="19" t="str">
        <f t="shared" si="36"/>
        <v>*</v>
      </c>
      <c r="BS299" s="19" t="str">
        <f t="shared" si="37"/>
        <v>*</v>
      </c>
      <c r="BT299" s="226" t="str">
        <f t="shared" si="32"/>
        <v/>
      </c>
    </row>
    <row r="300" spans="1:72" hidden="1">
      <c r="A300" s="51" t="str">
        <f t="shared" si="33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11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4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5"/>
        <v>Aderente</v>
      </c>
      <c r="BR300" s="19" t="str">
        <f t="shared" si="36"/>
        <v>*</v>
      </c>
      <c r="BS300" s="19" t="str">
        <f t="shared" si="37"/>
        <v>*</v>
      </c>
      <c r="BT300" s="226" t="str">
        <f t="shared" si="32"/>
        <v/>
      </c>
    </row>
    <row r="301" spans="1:72" hidden="1">
      <c r="A301" s="51" t="str">
        <f t="shared" ref="A301:A364" si="38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11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9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40">IF(AND(BR301&lt;1,BS301&lt;1),"Produção e Intervalo",IF(BR301&lt;1,"Intervalo",IF(BS301&lt;1,"Produção","Aderente")))</f>
        <v>Aderente</v>
      </c>
      <c r="BR301" s="19" t="str">
        <f t="shared" ref="BR301:BR364" si="41">IF(OR(B301="",F301=""),"*",AY301/P301)</f>
        <v>*</v>
      </c>
      <c r="BS301" s="19" t="str">
        <f t="shared" ref="BS301:BS364" si="42">IF(OR(B301="",F301=""),"*",BA301/Q301)</f>
        <v>*</v>
      </c>
      <c r="BT301" s="226" t="str">
        <f t="shared" si="32"/>
        <v/>
      </c>
    </row>
    <row r="302" spans="1:72" hidden="1">
      <c r="A302" s="51" t="str">
        <f t="shared" si="38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11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9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40"/>
        <v>Aderente</v>
      </c>
      <c r="BR302" s="19" t="str">
        <f t="shared" si="41"/>
        <v>*</v>
      </c>
      <c r="BS302" s="19" t="str">
        <f t="shared" si="42"/>
        <v>*</v>
      </c>
      <c r="BT302" s="226" t="str">
        <f t="shared" si="32"/>
        <v/>
      </c>
    </row>
    <row r="303" spans="1:72" hidden="1">
      <c r="A303" s="51" t="str">
        <f t="shared" si="38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11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9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40"/>
        <v>Aderente</v>
      </c>
      <c r="BR303" s="19" t="str">
        <f t="shared" si="41"/>
        <v>*</v>
      </c>
      <c r="BS303" s="19" t="str">
        <f t="shared" si="42"/>
        <v>*</v>
      </c>
      <c r="BT303" s="226" t="str">
        <f t="shared" si="32"/>
        <v/>
      </c>
    </row>
    <row r="304" spans="1:72" hidden="1">
      <c r="A304" s="51" t="str">
        <f t="shared" si="38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11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9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40"/>
        <v>Aderente</v>
      </c>
      <c r="BR304" s="19" t="str">
        <f t="shared" si="41"/>
        <v>*</v>
      </c>
      <c r="BS304" s="19" t="str">
        <f t="shared" si="42"/>
        <v>*</v>
      </c>
      <c r="BT304" s="226" t="str">
        <f t="shared" si="32"/>
        <v/>
      </c>
    </row>
    <row r="305" spans="1:72" hidden="1">
      <c r="A305" s="51" t="str">
        <f t="shared" si="38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11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9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40"/>
        <v>Aderente</v>
      </c>
      <c r="BR305" s="19" t="str">
        <f t="shared" si="41"/>
        <v>*</v>
      </c>
      <c r="BS305" s="19" t="str">
        <f t="shared" si="42"/>
        <v>*</v>
      </c>
      <c r="BT305" s="226" t="str">
        <f t="shared" si="32"/>
        <v/>
      </c>
    </row>
    <row r="306" spans="1:72" hidden="1">
      <c r="A306" s="51" t="str">
        <f t="shared" si="38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11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9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40"/>
        <v>Aderente</v>
      </c>
      <c r="BR306" s="19" t="str">
        <f t="shared" si="41"/>
        <v>*</v>
      </c>
      <c r="BS306" s="19" t="str">
        <f t="shared" si="42"/>
        <v>*</v>
      </c>
      <c r="BT306" s="226" t="str">
        <f t="shared" si="32"/>
        <v/>
      </c>
    </row>
    <row r="307" spans="1:72" hidden="1">
      <c r="A307" s="51" t="str">
        <f t="shared" si="38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11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9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40"/>
        <v>Aderente</v>
      </c>
      <c r="BR307" s="19" t="str">
        <f t="shared" si="41"/>
        <v>*</v>
      </c>
      <c r="BS307" s="19" t="str">
        <f t="shared" si="42"/>
        <v>*</v>
      </c>
      <c r="BT307" s="226" t="str">
        <f t="shared" si="32"/>
        <v/>
      </c>
    </row>
    <row r="308" spans="1:72" hidden="1">
      <c r="A308" s="51" t="str">
        <f t="shared" si="38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11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9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40"/>
        <v>Aderente</v>
      </c>
      <c r="BR308" s="19" t="str">
        <f t="shared" si="41"/>
        <v>*</v>
      </c>
      <c r="BS308" s="19" t="str">
        <f t="shared" si="42"/>
        <v>*</v>
      </c>
      <c r="BT308" s="226" t="str">
        <f t="shared" si="32"/>
        <v/>
      </c>
    </row>
    <row r="309" spans="1:72" hidden="1">
      <c r="A309" s="51" t="str">
        <f t="shared" si="38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11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9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40"/>
        <v>Aderente</v>
      </c>
      <c r="BR309" s="19" t="str">
        <f t="shared" si="41"/>
        <v>*</v>
      </c>
      <c r="BS309" s="19" t="str">
        <f t="shared" si="42"/>
        <v>*</v>
      </c>
      <c r="BT309" s="226" t="str">
        <f t="shared" si="32"/>
        <v/>
      </c>
    </row>
    <row r="310" spans="1:72" hidden="1">
      <c r="A310" s="51" t="str">
        <f t="shared" si="38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11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9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40"/>
        <v>Aderente</v>
      </c>
      <c r="BR310" s="19" t="str">
        <f t="shared" si="41"/>
        <v>*</v>
      </c>
      <c r="BS310" s="19" t="str">
        <f t="shared" si="42"/>
        <v>*</v>
      </c>
      <c r="BT310" s="226" t="str">
        <f t="shared" si="32"/>
        <v/>
      </c>
    </row>
    <row r="311" spans="1:72" hidden="1">
      <c r="A311" s="51" t="str">
        <f t="shared" si="38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11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9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40"/>
        <v>Aderente</v>
      </c>
      <c r="BR311" s="19" t="str">
        <f t="shared" si="41"/>
        <v>*</v>
      </c>
      <c r="BS311" s="19" t="str">
        <f t="shared" si="42"/>
        <v>*</v>
      </c>
      <c r="BT311" s="226" t="str">
        <f t="shared" si="32"/>
        <v/>
      </c>
    </row>
    <row r="312" spans="1:72" hidden="1">
      <c r="A312" s="51" t="str">
        <f t="shared" si="38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11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9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40"/>
        <v>Aderente</v>
      </c>
      <c r="BR312" s="19" t="str">
        <f t="shared" si="41"/>
        <v>*</v>
      </c>
      <c r="BS312" s="19" t="str">
        <f t="shared" si="42"/>
        <v>*</v>
      </c>
      <c r="BT312" s="226" t="str">
        <f t="shared" si="32"/>
        <v/>
      </c>
    </row>
    <row r="313" spans="1:72" hidden="1">
      <c r="A313" s="51" t="str">
        <f t="shared" si="38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11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9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40"/>
        <v>Aderente</v>
      </c>
      <c r="BR313" s="19" t="str">
        <f t="shared" si="41"/>
        <v>*</v>
      </c>
      <c r="BS313" s="19" t="str">
        <f t="shared" si="42"/>
        <v>*</v>
      </c>
      <c r="BT313" s="226" t="str">
        <f t="shared" si="32"/>
        <v/>
      </c>
    </row>
    <row r="314" spans="1:72" hidden="1">
      <c r="A314" s="51" t="str">
        <f t="shared" si="38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11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9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40"/>
        <v>Aderente</v>
      </c>
      <c r="BR314" s="19" t="str">
        <f t="shared" si="41"/>
        <v>*</v>
      </c>
      <c r="BS314" s="19" t="str">
        <f t="shared" si="42"/>
        <v>*</v>
      </c>
      <c r="BT314" s="226" t="str">
        <f t="shared" si="32"/>
        <v/>
      </c>
    </row>
    <row r="315" spans="1:72" hidden="1">
      <c r="A315" s="51" t="str">
        <f t="shared" si="38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11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9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40"/>
        <v>Aderente</v>
      </c>
      <c r="BR315" s="19" t="str">
        <f t="shared" si="41"/>
        <v>*</v>
      </c>
      <c r="BS315" s="19" t="str">
        <f t="shared" si="42"/>
        <v>*</v>
      </c>
      <c r="BT315" s="226" t="str">
        <f t="shared" si="32"/>
        <v/>
      </c>
    </row>
    <row r="316" spans="1:72" hidden="1">
      <c r="A316" s="51" t="str">
        <f t="shared" si="38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11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9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40"/>
        <v>Aderente</v>
      </c>
      <c r="BR316" s="19" t="str">
        <f t="shared" si="41"/>
        <v>*</v>
      </c>
      <c r="BS316" s="19" t="str">
        <f t="shared" si="42"/>
        <v>*</v>
      </c>
      <c r="BT316" s="226" t="str">
        <f t="shared" si="32"/>
        <v/>
      </c>
    </row>
    <row r="317" spans="1:72" hidden="1">
      <c r="A317" s="51" t="str">
        <f t="shared" si="38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11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9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40"/>
        <v>Aderente</v>
      </c>
      <c r="BR317" s="19" t="str">
        <f t="shared" si="41"/>
        <v>*</v>
      </c>
      <c r="BS317" s="19" t="str">
        <f t="shared" si="42"/>
        <v>*</v>
      </c>
      <c r="BT317" s="226" t="str">
        <f t="shared" si="32"/>
        <v/>
      </c>
    </row>
    <row r="318" spans="1:72" hidden="1">
      <c r="A318" s="51" t="str">
        <f t="shared" si="38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11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9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40"/>
        <v>Aderente</v>
      </c>
      <c r="BR318" s="19" t="str">
        <f t="shared" si="41"/>
        <v>*</v>
      </c>
      <c r="BS318" s="19" t="str">
        <f t="shared" si="42"/>
        <v>*</v>
      </c>
      <c r="BT318" s="226" t="str">
        <f t="shared" si="32"/>
        <v/>
      </c>
    </row>
    <row r="319" spans="1:72" hidden="1">
      <c r="A319" s="51" t="str">
        <f t="shared" si="38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11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9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40"/>
        <v>Aderente</v>
      </c>
      <c r="BR319" s="19" t="str">
        <f t="shared" si="41"/>
        <v>*</v>
      </c>
      <c r="BS319" s="19" t="str">
        <f t="shared" si="42"/>
        <v>*</v>
      </c>
      <c r="BT319" s="226" t="str">
        <f t="shared" si="32"/>
        <v/>
      </c>
    </row>
    <row r="320" spans="1:72" hidden="1">
      <c r="A320" s="51" t="str">
        <f t="shared" si="38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11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9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40"/>
        <v>Aderente</v>
      </c>
      <c r="BR320" s="19" t="str">
        <f t="shared" si="41"/>
        <v>*</v>
      </c>
      <c r="BS320" s="19" t="str">
        <f t="shared" si="42"/>
        <v>*</v>
      </c>
      <c r="BT320" s="226" t="str">
        <f t="shared" si="32"/>
        <v/>
      </c>
    </row>
    <row r="321" spans="1:72" hidden="1">
      <c r="A321" s="51" t="str">
        <f t="shared" si="38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11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9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40"/>
        <v>Aderente</v>
      </c>
      <c r="BR321" s="19" t="str">
        <f t="shared" si="41"/>
        <v>*</v>
      </c>
      <c r="BS321" s="19" t="str">
        <f t="shared" si="42"/>
        <v>*</v>
      </c>
      <c r="BT321" s="226" t="str">
        <f t="shared" si="32"/>
        <v/>
      </c>
    </row>
    <row r="322" spans="1:72" hidden="1">
      <c r="A322" s="51" t="str">
        <f t="shared" si="38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11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9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40"/>
        <v>Aderente</v>
      </c>
      <c r="BR322" s="19" t="str">
        <f t="shared" si="41"/>
        <v>*</v>
      </c>
      <c r="BS322" s="19" t="str">
        <f t="shared" si="42"/>
        <v>*</v>
      </c>
      <c r="BT322" s="226" t="str">
        <f t="shared" si="32"/>
        <v/>
      </c>
    </row>
    <row r="323" spans="1:72" hidden="1">
      <c r="A323" s="51" t="str">
        <f t="shared" si="38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11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9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40"/>
        <v>Aderente</v>
      </c>
      <c r="BR323" s="19" t="str">
        <f t="shared" si="41"/>
        <v>*</v>
      </c>
      <c r="BS323" s="19" t="str">
        <f t="shared" si="42"/>
        <v>*</v>
      </c>
      <c r="BT323" s="226" t="str">
        <f t="shared" si="32"/>
        <v/>
      </c>
    </row>
    <row r="324" spans="1:72" ht="16.5" hidden="1" customHeight="1">
      <c r="A324" s="51" t="str">
        <f t="shared" si="38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11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9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40"/>
        <v>Aderente</v>
      </c>
      <c r="BR324" s="19" t="str">
        <f t="shared" si="41"/>
        <v>*</v>
      </c>
      <c r="BS324" s="19" t="str">
        <f t="shared" si="42"/>
        <v>*</v>
      </c>
      <c r="BT324" s="226" t="str">
        <f t="shared" si="32"/>
        <v/>
      </c>
    </row>
    <row r="325" spans="1:72" hidden="1">
      <c r="A325" s="51" t="str">
        <f t="shared" si="38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11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9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40"/>
        <v>Aderente</v>
      </c>
      <c r="BR325" s="19" t="str">
        <f t="shared" si="41"/>
        <v>*</v>
      </c>
      <c r="BS325" s="19" t="str">
        <f t="shared" si="42"/>
        <v>*</v>
      </c>
      <c r="BT325" s="226" t="str">
        <f t="shared" si="32"/>
        <v/>
      </c>
    </row>
    <row r="326" spans="1:72" hidden="1">
      <c r="A326" s="51" t="str">
        <f t="shared" si="38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11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9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40"/>
        <v>Aderente</v>
      </c>
      <c r="BR326" s="19" t="str">
        <f t="shared" si="41"/>
        <v>*</v>
      </c>
      <c r="BS326" s="19" t="str">
        <f t="shared" si="42"/>
        <v>*</v>
      </c>
      <c r="BT326" s="226" t="str">
        <f t="shared" si="32"/>
        <v/>
      </c>
    </row>
    <row r="327" spans="1:72" hidden="1">
      <c r="A327" s="51" t="str">
        <f t="shared" si="38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11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9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40"/>
        <v>Aderente</v>
      </c>
      <c r="BR327" s="19" t="str">
        <f t="shared" si="41"/>
        <v>*</v>
      </c>
      <c r="BS327" s="19" t="str">
        <f t="shared" si="42"/>
        <v>*</v>
      </c>
      <c r="BT327" s="226" t="str">
        <f t="shared" si="32"/>
        <v/>
      </c>
    </row>
    <row r="328" spans="1:72" hidden="1">
      <c r="A328" s="51" t="str">
        <f t="shared" si="38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11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9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40"/>
        <v>Aderente</v>
      </c>
      <c r="BR328" s="19" t="str">
        <f t="shared" si="41"/>
        <v>*</v>
      </c>
      <c r="BS328" s="19" t="str">
        <f t="shared" si="42"/>
        <v>*</v>
      </c>
      <c r="BT328" s="226" t="str">
        <f t="shared" si="32"/>
        <v/>
      </c>
    </row>
    <row r="329" spans="1:72" hidden="1">
      <c r="A329" s="51" t="str">
        <f t="shared" si="38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11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9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40"/>
        <v>Aderente</v>
      </c>
      <c r="BR329" s="19" t="str">
        <f t="shared" si="41"/>
        <v>*</v>
      </c>
      <c r="BS329" s="19" t="str">
        <f t="shared" si="42"/>
        <v>*</v>
      </c>
      <c r="BT329" s="226" t="str">
        <f t="shared" si="32"/>
        <v/>
      </c>
    </row>
    <row r="330" spans="1:72" hidden="1">
      <c r="A330" s="51" t="str">
        <f t="shared" si="38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11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9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40"/>
        <v>Aderente</v>
      </c>
      <c r="BR330" s="19" t="str">
        <f t="shared" si="41"/>
        <v>*</v>
      </c>
      <c r="BS330" s="19" t="str">
        <f t="shared" si="42"/>
        <v>*</v>
      </c>
      <c r="BT330" s="226" t="str">
        <f t="shared" si="32"/>
        <v/>
      </c>
    </row>
    <row r="331" spans="1:72" hidden="1">
      <c r="A331" s="51" t="str">
        <f t="shared" si="38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11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9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40"/>
        <v>Aderente</v>
      </c>
      <c r="BR331" s="19" t="str">
        <f t="shared" si="41"/>
        <v>*</v>
      </c>
      <c r="BS331" s="19" t="str">
        <f t="shared" si="42"/>
        <v>*</v>
      </c>
      <c r="BT331" s="226" t="str">
        <f t="shared" si="32"/>
        <v/>
      </c>
    </row>
    <row r="332" spans="1:72" hidden="1">
      <c r="A332" s="51" t="str">
        <f t="shared" si="38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11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9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40"/>
        <v>Aderente</v>
      </c>
      <c r="BR332" s="19" t="str">
        <f t="shared" si="41"/>
        <v>*</v>
      </c>
      <c r="BS332" s="19" t="str">
        <f t="shared" si="42"/>
        <v>*</v>
      </c>
      <c r="BT332" s="226" t="str">
        <f t="shared" si="32"/>
        <v/>
      </c>
    </row>
    <row r="333" spans="1:72" hidden="1">
      <c r="A333" s="51" t="str">
        <f t="shared" si="38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11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9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40"/>
        <v>Aderente</v>
      </c>
      <c r="BR333" s="19" t="str">
        <f t="shared" si="41"/>
        <v>*</v>
      </c>
      <c r="BS333" s="19" t="str">
        <f t="shared" si="42"/>
        <v>*</v>
      </c>
      <c r="BT333" s="226" t="str">
        <f t="shared" si="32"/>
        <v/>
      </c>
    </row>
    <row r="334" spans="1:72" hidden="1">
      <c r="A334" s="51" t="str">
        <f t="shared" si="38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11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9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40"/>
        <v>Aderente</v>
      </c>
      <c r="BR334" s="19" t="str">
        <f t="shared" si="41"/>
        <v>*</v>
      </c>
      <c r="BS334" s="19" t="str">
        <f t="shared" si="42"/>
        <v>*</v>
      </c>
      <c r="BT334" s="226" t="str">
        <f t="shared" si="32"/>
        <v/>
      </c>
    </row>
    <row r="335" spans="1:72" hidden="1">
      <c r="A335" s="51" t="str">
        <f t="shared" si="38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11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9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40"/>
        <v>Aderente</v>
      </c>
      <c r="BR335" s="19" t="str">
        <f t="shared" si="41"/>
        <v>*</v>
      </c>
      <c r="BS335" s="19" t="str">
        <f t="shared" si="42"/>
        <v>*</v>
      </c>
      <c r="BT335" s="226" t="str">
        <f t="shared" si="32"/>
        <v/>
      </c>
    </row>
    <row r="336" spans="1:72" hidden="1">
      <c r="A336" s="51" t="str">
        <f t="shared" si="38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11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9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40"/>
        <v>Aderente</v>
      </c>
      <c r="BR336" s="19" t="str">
        <f t="shared" si="41"/>
        <v>*</v>
      </c>
      <c r="BS336" s="19" t="str">
        <f t="shared" si="42"/>
        <v>*</v>
      </c>
      <c r="BT336" s="226" t="str">
        <f t="shared" si="32"/>
        <v/>
      </c>
    </row>
    <row r="337" spans="1:72" hidden="1">
      <c r="A337" s="51" t="str">
        <f t="shared" si="38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11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9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40"/>
        <v>Aderente</v>
      </c>
      <c r="BR337" s="19" t="str">
        <f t="shared" si="41"/>
        <v>*</v>
      </c>
      <c r="BS337" s="19" t="str">
        <f t="shared" si="42"/>
        <v>*</v>
      </c>
      <c r="BT337" s="226" t="str">
        <f t="shared" si="32"/>
        <v/>
      </c>
    </row>
    <row r="338" spans="1:72" hidden="1">
      <c r="A338" s="51" t="str">
        <f t="shared" si="38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11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9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40"/>
        <v>Aderente</v>
      </c>
      <c r="BR338" s="19" t="str">
        <f t="shared" si="41"/>
        <v>*</v>
      </c>
      <c r="BS338" s="19" t="str">
        <f t="shared" si="42"/>
        <v>*</v>
      </c>
      <c r="BT338" s="226" t="str">
        <f t="shared" si="32"/>
        <v/>
      </c>
    </row>
    <row r="339" spans="1:72" hidden="1">
      <c r="A339" s="51" t="str">
        <f t="shared" si="38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11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9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40"/>
        <v>Aderente</v>
      </c>
      <c r="BR339" s="19" t="str">
        <f t="shared" si="41"/>
        <v>*</v>
      </c>
      <c r="BS339" s="19" t="str">
        <f t="shared" si="42"/>
        <v>*</v>
      </c>
      <c r="BT339" s="226" t="str">
        <f t="shared" si="32"/>
        <v/>
      </c>
    </row>
    <row r="340" spans="1:72" hidden="1">
      <c r="A340" s="51" t="str">
        <f t="shared" si="38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11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9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40"/>
        <v>Aderente</v>
      </c>
      <c r="BR340" s="19" t="str">
        <f t="shared" si="41"/>
        <v>*</v>
      </c>
      <c r="BS340" s="19" t="str">
        <f t="shared" si="42"/>
        <v>*</v>
      </c>
      <c r="BT340" s="226" t="str">
        <f t="shared" si="32"/>
        <v/>
      </c>
    </row>
    <row r="341" spans="1:72" hidden="1">
      <c r="A341" s="51" t="str">
        <f t="shared" si="38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11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9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40"/>
        <v>Aderente</v>
      </c>
      <c r="BR341" s="19" t="str">
        <f t="shared" si="41"/>
        <v>*</v>
      </c>
      <c r="BS341" s="19" t="str">
        <f t="shared" si="42"/>
        <v>*</v>
      </c>
      <c r="BT341" s="226" t="str">
        <f t="shared" si="32"/>
        <v/>
      </c>
    </row>
    <row r="342" spans="1:72" hidden="1">
      <c r="A342" s="51" t="str">
        <f t="shared" si="38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11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9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40"/>
        <v>Aderente</v>
      </c>
      <c r="BR342" s="19" t="str">
        <f t="shared" si="41"/>
        <v>*</v>
      </c>
      <c r="BS342" s="19" t="str">
        <f t="shared" si="42"/>
        <v>*</v>
      </c>
      <c r="BT342" s="226" t="str">
        <f t="shared" si="32"/>
        <v/>
      </c>
    </row>
    <row r="343" spans="1:72" hidden="1">
      <c r="A343" s="51" t="str">
        <f t="shared" si="38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11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9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40"/>
        <v>Aderente</v>
      </c>
      <c r="BR343" s="19" t="str">
        <f t="shared" si="41"/>
        <v>*</v>
      </c>
      <c r="BS343" s="19" t="str">
        <f t="shared" si="42"/>
        <v>*</v>
      </c>
      <c r="BT343" s="226" t="str">
        <f t="shared" si="32"/>
        <v/>
      </c>
    </row>
    <row r="344" spans="1:72" hidden="1">
      <c r="A344" s="51" t="str">
        <f t="shared" si="38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11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9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40"/>
        <v>Aderente</v>
      </c>
      <c r="BR344" s="19" t="str">
        <f t="shared" si="41"/>
        <v>*</v>
      </c>
      <c r="BS344" s="19" t="str">
        <f t="shared" si="42"/>
        <v>*</v>
      </c>
      <c r="BT344" s="226" t="str">
        <f t="shared" si="32"/>
        <v/>
      </c>
    </row>
    <row r="345" spans="1:72" hidden="1">
      <c r="A345" s="51" t="str">
        <f t="shared" si="38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11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9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40"/>
        <v>Aderente</v>
      </c>
      <c r="BR345" s="19" t="str">
        <f t="shared" si="41"/>
        <v>*</v>
      </c>
      <c r="BS345" s="19" t="str">
        <f t="shared" si="42"/>
        <v>*</v>
      </c>
      <c r="BT345" s="226" t="str">
        <f t="shared" si="32"/>
        <v/>
      </c>
    </row>
    <row r="346" spans="1:72" hidden="1">
      <c r="A346" s="51" t="str">
        <f t="shared" si="38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11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9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40"/>
        <v>Aderente</v>
      </c>
      <c r="BR346" s="19" t="str">
        <f t="shared" si="41"/>
        <v>*</v>
      </c>
      <c r="BS346" s="19" t="str">
        <f t="shared" si="42"/>
        <v>*</v>
      </c>
      <c r="BT346" s="226" t="str">
        <f t="shared" ref="BT346:BT409" si="43">IF(BN346="","",SUBSTITUTE(BM346," ","")&amp;SUBSTITUTE(BN346," ",""))</f>
        <v/>
      </c>
    </row>
    <row r="347" spans="1:72" hidden="1">
      <c r="A347" s="51" t="str">
        <f t="shared" si="38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11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9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40"/>
        <v>Aderente</v>
      </c>
      <c r="BR347" s="19" t="str">
        <f t="shared" si="41"/>
        <v>*</v>
      </c>
      <c r="BS347" s="19" t="str">
        <f t="shared" si="42"/>
        <v>*</v>
      </c>
      <c r="BT347" s="226" t="str">
        <f t="shared" si="43"/>
        <v/>
      </c>
    </row>
    <row r="348" spans="1:72" hidden="1">
      <c r="A348" s="51" t="str">
        <f t="shared" si="38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11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9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40"/>
        <v>Aderente</v>
      </c>
      <c r="BR348" s="19" t="str">
        <f t="shared" si="41"/>
        <v>*</v>
      </c>
      <c r="BS348" s="19" t="str">
        <f t="shared" si="42"/>
        <v>*</v>
      </c>
      <c r="BT348" s="226" t="str">
        <f t="shared" si="43"/>
        <v/>
      </c>
    </row>
    <row r="349" spans="1:72" hidden="1">
      <c r="A349" s="51" t="str">
        <f t="shared" si="38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11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9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40"/>
        <v>Aderente</v>
      </c>
      <c r="BR349" s="19" t="str">
        <f t="shared" si="41"/>
        <v>*</v>
      </c>
      <c r="BS349" s="19" t="str">
        <f t="shared" si="42"/>
        <v>*</v>
      </c>
      <c r="BT349" s="226" t="str">
        <f t="shared" si="43"/>
        <v/>
      </c>
    </row>
    <row r="350" spans="1:72" hidden="1">
      <c r="A350" s="51" t="str">
        <f t="shared" si="38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11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9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40"/>
        <v>Aderente</v>
      </c>
      <c r="BR350" s="19" t="str">
        <f t="shared" si="41"/>
        <v>*</v>
      </c>
      <c r="BS350" s="19" t="str">
        <f t="shared" si="42"/>
        <v>*</v>
      </c>
      <c r="BT350" s="226" t="str">
        <f t="shared" si="43"/>
        <v/>
      </c>
    </row>
    <row r="351" spans="1:72" hidden="1">
      <c r="A351" s="51" t="str">
        <f t="shared" si="38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11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9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40"/>
        <v>Aderente</v>
      </c>
      <c r="BR351" s="19" t="str">
        <f t="shared" si="41"/>
        <v>*</v>
      </c>
      <c r="BS351" s="19" t="str">
        <f t="shared" si="42"/>
        <v>*</v>
      </c>
      <c r="BT351" s="226" t="str">
        <f t="shared" si="43"/>
        <v/>
      </c>
    </row>
    <row r="352" spans="1:72" hidden="1">
      <c r="A352" s="51" t="str">
        <f t="shared" si="38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11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9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40"/>
        <v>Aderente</v>
      </c>
      <c r="BR352" s="19" t="str">
        <f t="shared" si="41"/>
        <v>*</v>
      </c>
      <c r="BS352" s="19" t="str">
        <f t="shared" si="42"/>
        <v>*</v>
      </c>
      <c r="BT352" s="226" t="str">
        <f t="shared" si="43"/>
        <v/>
      </c>
    </row>
    <row r="353" spans="1:72" hidden="1">
      <c r="A353" s="51" t="str">
        <f t="shared" si="38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11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9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40"/>
        <v>Aderente</v>
      </c>
      <c r="BR353" s="19" t="str">
        <f t="shared" si="41"/>
        <v>*</v>
      </c>
      <c r="BS353" s="19" t="str">
        <f t="shared" si="42"/>
        <v>*</v>
      </c>
      <c r="BT353" s="226" t="str">
        <f t="shared" si="43"/>
        <v/>
      </c>
    </row>
    <row r="354" spans="1:72" hidden="1">
      <c r="A354" s="51" t="str">
        <f t="shared" si="38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11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9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40"/>
        <v>Aderente</v>
      </c>
      <c r="BR354" s="19" t="str">
        <f t="shared" si="41"/>
        <v>*</v>
      </c>
      <c r="BS354" s="19" t="str">
        <f t="shared" si="42"/>
        <v>*</v>
      </c>
      <c r="BT354" s="226" t="str">
        <f t="shared" si="43"/>
        <v/>
      </c>
    </row>
    <row r="355" spans="1:72" hidden="1">
      <c r="A355" s="51" t="str">
        <f t="shared" si="38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11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9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40"/>
        <v>Aderente</v>
      </c>
      <c r="BR355" s="19" t="str">
        <f t="shared" si="41"/>
        <v>*</v>
      </c>
      <c r="BS355" s="19" t="str">
        <f t="shared" si="42"/>
        <v>*</v>
      </c>
      <c r="BT355" s="226" t="str">
        <f t="shared" si="43"/>
        <v/>
      </c>
    </row>
    <row r="356" spans="1:72" hidden="1">
      <c r="A356" s="51" t="str">
        <f t="shared" si="38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11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9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40"/>
        <v>Aderente</v>
      </c>
      <c r="BR356" s="19" t="str">
        <f t="shared" si="41"/>
        <v>*</v>
      </c>
      <c r="BS356" s="19" t="str">
        <f t="shared" si="42"/>
        <v>*</v>
      </c>
      <c r="BT356" s="226" t="str">
        <f t="shared" si="43"/>
        <v/>
      </c>
    </row>
    <row r="357" spans="1:72" hidden="1">
      <c r="A357" s="51" t="str">
        <f t="shared" si="38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11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9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40"/>
        <v>Aderente</v>
      </c>
      <c r="BR357" s="19" t="str">
        <f t="shared" si="41"/>
        <v>*</v>
      </c>
      <c r="BS357" s="19" t="str">
        <f t="shared" si="42"/>
        <v>*</v>
      </c>
      <c r="BT357" s="226" t="str">
        <f t="shared" si="43"/>
        <v/>
      </c>
    </row>
    <row r="358" spans="1:72" hidden="1">
      <c r="A358" s="51" t="str">
        <f t="shared" si="38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11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9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40"/>
        <v>Aderente</v>
      </c>
      <c r="BR358" s="19" t="str">
        <f t="shared" si="41"/>
        <v>*</v>
      </c>
      <c r="BS358" s="19" t="str">
        <f t="shared" si="42"/>
        <v>*</v>
      </c>
      <c r="BT358" s="226" t="str">
        <f t="shared" si="43"/>
        <v/>
      </c>
    </row>
    <row r="359" spans="1:72" hidden="1">
      <c r="A359" s="51" t="str">
        <f t="shared" si="38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11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9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40"/>
        <v>Aderente</v>
      </c>
      <c r="BR359" s="19" t="str">
        <f t="shared" si="41"/>
        <v>*</v>
      </c>
      <c r="BS359" s="19" t="str">
        <f t="shared" si="42"/>
        <v>*</v>
      </c>
      <c r="BT359" s="226" t="str">
        <f t="shared" si="43"/>
        <v/>
      </c>
    </row>
    <row r="360" spans="1:72" hidden="1">
      <c r="A360" s="51" t="str">
        <f t="shared" si="38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11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9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40"/>
        <v>Aderente</v>
      </c>
      <c r="BR360" s="19" t="str">
        <f t="shared" si="41"/>
        <v>*</v>
      </c>
      <c r="BS360" s="19" t="str">
        <f t="shared" si="42"/>
        <v>*</v>
      </c>
      <c r="BT360" s="226" t="str">
        <f t="shared" si="43"/>
        <v/>
      </c>
    </row>
    <row r="361" spans="1:72" hidden="1">
      <c r="A361" s="51" t="str">
        <f t="shared" si="38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11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9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40"/>
        <v>Aderente</v>
      </c>
      <c r="BR361" s="19" t="str">
        <f t="shared" si="41"/>
        <v>*</v>
      </c>
      <c r="BS361" s="19" t="str">
        <f t="shared" si="42"/>
        <v>*</v>
      </c>
      <c r="BT361" s="226" t="str">
        <f t="shared" si="43"/>
        <v/>
      </c>
    </row>
    <row r="362" spans="1:72" hidden="1">
      <c r="A362" s="51" t="str">
        <f t="shared" si="38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11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9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40"/>
        <v>Aderente</v>
      </c>
      <c r="BR362" s="19" t="str">
        <f t="shared" si="41"/>
        <v>*</v>
      </c>
      <c r="BS362" s="19" t="str">
        <f t="shared" si="42"/>
        <v>*</v>
      </c>
      <c r="BT362" s="226" t="str">
        <f t="shared" si="43"/>
        <v/>
      </c>
    </row>
    <row r="363" spans="1:72" hidden="1">
      <c r="A363" s="51" t="str">
        <f t="shared" si="38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11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9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40"/>
        <v>Aderente</v>
      </c>
      <c r="BR363" s="19" t="str">
        <f t="shared" si="41"/>
        <v>*</v>
      </c>
      <c r="BS363" s="19" t="str">
        <f t="shared" si="42"/>
        <v>*</v>
      </c>
      <c r="BT363" s="226" t="str">
        <f t="shared" si="43"/>
        <v/>
      </c>
    </row>
    <row r="364" spans="1:72" hidden="1">
      <c r="A364" s="51" t="str">
        <f t="shared" si="38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11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9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40"/>
        <v>Aderente</v>
      </c>
      <c r="BR364" s="19" t="str">
        <f t="shared" si="41"/>
        <v>*</v>
      </c>
      <c r="BS364" s="19" t="str">
        <f t="shared" si="42"/>
        <v>*</v>
      </c>
      <c r="BT364" s="226" t="str">
        <f t="shared" si="43"/>
        <v/>
      </c>
    </row>
    <row r="365" spans="1:72" hidden="1">
      <c r="A365" s="51" t="str">
        <f t="shared" ref="A365:A428" si="44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11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5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6">IF(AND(BR365&lt;1,BS365&lt;1),"Produção e Intervalo",IF(BR365&lt;1,"Intervalo",IF(BS365&lt;1,"Produção","Aderente")))</f>
        <v>Aderente</v>
      </c>
      <c r="BR365" s="19" t="str">
        <f t="shared" ref="BR365:BR428" si="47">IF(OR(B365="",F365=""),"*",AY365/P365)</f>
        <v>*</v>
      </c>
      <c r="BS365" s="19" t="str">
        <f t="shared" ref="BS365:BS428" si="48">IF(OR(B365="",F365=""),"*",BA365/Q365)</f>
        <v>*</v>
      </c>
      <c r="BT365" s="226" t="str">
        <f t="shared" si="43"/>
        <v/>
      </c>
    </row>
    <row r="366" spans="1:72" hidden="1">
      <c r="A366" s="51" t="str">
        <f t="shared" si="44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11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5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6"/>
        <v>Aderente</v>
      </c>
      <c r="BR366" s="19" t="str">
        <f t="shared" si="47"/>
        <v>*</v>
      </c>
      <c r="BS366" s="19" t="str">
        <f t="shared" si="48"/>
        <v>*</v>
      </c>
      <c r="BT366" s="226" t="str">
        <f t="shared" si="43"/>
        <v/>
      </c>
    </row>
    <row r="367" spans="1:72" hidden="1">
      <c r="A367" s="51" t="str">
        <f t="shared" si="44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11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5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6"/>
        <v>Aderente</v>
      </c>
      <c r="BR367" s="19" t="str">
        <f t="shared" si="47"/>
        <v>*</v>
      </c>
      <c r="BS367" s="19" t="str">
        <f t="shared" si="48"/>
        <v>*</v>
      </c>
      <c r="BT367" s="226" t="str">
        <f t="shared" si="43"/>
        <v/>
      </c>
    </row>
    <row r="368" spans="1:72" hidden="1">
      <c r="A368" s="51" t="str">
        <f t="shared" si="44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11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5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6"/>
        <v>Aderente</v>
      </c>
      <c r="BR368" s="19" t="str">
        <f t="shared" si="47"/>
        <v>*</v>
      </c>
      <c r="BS368" s="19" t="str">
        <f t="shared" si="48"/>
        <v>*</v>
      </c>
      <c r="BT368" s="226" t="str">
        <f t="shared" si="43"/>
        <v/>
      </c>
    </row>
    <row r="369" spans="1:72" hidden="1">
      <c r="A369" s="51" t="str">
        <f t="shared" si="44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11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5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6"/>
        <v>Aderente</v>
      </c>
      <c r="BR369" s="19" t="str">
        <f t="shared" si="47"/>
        <v>*</v>
      </c>
      <c r="BS369" s="19" t="str">
        <f t="shared" si="48"/>
        <v>*</v>
      </c>
      <c r="BT369" s="226" t="str">
        <f t="shared" si="43"/>
        <v/>
      </c>
    </row>
    <row r="370" spans="1:72" hidden="1">
      <c r="A370" s="51" t="str">
        <f t="shared" si="44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11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5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6"/>
        <v>Aderente</v>
      </c>
      <c r="BR370" s="19" t="str">
        <f t="shared" si="47"/>
        <v>*</v>
      </c>
      <c r="BS370" s="19" t="str">
        <f t="shared" si="48"/>
        <v>*</v>
      </c>
      <c r="BT370" s="226" t="str">
        <f t="shared" si="43"/>
        <v/>
      </c>
    </row>
    <row r="371" spans="1:72" hidden="1">
      <c r="A371" s="51" t="str">
        <f t="shared" si="44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11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6"/>
        <v>Aderente</v>
      </c>
      <c r="BR371" s="19" t="str">
        <f t="shared" si="47"/>
        <v>*</v>
      </c>
      <c r="BS371" s="19" t="str">
        <f t="shared" si="48"/>
        <v>*</v>
      </c>
      <c r="BT371" s="226" t="str">
        <f t="shared" si="43"/>
        <v/>
      </c>
    </row>
    <row r="372" spans="1:72" hidden="1">
      <c r="A372" s="51" t="str">
        <f t="shared" si="44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11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6"/>
        <v>Aderente</v>
      </c>
      <c r="BR372" s="19" t="str">
        <f t="shared" si="47"/>
        <v>*</v>
      </c>
      <c r="BS372" s="19" t="str">
        <f t="shared" si="48"/>
        <v>*</v>
      </c>
      <c r="BT372" s="226" t="str">
        <f t="shared" si="43"/>
        <v/>
      </c>
    </row>
    <row r="373" spans="1:72" hidden="1">
      <c r="A373" s="51" t="str">
        <f t="shared" si="44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11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5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6"/>
        <v>Aderente</v>
      </c>
      <c r="BR373" s="19" t="str">
        <f t="shared" si="47"/>
        <v>*</v>
      </c>
      <c r="BS373" s="19" t="str">
        <f t="shared" si="48"/>
        <v>*</v>
      </c>
      <c r="BT373" s="226" t="str">
        <f t="shared" si="43"/>
        <v/>
      </c>
    </row>
    <row r="374" spans="1:72" hidden="1">
      <c r="A374" s="51" t="str">
        <f t="shared" si="44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11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5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6"/>
        <v>Aderente</v>
      </c>
      <c r="BR374" s="19" t="str">
        <f t="shared" si="47"/>
        <v>*</v>
      </c>
      <c r="BS374" s="19" t="str">
        <f t="shared" si="48"/>
        <v>*</v>
      </c>
      <c r="BT374" s="226" t="str">
        <f t="shared" si="43"/>
        <v/>
      </c>
    </row>
    <row r="375" spans="1:72" hidden="1">
      <c r="A375" s="51" t="str">
        <f t="shared" si="44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11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5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6"/>
        <v>Aderente</v>
      </c>
      <c r="BR375" s="19" t="str">
        <f t="shared" si="47"/>
        <v>*</v>
      </c>
      <c r="BS375" s="19" t="str">
        <f t="shared" si="48"/>
        <v>*</v>
      </c>
      <c r="BT375" s="226" t="str">
        <f t="shared" si="43"/>
        <v/>
      </c>
    </row>
    <row r="376" spans="1:72" hidden="1">
      <c r="A376" s="51" t="str">
        <f t="shared" si="44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11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5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6"/>
        <v>Aderente</v>
      </c>
      <c r="BR376" s="19" t="str">
        <f t="shared" si="47"/>
        <v>*</v>
      </c>
      <c r="BS376" s="19" t="str">
        <f t="shared" si="48"/>
        <v>*</v>
      </c>
      <c r="BT376" s="226" t="str">
        <f t="shared" si="43"/>
        <v/>
      </c>
    </row>
    <row r="377" spans="1:72" hidden="1">
      <c r="A377" s="51" t="str">
        <f t="shared" si="44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11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6"/>
        <v>Aderente</v>
      </c>
      <c r="BR377" s="19" t="str">
        <f t="shared" si="47"/>
        <v>*</v>
      </c>
      <c r="BS377" s="19" t="str">
        <f t="shared" si="48"/>
        <v>*</v>
      </c>
      <c r="BT377" s="226" t="str">
        <f t="shared" si="43"/>
        <v/>
      </c>
    </row>
    <row r="378" spans="1:72" hidden="1">
      <c r="A378" s="51" t="str">
        <f t="shared" si="44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11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6"/>
        <v>Aderente</v>
      </c>
      <c r="BR378" s="19" t="str">
        <f t="shared" si="47"/>
        <v>*</v>
      </c>
      <c r="BS378" s="19" t="str">
        <f t="shared" si="48"/>
        <v>*</v>
      </c>
      <c r="BT378" s="226" t="str">
        <f t="shared" si="43"/>
        <v/>
      </c>
    </row>
    <row r="379" spans="1:72" hidden="1">
      <c r="A379" s="51" t="str">
        <f t="shared" si="44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11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5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6"/>
        <v>Aderente</v>
      </c>
      <c r="BR379" s="19" t="str">
        <f t="shared" si="47"/>
        <v>*</v>
      </c>
      <c r="BS379" s="19" t="str">
        <f t="shared" si="48"/>
        <v>*</v>
      </c>
      <c r="BT379" s="226" t="str">
        <f t="shared" si="43"/>
        <v/>
      </c>
    </row>
    <row r="380" spans="1:72" hidden="1">
      <c r="A380" s="51" t="str">
        <f t="shared" si="44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11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5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6"/>
        <v>Aderente</v>
      </c>
      <c r="BR380" s="19" t="str">
        <f t="shared" si="47"/>
        <v>*</v>
      </c>
      <c r="BS380" s="19" t="str">
        <f t="shared" si="48"/>
        <v>*</v>
      </c>
      <c r="BT380" s="226" t="str">
        <f t="shared" si="43"/>
        <v/>
      </c>
    </row>
    <row r="381" spans="1:72" hidden="1">
      <c r="A381" s="51" t="str">
        <f t="shared" si="44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11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5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6"/>
        <v>Aderente</v>
      </c>
      <c r="BR381" s="19" t="str">
        <f t="shared" si="47"/>
        <v>*</v>
      </c>
      <c r="BS381" s="19" t="str">
        <f t="shared" si="48"/>
        <v>*</v>
      </c>
      <c r="BT381" s="226" t="str">
        <f t="shared" si="43"/>
        <v/>
      </c>
    </row>
    <row r="382" spans="1:72" hidden="1">
      <c r="A382" s="51" t="str">
        <f t="shared" si="44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11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6"/>
        <v>Aderente</v>
      </c>
      <c r="BR382" s="19" t="str">
        <f t="shared" si="47"/>
        <v>*</v>
      </c>
      <c r="BS382" s="19" t="str">
        <f t="shared" si="48"/>
        <v>*</v>
      </c>
      <c r="BT382" s="226" t="str">
        <f t="shared" si="43"/>
        <v/>
      </c>
    </row>
    <row r="383" spans="1:72" hidden="1">
      <c r="A383" s="51" t="str">
        <f t="shared" si="44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11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6"/>
        <v>Aderente</v>
      </c>
      <c r="BR383" s="19" t="str">
        <f t="shared" si="47"/>
        <v>*</v>
      </c>
      <c r="BS383" s="19" t="str">
        <f t="shared" si="48"/>
        <v>*</v>
      </c>
      <c r="BT383" s="226" t="str">
        <f t="shared" si="43"/>
        <v/>
      </c>
    </row>
    <row r="384" spans="1:72" hidden="1">
      <c r="A384" s="51" t="str">
        <f t="shared" si="44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11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5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6"/>
        <v>Aderente</v>
      </c>
      <c r="BR384" s="19" t="str">
        <f t="shared" si="47"/>
        <v>*</v>
      </c>
      <c r="BS384" s="19" t="str">
        <f t="shared" si="48"/>
        <v>*</v>
      </c>
      <c r="BT384" s="226" t="str">
        <f t="shared" si="43"/>
        <v/>
      </c>
    </row>
    <row r="385" spans="1:72" hidden="1">
      <c r="A385" s="51" t="str">
        <f t="shared" si="44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11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5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6"/>
        <v>Aderente</v>
      </c>
      <c r="BR385" s="19" t="str">
        <f t="shared" si="47"/>
        <v>*</v>
      </c>
      <c r="BS385" s="19" t="str">
        <f t="shared" si="48"/>
        <v>*</v>
      </c>
      <c r="BT385" s="226" t="str">
        <f t="shared" si="43"/>
        <v/>
      </c>
    </row>
    <row r="386" spans="1:72" hidden="1">
      <c r="A386" s="51" t="str">
        <f t="shared" si="44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11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5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6"/>
        <v>Aderente</v>
      </c>
      <c r="BR386" s="19" t="str">
        <f t="shared" si="47"/>
        <v>*</v>
      </c>
      <c r="BS386" s="19" t="str">
        <f t="shared" si="48"/>
        <v>*</v>
      </c>
      <c r="BT386" s="226" t="str">
        <f t="shared" si="43"/>
        <v/>
      </c>
    </row>
    <row r="387" spans="1:72" hidden="1">
      <c r="A387" s="51" t="str">
        <f t="shared" si="44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11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5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6"/>
        <v>Aderente</v>
      </c>
      <c r="BR387" s="19" t="str">
        <f t="shared" si="47"/>
        <v>*</v>
      </c>
      <c r="BS387" s="19" t="str">
        <f t="shared" si="48"/>
        <v>*</v>
      </c>
      <c r="BT387" s="226" t="str">
        <f t="shared" si="43"/>
        <v/>
      </c>
    </row>
    <row r="388" spans="1:72" hidden="1">
      <c r="A388" s="51" t="str">
        <f t="shared" si="44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11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5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6"/>
        <v>Aderente</v>
      </c>
      <c r="BR388" s="19" t="str">
        <f t="shared" si="47"/>
        <v>*</v>
      </c>
      <c r="BS388" s="19" t="str">
        <f t="shared" si="48"/>
        <v>*</v>
      </c>
      <c r="BT388" s="226" t="str">
        <f t="shared" si="43"/>
        <v/>
      </c>
    </row>
    <row r="389" spans="1:72" hidden="1">
      <c r="A389" s="51" t="str">
        <f t="shared" si="44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11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5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6"/>
        <v>Aderente</v>
      </c>
      <c r="BR389" s="19" t="str">
        <f t="shared" si="47"/>
        <v>*</v>
      </c>
      <c r="BS389" s="19" t="str">
        <f t="shared" si="48"/>
        <v>*</v>
      </c>
      <c r="BT389" s="226" t="str">
        <f t="shared" si="43"/>
        <v/>
      </c>
    </row>
    <row r="390" spans="1:72" hidden="1">
      <c r="A390" s="51" t="str">
        <f t="shared" si="44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11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5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6"/>
        <v>Aderente</v>
      </c>
      <c r="BR390" s="19" t="str">
        <f t="shared" si="47"/>
        <v>*</v>
      </c>
      <c r="BS390" s="19" t="str">
        <f t="shared" si="48"/>
        <v>*</v>
      </c>
      <c r="BT390" s="226" t="str">
        <f t="shared" si="43"/>
        <v/>
      </c>
    </row>
    <row r="391" spans="1:72" ht="29.25" hidden="1" customHeight="1">
      <c r="A391" s="51" t="str">
        <f t="shared" si="44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11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6"/>
        <v>Aderente</v>
      </c>
      <c r="BR391" s="19" t="str">
        <f t="shared" si="47"/>
        <v>*</v>
      </c>
      <c r="BS391" s="19" t="str">
        <f t="shared" si="48"/>
        <v>*</v>
      </c>
      <c r="BT391" s="226" t="str">
        <f t="shared" si="43"/>
        <v/>
      </c>
    </row>
    <row r="392" spans="1:72" hidden="1">
      <c r="A392" s="51" t="str">
        <f t="shared" si="44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11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5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6"/>
        <v>Aderente</v>
      </c>
      <c r="BR392" s="19" t="str">
        <f t="shared" si="47"/>
        <v>*</v>
      </c>
      <c r="BS392" s="19" t="str">
        <f t="shared" si="48"/>
        <v>*</v>
      </c>
      <c r="BT392" s="226" t="str">
        <f t="shared" si="43"/>
        <v/>
      </c>
    </row>
    <row r="393" spans="1:72" hidden="1">
      <c r="A393" s="51" t="str">
        <f t="shared" si="44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11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5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6"/>
        <v>Aderente</v>
      </c>
      <c r="BR393" s="19" t="str">
        <f t="shared" si="47"/>
        <v>*</v>
      </c>
      <c r="BS393" s="19" t="str">
        <f t="shared" si="48"/>
        <v>*</v>
      </c>
      <c r="BT393" s="226" t="str">
        <f t="shared" si="43"/>
        <v/>
      </c>
    </row>
    <row r="394" spans="1:72" hidden="1">
      <c r="A394" s="51" t="str">
        <f t="shared" si="44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11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5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6"/>
        <v>Aderente</v>
      </c>
      <c r="BR394" s="19" t="str">
        <f t="shared" si="47"/>
        <v>*</v>
      </c>
      <c r="BS394" s="19" t="str">
        <f t="shared" si="48"/>
        <v>*</v>
      </c>
      <c r="BT394" s="226" t="str">
        <f t="shared" si="43"/>
        <v/>
      </c>
    </row>
    <row r="395" spans="1:72" hidden="1">
      <c r="A395" s="51" t="str">
        <f t="shared" si="44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11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5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6"/>
        <v>Aderente</v>
      </c>
      <c r="BR395" s="19" t="str">
        <f t="shared" si="47"/>
        <v>*</v>
      </c>
      <c r="BS395" s="19" t="str">
        <f t="shared" si="48"/>
        <v>*</v>
      </c>
      <c r="BT395" s="226" t="str">
        <f t="shared" si="43"/>
        <v/>
      </c>
    </row>
    <row r="396" spans="1:72" hidden="1">
      <c r="A396" s="51" t="str">
        <f t="shared" si="44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11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5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6"/>
        <v>Aderente</v>
      </c>
      <c r="BR396" s="19" t="str">
        <f t="shared" si="47"/>
        <v>*</v>
      </c>
      <c r="BS396" s="19" t="str">
        <f t="shared" si="48"/>
        <v>*</v>
      </c>
      <c r="BT396" s="226" t="str">
        <f t="shared" si="43"/>
        <v/>
      </c>
    </row>
    <row r="397" spans="1:72" hidden="1">
      <c r="A397" s="51" t="str">
        <f t="shared" si="44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11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5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6"/>
        <v>Aderente</v>
      </c>
      <c r="BR397" s="19" t="str">
        <f t="shared" si="47"/>
        <v>*</v>
      </c>
      <c r="BS397" s="19" t="str">
        <f t="shared" si="48"/>
        <v>*</v>
      </c>
      <c r="BT397" s="226" t="str">
        <f t="shared" si="43"/>
        <v/>
      </c>
    </row>
    <row r="398" spans="1:72" hidden="1">
      <c r="A398" s="51" t="str">
        <f t="shared" si="44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11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5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6"/>
        <v>Aderente</v>
      </c>
      <c r="BR398" s="19" t="str">
        <f t="shared" si="47"/>
        <v>*</v>
      </c>
      <c r="BS398" s="19" t="str">
        <f t="shared" si="48"/>
        <v>*</v>
      </c>
      <c r="BT398" s="226" t="str">
        <f t="shared" si="43"/>
        <v/>
      </c>
    </row>
    <row r="399" spans="1:72" hidden="1">
      <c r="A399" s="51" t="str">
        <f t="shared" si="44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11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5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6"/>
        <v>Aderente</v>
      </c>
      <c r="BR399" s="19" t="str">
        <f t="shared" si="47"/>
        <v>*</v>
      </c>
      <c r="BS399" s="19" t="str">
        <f t="shared" si="48"/>
        <v>*</v>
      </c>
      <c r="BT399" s="226" t="str">
        <f t="shared" si="43"/>
        <v/>
      </c>
    </row>
    <row r="400" spans="1:72" hidden="1">
      <c r="A400" s="51" t="str">
        <f t="shared" si="44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11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5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6"/>
        <v>Aderente</v>
      </c>
      <c r="BR400" s="19" t="str">
        <f t="shared" si="47"/>
        <v>*</v>
      </c>
      <c r="BS400" s="19" t="str">
        <f t="shared" si="48"/>
        <v>*</v>
      </c>
      <c r="BT400" s="226" t="str">
        <f t="shared" si="43"/>
        <v/>
      </c>
    </row>
    <row r="401" spans="1:72" hidden="1">
      <c r="A401" s="51" t="str">
        <f t="shared" si="44"/>
        <v/>
      </c>
      <c r="B401" s="172"/>
      <c r="C401" s="8" t="str">
        <f>IF(BS_CONTROLE[[#This Row],[DATA]]="","",WEEKNUM(BS_CONTROLE[[#This Row],[DATA]]))</f>
        <v/>
      </c>
      <c r="D401" s="52"/>
      <c r="E401" s="321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11</v>
      </c>
      <c r="M401" s="20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5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6"/>
        <v>Aderente</v>
      </c>
      <c r="BR401" s="19" t="str">
        <f t="shared" si="47"/>
        <v>*</v>
      </c>
      <c r="BS401" s="19" t="str">
        <f t="shared" si="48"/>
        <v>*</v>
      </c>
      <c r="BT401" s="226" t="str">
        <f t="shared" si="43"/>
        <v/>
      </c>
    </row>
    <row r="402" spans="1:72" hidden="1">
      <c r="A402" s="51" t="str">
        <f t="shared" si="44"/>
        <v/>
      </c>
      <c r="B402" s="172"/>
      <c r="C402" s="8" t="str">
        <f>IF(BS_CONTROLE[[#This Row],[DATA]]="","",WEEKNUM(BS_CONTROLE[[#This Row],[DATA]]))</f>
        <v/>
      </c>
      <c r="D402" s="52"/>
      <c r="E402" s="321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11</v>
      </c>
      <c r="M402" s="20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5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6"/>
        <v>Aderente</v>
      </c>
      <c r="BR402" s="19" t="str">
        <f t="shared" si="47"/>
        <v>*</v>
      </c>
      <c r="BS402" s="19" t="str">
        <f t="shared" si="48"/>
        <v>*</v>
      </c>
      <c r="BT402" s="226" t="str">
        <f t="shared" si="43"/>
        <v/>
      </c>
    </row>
    <row r="403" spans="1:72" hidden="1">
      <c r="A403" s="51" t="str">
        <f t="shared" si="44"/>
        <v/>
      </c>
      <c r="B403" s="172"/>
      <c r="C403" s="8" t="str">
        <f>IF(BS_CONTROLE[[#This Row],[DATA]]="","",WEEKNUM(BS_CONTROLE[[#This Row],[DATA]]))</f>
        <v/>
      </c>
      <c r="D403" s="52"/>
      <c r="E403" s="321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11</v>
      </c>
      <c r="M403" s="20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5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6"/>
        <v>Aderente</v>
      </c>
      <c r="BR403" s="19" t="str">
        <f t="shared" si="47"/>
        <v>*</v>
      </c>
      <c r="BS403" s="19" t="str">
        <f t="shared" si="48"/>
        <v>*</v>
      </c>
      <c r="BT403" s="226" t="str">
        <f t="shared" si="43"/>
        <v/>
      </c>
    </row>
    <row r="404" spans="1:72" hidden="1">
      <c r="A404" s="51" t="str">
        <f t="shared" si="44"/>
        <v/>
      </c>
      <c r="B404" s="172"/>
      <c r="C404" s="8" t="str">
        <f>IF(BS_CONTROLE[[#This Row],[DATA]]="","",WEEKNUM(BS_CONTROLE[[#This Row],[DATA]]))</f>
        <v/>
      </c>
      <c r="D404" s="52"/>
      <c r="E404" s="321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11</v>
      </c>
      <c r="M404" s="20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5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6"/>
        <v>Aderente</v>
      </c>
      <c r="BR404" s="19" t="str">
        <f t="shared" si="47"/>
        <v>*</v>
      </c>
      <c r="BS404" s="19" t="str">
        <f t="shared" si="48"/>
        <v>*</v>
      </c>
      <c r="BT404" s="226" t="str">
        <f t="shared" si="43"/>
        <v/>
      </c>
    </row>
    <row r="405" spans="1:72" hidden="1">
      <c r="A405" s="51" t="str">
        <f t="shared" si="44"/>
        <v/>
      </c>
      <c r="B405" s="172"/>
      <c r="C405" s="8" t="str">
        <f>IF(BS_CONTROLE[[#This Row],[DATA]]="","",WEEKNUM(BS_CONTROLE[[#This Row],[DATA]]))</f>
        <v/>
      </c>
      <c r="D405" s="52"/>
      <c r="E405" s="321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11</v>
      </c>
      <c r="M405" s="20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5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6"/>
        <v>Aderente</v>
      </c>
      <c r="BR405" s="19" t="str">
        <f t="shared" si="47"/>
        <v>*</v>
      </c>
      <c r="BS405" s="19" t="str">
        <f t="shared" si="48"/>
        <v>*</v>
      </c>
      <c r="BT405" s="226" t="str">
        <f t="shared" si="43"/>
        <v/>
      </c>
    </row>
    <row r="406" spans="1:72" hidden="1">
      <c r="A406" s="51" t="str">
        <f t="shared" si="44"/>
        <v/>
      </c>
      <c r="B406" s="172"/>
      <c r="C406" s="8" t="str">
        <f>IF(BS_CONTROLE[[#This Row],[DATA]]="","",WEEKNUM(BS_CONTROLE[[#This Row],[DATA]]))</f>
        <v/>
      </c>
      <c r="D406" s="52"/>
      <c r="E406" s="322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11</v>
      </c>
      <c r="M406" s="20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5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6"/>
        <v>Aderente</v>
      </c>
      <c r="BR406" s="19" t="str">
        <f t="shared" si="47"/>
        <v>*</v>
      </c>
      <c r="BS406" s="19" t="str">
        <f t="shared" si="48"/>
        <v>*</v>
      </c>
      <c r="BT406" s="226" t="str">
        <f t="shared" si="43"/>
        <v/>
      </c>
    </row>
    <row r="407" spans="1:72" hidden="1">
      <c r="A407" s="51" t="str">
        <f t="shared" si="44"/>
        <v/>
      </c>
      <c r="B407" s="172"/>
      <c r="C407" s="8" t="str">
        <f>IF(BS_CONTROLE[[#This Row],[DATA]]="","",WEEKNUM(BS_CONTROLE[[#This Row],[DATA]]))</f>
        <v/>
      </c>
      <c r="D407" s="52"/>
      <c r="E407" s="321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11</v>
      </c>
      <c r="M407" s="20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5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6"/>
        <v>Aderente</v>
      </c>
      <c r="BR407" s="19" t="str">
        <f t="shared" si="47"/>
        <v>*</v>
      </c>
      <c r="BS407" s="19" t="str">
        <f t="shared" si="48"/>
        <v>*</v>
      </c>
      <c r="BT407" s="226" t="str">
        <f t="shared" si="43"/>
        <v/>
      </c>
    </row>
    <row r="408" spans="1:72" hidden="1">
      <c r="A408" s="51" t="str">
        <f t="shared" si="44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11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5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6"/>
        <v>Aderente</v>
      </c>
      <c r="BR408" s="19" t="str">
        <f t="shared" si="47"/>
        <v>*</v>
      </c>
      <c r="BS408" s="19" t="str">
        <f t="shared" si="48"/>
        <v>*</v>
      </c>
      <c r="BT408" s="226" t="str">
        <f t="shared" si="43"/>
        <v/>
      </c>
    </row>
    <row r="409" spans="1:72" hidden="1">
      <c r="A409" s="51" t="str">
        <f t="shared" si="44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11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6"/>
        <v>Aderente</v>
      </c>
      <c r="BR409" s="19" t="str">
        <f t="shared" si="47"/>
        <v>*</v>
      </c>
      <c r="BS409" s="19" t="str">
        <f t="shared" si="48"/>
        <v>*</v>
      </c>
      <c r="BT409" s="226" t="str">
        <f t="shared" si="43"/>
        <v/>
      </c>
    </row>
    <row r="410" spans="1:72" hidden="1">
      <c r="A410" s="51" t="str">
        <f t="shared" si="44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11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5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6"/>
        <v>Aderente</v>
      </c>
      <c r="BR410" s="19" t="str">
        <f t="shared" si="47"/>
        <v>*</v>
      </c>
      <c r="BS410" s="19" t="str">
        <f t="shared" si="48"/>
        <v>*</v>
      </c>
      <c r="BT410" s="226" t="str">
        <f t="shared" ref="BT410:BT433" si="49">IF(BN410="","",SUBSTITUTE(BM410," ","")&amp;SUBSTITUTE(BN410," ",""))</f>
        <v/>
      </c>
    </row>
    <row r="411" spans="1:72" hidden="1">
      <c r="A411" s="51" t="str">
        <f t="shared" si="44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11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5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6"/>
        <v>Aderente</v>
      </c>
      <c r="BR411" s="19" t="str">
        <f t="shared" si="47"/>
        <v>*</v>
      </c>
      <c r="BS411" s="19" t="str">
        <f t="shared" si="48"/>
        <v>*</v>
      </c>
      <c r="BT411" s="226" t="str">
        <f t="shared" si="49"/>
        <v/>
      </c>
    </row>
    <row r="412" spans="1:72" hidden="1">
      <c r="A412" s="51" t="str">
        <f t="shared" si="44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11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6"/>
        <v>Aderente</v>
      </c>
      <c r="BR412" s="19" t="str">
        <f t="shared" si="47"/>
        <v>*</v>
      </c>
      <c r="BS412" s="19" t="str">
        <f t="shared" si="48"/>
        <v>*</v>
      </c>
      <c r="BT412" s="226" t="str">
        <f t="shared" si="49"/>
        <v/>
      </c>
    </row>
    <row r="413" spans="1:72" hidden="1">
      <c r="A413" s="51" t="str">
        <f t="shared" si="44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11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6"/>
        <v>Aderente</v>
      </c>
      <c r="BR413" s="19" t="str">
        <f t="shared" si="47"/>
        <v>*</v>
      </c>
      <c r="BS413" s="19" t="str">
        <f t="shared" si="48"/>
        <v>*</v>
      </c>
      <c r="BT413" s="226" t="str">
        <f t="shared" si="49"/>
        <v/>
      </c>
    </row>
    <row r="414" spans="1:72" hidden="1">
      <c r="A414" s="51" t="str">
        <f t="shared" si="44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11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6"/>
        <v>Aderente</v>
      </c>
      <c r="BR414" s="19" t="str">
        <f t="shared" si="47"/>
        <v>*</v>
      </c>
      <c r="BS414" s="19" t="str">
        <f t="shared" si="48"/>
        <v>*</v>
      </c>
      <c r="BT414" s="226" t="str">
        <f t="shared" si="49"/>
        <v/>
      </c>
    </row>
    <row r="415" spans="1:72" hidden="1">
      <c r="A415" s="51" t="str">
        <f t="shared" si="44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11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5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6"/>
        <v>Aderente</v>
      </c>
      <c r="BR415" s="19" t="str">
        <f t="shared" si="47"/>
        <v>*</v>
      </c>
      <c r="BS415" s="19" t="str">
        <f t="shared" si="48"/>
        <v>*</v>
      </c>
      <c r="BT415" s="226" t="str">
        <f t="shared" si="49"/>
        <v/>
      </c>
    </row>
    <row r="416" spans="1:72" hidden="1">
      <c r="A416" s="51" t="str">
        <f t="shared" si="44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11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5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6"/>
        <v>Aderente</v>
      </c>
      <c r="BR416" s="19" t="str">
        <f t="shared" si="47"/>
        <v>*</v>
      </c>
      <c r="BS416" s="19" t="str">
        <f t="shared" si="48"/>
        <v>*</v>
      </c>
      <c r="BT416" s="226" t="str">
        <f t="shared" si="49"/>
        <v/>
      </c>
    </row>
    <row r="417" spans="1:72" hidden="1">
      <c r="A417" s="51" t="str">
        <f t="shared" si="44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11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5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6"/>
        <v>Aderente</v>
      </c>
      <c r="BR417" s="19" t="str">
        <f t="shared" si="47"/>
        <v>*</v>
      </c>
      <c r="BS417" s="19" t="str">
        <f t="shared" si="48"/>
        <v>*</v>
      </c>
      <c r="BT417" s="226" t="str">
        <f t="shared" si="49"/>
        <v/>
      </c>
    </row>
    <row r="418" spans="1:72" hidden="1">
      <c r="A418" s="51" t="str">
        <f t="shared" si="44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11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5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6"/>
        <v>Aderente</v>
      </c>
      <c r="BR418" s="19" t="str">
        <f t="shared" si="47"/>
        <v>*</v>
      </c>
      <c r="BS418" s="19" t="str">
        <f t="shared" si="48"/>
        <v>*</v>
      </c>
      <c r="BT418" s="226" t="str">
        <f t="shared" si="49"/>
        <v/>
      </c>
    </row>
    <row r="419" spans="1:72" hidden="1">
      <c r="A419" s="51" t="str">
        <f t="shared" si="44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11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5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6"/>
        <v>Aderente</v>
      </c>
      <c r="BR419" s="19" t="str">
        <f t="shared" si="47"/>
        <v>*</v>
      </c>
      <c r="BS419" s="19" t="str">
        <f t="shared" si="48"/>
        <v>*</v>
      </c>
      <c r="BT419" s="226" t="str">
        <f t="shared" si="49"/>
        <v/>
      </c>
    </row>
    <row r="420" spans="1:72" hidden="1">
      <c r="A420" s="51" t="str">
        <f t="shared" si="44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11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5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6"/>
        <v>Aderente</v>
      </c>
      <c r="BR420" s="19" t="str">
        <f t="shared" si="47"/>
        <v>*</v>
      </c>
      <c r="BS420" s="19" t="str">
        <f t="shared" si="48"/>
        <v>*</v>
      </c>
      <c r="BT420" s="226" t="str">
        <f t="shared" si="49"/>
        <v/>
      </c>
    </row>
    <row r="421" spans="1:72" hidden="1">
      <c r="A421" s="51" t="str">
        <f t="shared" si="44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11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5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6"/>
        <v>Aderente</v>
      </c>
      <c r="BR421" s="19" t="str">
        <f t="shared" si="47"/>
        <v>*</v>
      </c>
      <c r="BS421" s="19" t="str">
        <f t="shared" si="48"/>
        <v>*</v>
      </c>
      <c r="BT421" s="226" t="str">
        <f t="shared" si="49"/>
        <v/>
      </c>
    </row>
    <row r="422" spans="1:72" hidden="1">
      <c r="A422" s="51" t="str">
        <f t="shared" si="44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11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5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6"/>
        <v>Aderente</v>
      </c>
      <c r="BR422" s="19" t="str">
        <f t="shared" si="47"/>
        <v>*</v>
      </c>
      <c r="BS422" s="19" t="str">
        <f t="shared" si="48"/>
        <v>*</v>
      </c>
      <c r="BT422" s="226" t="str">
        <f t="shared" si="49"/>
        <v/>
      </c>
    </row>
    <row r="423" spans="1:72" hidden="1">
      <c r="A423" s="51" t="str">
        <f t="shared" si="44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11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5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6"/>
        <v>Aderente</v>
      </c>
      <c r="BR423" s="19" t="str">
        <f t="shared" si="47"/>
        <v>*</v>
      </c>
      <c r="BS423" s="19" t="str">
        <f t="shared" si="48"/>
        <v>*</v>
      </c>
      <c r="BT423" s="226" t="str">
        <f t="shared" si="49"/>
        <v/>
      </c>
    </row>
    <row r="424" spans="1:72" hidden="1">
      <c r="A424" s="51" t="str">
        <f t="shared" si="44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11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6"/>
        <v>Aderente</v>
      </c>
      <c r="BR424" s="19" t="str">
        <f t="shared" si="47"/>
        <v>*</v>
      </c>
      <c r="BS424" s="19" t="str">
        <f t="shared" si="48"/>
        <v>*</v>
      </c>
      <c r="BT424" s="226" t="str">
        <f t="shared" si="49"/>
        <v/>
      </c>
    </row>
    <row r="425" spans="1:72" hidden="1">
      <c r="A425" s="51" t="str">
        <f t="shared" si="44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11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5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6"/>
        <v>Aderente</v>
      </c>
      <c r="BR425" s="19" t="str">
        <f t="shared" si="47"/>
        <v>*</v>
      </c>
      <c r="BS425" s="19" t="str">
        <f t="shared" si="48"/>
        <v>*</v>
      </c>
      <c r="BT425" s="226" t="str">
        <f t="shared" si="49"/>
        <v/>
      </c>
    </row>
    <row r="426" spans="1:72" hidden="1">
      <c r="A426" s="51" t="str">
        <f t="shared" si="44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11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5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6"/>
        <v>Aderente</v>
      </c>
      <c r="BR426" s="19" t="str">
        <f t="shared" si="47"/>
        <v>*</v>
      </c>
      <c r="BS426" s="19" t="str">
        <f t="shared" si="48"/>
        <v>*</v>
      </c>
      <c r="BT426" s="226" t="str">
        <f t="shared" si="49"/>
        <v/>
      </c>
    </row>
    <row r="427" spans="1:72" hidden="1">
      <c r="A427" s="51" t="str">
        <f t="shared" si="44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11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5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6"/>
        <v>Aderente</v>
      </c>
      <c r="BR427" s="19" t="str">
        <f t="shared" si="47"/>
        <v>*</v>
      </c>
      <c r="BS427" s="19" t="str">
        <f t="shared" si="48"/>
        <v>*</v>
      </c>
      <c r="BT427" s="226" t="str">
        <f t="shared" si="49"/>
        <v/>
      </c>
    </row>
    <row r="428" spans="1:72" hidden="1">
      <c r="A428" s="51" t="str">
        <f t="shared" si="44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11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5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6"/>
        <v>Aderente</v>
      </c>
      <c r="BR428" s="19" t="str">
        <f t="shared" si="47"/>
        <v>*</v>
      </c>
      <c r="BS428" s="19" t="str">
        <f t="shared" si="48"/>
        <v>*</v>
      </c>
      <c r="BT428" s="226" t="str">
        <f t="shared" si="49"/>
        <v/>
      </c>
    </row>
    <row r="429" spans="1:72" hidden="1">
      <c r="A429" s="51" t="str">
        <f t="shared" ref="A429:A492" si="50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11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1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2">IF(AND(BR429&lt;1,BS429&lt;1),"Produção e Intervalo",IF(BR429&lt;1,"Intervalo",IF(BS429&lt;1,"Produção","Aderente")))</f>
        <v>Aderente</v>
      </c>
      <c r="BR429" s="19" t="str">
        <f t="shared" ref="BR429:BR492" si="53">IF(OR(B429="",F429=""),"*",AY429/P429)</f>
        <v>*</v>
      </c>
      <c r="BS429" s="19" t="str">
        <f t="shared" ref="BS429:BS492" si="54">IF(OR(B429="",F429=""),"*",BA429/Q429)</f>
        <v>*</v>
      </c>
      <c r="BT429" s="226" t="str">
        <f t="shared" si="49"/>
        <v/>
      </c>
    </row>
    <row r="430" spans="1:72" hidden="1">
      <c r="A430" s="51" t="str">
        <f t="shared" si="50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11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1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2"/>
        <v>Aderente</v>
      </c>
      <c r="BR430" s="19" t="str">
        <f t="shared" si="53"/>
        <v>*</v>
      </c>
      <c r="BS430" s="19" t="str">
        <f t="shared" si="54"/>
        <v>*</v>
      </c>
      <c r="BT430" s="226" t="str">
        <f t="shared" si="49"/>
        <v/>
      </c>
    </row>
    <row r="431" spans="1:72" hidden="1">
      <c r="A431" s="51" t="str">
        <f t="shared" si="50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11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1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2"/>
        <v>Aderente</v>
      </c>
      <c r="BR431" s="19" t="str">
        <f t="shared" si="53"/>
        <v>*</v>
      </c>
      <c r="BS431" s="19" t="str">
        <f t="shared" si="54"/>
        <v>*</v>
      </c>
      <c r="BT431" s="226"/>
    </row>
    <row r="432" spans="1:72" hidden="1">
      <c r="A432" s="51" t="str">
        <f t="shared" si="50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11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1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2"/>
        <v>Aderente</v>
      </c>
      <c r="BR432" s="19" t="str">
        <f t="shared" si="53"/>
        <v>*</v>
      </c>
      <c r="BS432" s="19" t="str">
        <f t="shared" si="54"/>
        <v>*</v>
      </c>
      <c r="BT432" s="226" t="str">
        <f t="shared" si="49"/>
        <v/>
      </c>
    </row>
    <row r="433" spans="1:72" hidden="1">
      <c r="A433" s="51" t="str">
        <f t="shared" si="50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11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2"/>
        <v>Aderente</v>
      </c>
      <c r="BR433" s="19" t="str">
        <f t="shared" si="53"/>
        <v>*</v>
      </c>
      <c r="BS433" s="19" t="str">
        <f t="shared" si="54"/>
        <v>*</v>
      </c>
      <c r="BT433" s="226" t="str">
        <f t="shared" si="49"/>
        <v/>
      </c>
    </row>
    <row r="434" spans="1:72" hidden="1">
      <c r="A434" s="51" t="str">
        <f t="shared" si="50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11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2"/>
        <v>Aderente</v>
      </c>
      <c r="BR434" s="19" t="str">
        <f t="shared" si="53"/>
        <v>*</v>
      </c>
      <c r="BS434" s="19" t="str">
        <f t="shared" si="54"/>
        <v>*</v>
      </c>
      <c r="BT434" s="226" t="str">
        <f t="shared" ref="BT434:BT474" si="55">IF(BN434="","",SUBSTITUTE(BM434," ","")&amp;SUBSTITUTE(BN434," ",""))</f>
        <v/>
      </c>
    </row>
    <row r="435" spans="1:72" hidden="1">
      <c r="A435" s="51" t="str">
        <f t="shared" si="50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11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1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2"/>
        <v>Aderente</v>
      </c>
      <c r="BR435" s="19" t="str">
        <f t="shared" si="53"/>
        <v>*</v>
      </c>
      <c r="BS435" s="19" t="str">
        <f t="shared" si="54"/>
        <v>*</v>
      </c>
      <c r="BT435" s="226" t="str">
        <f t="shared" si="55"/>
        <v/>
      </c>
    </row>
    <row r="436" spans="1:72" hidden="1">
      <c r="A436" s="51" t="str">
        <f t="shared" si="50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11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2"/>
        <v>Aderente</v>
      </c>
      <c r="BR436" s="19" t="str">
        <f t="shared" si="53"/>
        <v>*</v>
      </c>
      <c r="BS436" s="19" t="str">
        <f t="shared" si="54"/>
        <v>*</v>
      </c>
      <c r="BT436" s="226" t="str">
        <f t="shared" si="55"/>
        <v/>
      </c>
    </row>
    <row r="437" spans="1:72" hidden="1">
      <c r="A437" s="51" t="str">
        <f t="shared" si="50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11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1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2"/>
        <v>Aderente</v>
      </c>
      <c r="BR437" s="19" t="str">
        <f t="shared" si="53"/>
        <v>*</v>
      </c>
      <c r="BS437" s="19" t="str">
        <f t="shared" si="54"/>
        <v>*</v>
      </c>
      <c r="BT437" s="226" t="str">
        <f t="shared" si="55"/>
        <v/>
      </c>
    </row>
    <row r="438" spans="1:72" hidden="1">
      <c r="A438" s="51" t="str">
        <f t="shared" si="50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11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1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2"/>
        <v>Aderente</v>
      </c>
      <c r="BR438" s="19" t="str">
        <f t="shared" si="53"/>
        <v>*</v>
      </c>
      <c r="BS438" s="19" t="str">
        <f t="shared" si="54"/>
        <v>*</v>
      </c>
      <c r="BT438" s="226" t="str">
        <f t="shared" si="55"/>
        <v/>
      </c>
    </row>
    <row r="439" spans="1:72" hidden="1">
      <c r="A439" s="51" t="str">
        <f t="shared" si="50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11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1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2"/>
        <v>Aderente</v>
      </c>
      <c r="BR439" s="19" t="str">
        <f t="shared" si="53"/>
        <v>*</v>
      </c>
      <c r="BS439" s="19" t="str">
        <f t="shared" si="54"/>
        <v>*</v>
      </c>
      <c r="BT439" s="226" t="str">
        <f t="shared" si="55"/>
        <v/>
      </c>
    </row>
    <row r="440" spans="1:72" hidden="1">
      <c r="A440" s="51" t="str">
        <f t="shared" si="50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11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1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2"/>
        <v>Aderente</v>
      </c>
      <c r="BR440" s="19" t="str">
        <f t="shared" si="53"/>
        <v>*</v>
      </c>
      <c r="BS440" s="19" t="str">
        <f t="shared" si="54"/>
        <v>*</v>
      </c>
      <c r="BT440" s="226" t="str">
        <f t="shared" si="55"/>
        <v/>
      </c>
    </row>
    <row r="441" spans="1:72" hidden="1">
      <c r="A441" s="51" t="str">
        <f t="shared" si="50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11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1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2"/>
        <v>Aderente</v>
      </c>
      <c r="BR441" s="19" t="str">
        <f t="shared" si="53"/>
        <v>*</v>
      </c>
      <c r="BS441" s="19" t="str">
        <f t="shared" si="54"/>
        <v>*</v>
      </c>
      <c r="BT441" s="226" t="str">
        <f t="shared" si="55"/>
        <v/>
      </c>
    </row>
    <row r="442" spans="1:72" hidden="1">
      <c r="A442" s="51" t="str">
        <f t="shared" si="50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11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1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2"/>
        <v>Aderente</v>
      </c>
      <c r="BR442" s="19" t="str">
        <f t="shared" si="53"/>
        <v>*</v>
      </c>
      <c r="BS442" s="19" t="str">
        <f t="shared" si="54"/>
        <v>*</v>
      </c>
      <c r="BT442" s="226" t="str">
        <f t="shared" si="55"/>
        <v/>
      </c>
    </row>
    <row r="443" spans="1:72" hidden="1">
      <c r="A443" s="51" t="str">
        <f t="shared" si="50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11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1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2"/>
        <v>Aderente</v>
      </c>
      <c r="BR443" s="19" t="str">
        <f t="shared" si="53"/>
        <v>*</v>
      </c>
      <c r="BS443" s="19" t="str">
        <f t="shared" si="54"/>
        <v>*</v>
      </c>
      <c r="BT443" s="226" t="str">
        <f t="shared" si="55"/>
        <v/>
      </c>
    </row>
    <row r="444" spans="1:72" hidden="1">
      <c r="A444" s="51" t="str">
        <f t="shared" si="50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11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1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2"/>
        <v>Aderente</v>
      </c>
      <c r="BR444" s="19" t="str">
        <f t="shared" si="53"/>
        <v>*</v>
      </c>
      <c r="BS444" s="19" t="str">
        <f t="shared" si="54"/>
        <v>*</v>
      </c>
      <c r="BT444" s="226" t="str">
        <f t="shared" si="55"/>
        <v/>
      </c>
    </row>
    <row r="445" spans="1:72" hidden="1">
      <c r="A445" s="51" t="str">
        <f t="shared" si="50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11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2"/>
        <v>Aderente</v>
      </c>
      <c r="BR445" s="19" t="str">
        <f t="shared" si="53"/>
        <v>*</v>
      </c>
      <c r="BS445" s="19" t="str">
        <f t="shared" si="54"/>
        <v>*</v>
      </c>
      <c r="BT445" s="226" t="str">
        <f t="shared" si="55"/>
        <v/>
      </c>
    </row>
    <row r="446" spans="1:72" hidden="1">
      <c r="A446" s="51" t="str">
        <f t="shared" si="50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11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2"/>
        <v>Aderente</v>
      </c>
      <c r="BR446" s="19" t="str">
        <f t="shared" si="53"/>
        <v>*</v>
      </c>
      <c r="BS446" s="19" t="str">
        <f t="shared" si="54"/>
        <v>*</v>
      </c>
      <c r="BT446" s="226" t="str">
        <f t="shared" si="55"/>
        <v/>
      </c>
    </row>
    <row r="447" spans="1:72" hidden="1">
      <c r="A447" s="51" t="str">
        <f t="shared" si="50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11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2"/>
        <v>Aderente</v>
      </c>
      <c r="BR447" s="19" t="str">
        <f t="shared" si="53"/>
        <v>*</v>
      </c>
      <c r="BS447" s="19" t="str">
        <f t="shared" si="54"/>
        <v>*</v>
      </c>
      <c r="BT447" s="226" t="str">
        <f t="shared" si="55"/>
        <v/>
      </c>
    </row>
    <row r="448" spans="1:72" hidden="1">
      <c r="A448" s="51" t="str">
        <f t="shared" si="50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11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1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2"/>
        <v>Aderente</v>
      </c>
      <c r="BR448" s="19" t="str">
        <f t="shared" si="53"/>
        <v>*</v>
      </c>
      <c r="BS448" s="19" t="str">
        <f t="shared" si="54"/>
        <v>*</v>
      </c>
      <c r="BT448" s="226" t="str">
        <f t="shared" si="55"/>
        <v/>
      </c>
    </row>
    <row r="449" spans="1:72" hidden="1">
      <c r="A449" s="51" t="str">
        <f t="shared" si="50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11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1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2"/>
        <v>Aderente</v>
      </c>
      <c r="BR449" s="19" t="str">
        <f t="shared" si="53"/>
        <v>*</v>
      </c>
      <c r="BS449" s="19" t="str">
        <f t="shared" si="54"/>
        <v>*</v>
      </c>
      <c r="BT449" s="226" t="str">
        <f t="shared" si="55"/>
        <v/>
      </c>
    </row>
    <row r="450" spans="1:72" hidden="1">
      <c r="A450" s="51" t="str">
        <f t="shared" si="50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11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1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2"/>
        <v>Aderente</v>
      </c>
      <c r="BR450" s="19" t="str">
        <f t="shared" si="53"/>
        <v>*</v>
      </c>
      <c r="BS450" s="19" t="str">
        <f t="shared" si="54"/>
        <v>*</v>
      </c>
      <c r="BT450" s="226" t="str">
        <f t="shared" si="55"/>
        <v/>
      </c>
    </row>
    <row r="451" spans="1:72" hidden="1">
      <c r="A451" s="168" t="str">
        <f t="shared" ref="A451:A453" si="56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5"/>
        <v/>
      </c>
    </row>
    <row r="452" spans="1:72" hidden="1">
      <c r="A452" s="168" t="str">
        <f t="shared" si="56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5"/>
        <v/>
      </c>
    </row>
    <row r="453" spans="1:72" hidden="1">
      <c r="A453" s="168" t="str">
        <f t="shared" si="56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5"/>
        <v/>
      </c>
    </row>
    <row r="454" spans="1:72" hidden="1">
      <c r="A454" s="168" t="str">
        <f t="shared" ref="A454:A517" si="57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5"/>
        <v/>
      </c>
    </row>
    <row r="455" spans="1:72" hidden="1">
      <c r="A455" s="168" t="str">
        <f t="shared" si="57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5"/>
        <v/>
      </c>
    </row>
    <row r="456" spans="1:72" hidden="1">
      <c r="A456" s="168" t="str">
        <f t="shared" si="57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5"/>
        <v/>
      </c>
    </row>
    <row r="457" spans="1:72" hidden="1">
      <c r="A457" s="168" t="str">
        <f t="shared" si="57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5"/>
        <v/>
      </c>
    </row>
    <row r="458" spans="1:72" hidden="1">
      <c r="A458" s="168" t="str">
        <f t="shared" si="57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5"/>
        <v/>
      </c>
    </row>
    <row r="459" spans="1:72" hidden="1">
      <c r="A459" s="168" t="str">
        <f t="shared" si="57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5"/>
        <v/>
      </c>
    </row>
    <row r="460" spans="1:72" hidden="1">
      <c r="A460" s="168" t="str">
        <f t="shared" si="57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5"/>
        <v/>
      </c>
    </row>
    <row r="461" spans="1:72" hidden="1">
      <c r="A461" s="168" t="str">
        <f t="shared" si="57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5"/>
        <v/>
      </c>
    </row>
    <row r="462" spans="1:72" hidden="1">
      <c r="A462" s="168" t="str">
        <f t="shared" si="57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5"/>
        <v/>
      </c>
    </row>
    <row r="463" spans="1:72" hidden="1">
      <c r="A463" s="168" t="str">
        <f t="shared" si="57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5"/>
        <v/>
      </c>
    </row>
    <row r="464" spans="1:72" hidden="1">
      <c r="A464" s="168" t="str">
        <f t="shared" si="57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5"/>
        <v/>
      </c>
    </row>
    <row r="465" spans="1:72" hidden="1">
      <c r="A465" s="168" t="str">
        <f t="shared" si="57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5"/>
        <v/>
      </c>
    </row>
    <row r="466" spans="1:72" hidden="1">
      <c r="A466" s="168" t="str">
        <f t="shared" si="57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5"/>
        <v/>
      </c>
    </row>
    <row r="467" spans="1:72" hidden="1">
      <c r="A467" s="168" t="str">
        <f t="shared" si="57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5"/>
        <v/>
      </c>
    </row>
    <row r="468" spans="1:72" hidden="1">
      <c r="A468" s="168" t="str">
        <f t="shared" si="57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5"/>
        <v/>
      </c>
    </row>
    <row r="469" spans="1:72" hidden="1">
      <c r="A469" s="168" t="str">
        <f t="shared" si="57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5"/>
        <v/>
      </c>
    </row>
    <row r="470" spans="1:72" hidden="1">
      <c r="A470" s="168" t="str">
        <f t="shared" si="57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5"/>
        <v/>
      </c>
    </row>
    <row r="471" spans="1:72" hidden="1">
      <c r="A471" s="168" t="str">
        <f t="shared" si="57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5"/>
        <v/>
      </c>
    </row>
    <row r="472" spans="1:72" hidden="1">
      <c r="A472" s="168" t="str">
        <f t="shared" si="57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5"/>
        <v/>
      </c>
    </row>
    <row r="473" spans="1:72" hidden="1">
      <c r="A473" s="168" t="str">
        <f t="shared" si="57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5"/>
        <v/>
      </c>
    </row>
    <row r="474" spans="1:72" hidden="1">
      <c r="A474" s="168" t="str">
        <f t="shared" si="57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5"/>
        <v/>
      </c>
    </row>
    <row r="475" spans="1:72" hidden="1">
      <c r="A475" s="168" t="str">
        <f t="shared" si="57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8">IF(BN475="","",SUBSTITUTE(BM475," ","")&amp;SUBSTITUTE(BN475," ",""))</f>
        <v/>
      </c>
    </row>
    <row r="476" spans="1:72" hidden="1">
      <c r="A476" s="168" t="str">
        <f t="shared" si="57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9">IF(BN476="","",SUBSTITUTE(BM476," ","")&amp;SUBSTITUTE(BN476," ",""))</f>
        <v/>
      </c>
    </row>
    <row r="477" spans="1:72" hidden="1">
      <c r="A477" s="168" t="str">
        <f t="shared" si="57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9"/>
        <v/>
      </c>
    </row>
    <row r="478" spans="1:72" hidden="1">
      <c r="A478" s="168" t="str">
        <f t="shared" si="57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9"/>
        <v/>
      </c>
    </row>
    <row r="479" spans="1:72" hidden="1">
      <c r="A479" s="168" t="str">
        <f t="shared" si="57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9"/>
        <v/>
      </c>
    </row>
    <row r="480" spans="1:72" hidden="1">
      <c r="A480" s="168" t="str">
        <f t="shared" si="57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9"/>
        <v/>
      </c>
    </row>
    <row r="481" spans="1:72" hidden="1">
      <c r="A481" s="168" t="str">
        <f t="shared" si="57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9"/>
        <v/>
      </c>
    </row>
    <row r="482" spans="1:72" hidden="1">
      <c r="A482" s="168" t="str">
        <f t="shared" si="57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9"/>
        <v/>
      </c>
    </row>
    <row r="483" spans="1:72" hidden="1">
      <c r="A483" s="168" t="str">
        <f t="shared" si="57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9"/>
        <v/>
      </c>
    </row>
    <row r="484" spans="1:72" hidden="1">
      <c r="A484" s="168" t="str">
        <f t="shared" si="57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9"/>
        <v/>
      </c>
    </row>
    <row r="485" spans="1:72" hidden="1">
      <c r="A485" s="168" t="str">
        <f t="shared" si="57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9"/>
        <v/>
      </c>
    </row>
    <row r="486" spans="1:72" hidden="1">
      <c r="A486" s="168" t="str">
        <f t="shared" si="57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9"/>
        <v/>
      </c>
    </row>
    <row r="487" spans="1:72" hidden="1">
      <c r="A487" s="168" t="str">
        <f t="shared" si="57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9"/>
        <v/>
      </c>
    </row>
    <row r="488" spans="1:72" hidden="1">
      <c r="A488" s="168" t="str">
        <f t="shared" si="57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9"/>
        <v/>
      </c>
    </row>
    <row r="489" spans="1:72" hidden="1">
      <c r="A489" s="168" t="str">
        <f t="shared" si="57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9"/>
        <v/>
      </c>
    </row>
    <row r="490" spans="1:72" hidden="1">
      <c r="A490" s="168" t="str">
        <f t="shared" si="57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9"/>
        <v/>
      </c>
    </row>
    <row r="491" spans="1:72" hidden="1">
      <c r="A491" s="168" t="str">
        <f t="shared" si="57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9"/>
        <v/>
      </c>
    </row>
    <row r="492" spans="1:72" hidden="1">
      <c r="A492" s="168" t="str">
        <f t="shared" si="57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9"/>
        <v/>
      </c>
    </row>
    <row r="493" spans="1:72" hidden="1">
      <c r="A493" s="168" t="str">
        <f t="shared" si="57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9"/>
        <v/>
      </c>
    </row>
    <row r="494" spans="1:72" hidden="1">
      <c r="A494" s="168" t="str">
        <f t="shared" si="57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9"/>
        <v/>
      </c>
    </row>
    <row r="495" spans="1:72" hidden="1">
      <c r="A495" s="168" t="str">
        <f t="shared" si="57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9"/>
        <v/>
      </c>
    </row>
    <row r="496" spans="1:72" hidden="1">
      <c r="A496" s="168" t="str">
        <f t="shared" si="57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9"/>
        <v/>
      </c>
    </row>
    <row r="497" spans="1:72" hidden="1">
      <c r="A497" s="168" t="str">
        <f t="shared" si="57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9"/>
        <v/>
      </c>
    </row>
    <row r="498" spans="1:72" hidden="1">
      <c r="A498" s="168" t="str">
        <f t="shared" si="57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9"/>
        <v/>
      </c>
    </row>
    <row r="499" spans="1:72" hidden="1">
      <c r="A499" s="168" t="str">
        <f t="shared" si="57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9"/>
        <v/>
      </c>
    </row>
    <row r="500" spans="1:72" hidden="1">
      <c r="A500" s="168" t="str">
        <f t="shared" si="57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9"/>
        <v/>
      </c>
    </row>
    <row r="501" spans="1:72" hidden="1">
      <c r="A501" s="168" t="str">
        <f t="shared" si="57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9"/>
        <v/>
      </c>
    </row>
    <row r="502" spans="1:72" hidden="1">
      <c r="A502" s="168" t="str">
        <f t="shared" si="57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9"/>
        <v/>
      </c>
    </row>
    <row r="503" spans="1:72" hidden="1">
      <c r="A503" s="168" t="str">
        <f t="shared" si="57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9"/>
        <v/>
      </c>
    </row>
    <row r="504" spans="1:72" hidden="1">
      <c r="A504" s="168" t="str">
        <f t="shared" si="57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9"/>
        <v/>
      </c>
    </row>
    <row r="505" spans="1:72" hidden="1">
      <c r="A505" s="168" t="str">
        <f t="shared" si="57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9"/>
        <v/>
      </c>
    </row>
    <row r="506" spans="1:72" hidden="1">
      <c r="A506" s="168" t="str">
        <f t="shared" si="57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9"/>
        <v/>
      </c>
    </row>
    <row r="507" spans="1:72" hidden="1">
      <c r="A507" s="168" t="str">
        <f t="shared" si="57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9"/>
        <v/>
      </c>
    </row>
    <row r="508" spans="1:72" hidden="1">
      <c r="A508" s="168" t="str">
        <f t="shared" si="57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9"/>
        <v/>
      </c>
    </row>
    <row r="509" spans="1:72" hidden="1">
      <c r="A509" s="168" t="str">
        <f t="shared" si="57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9"/>
        <v/>
      </c>
    </row>
    <row r="510" spans="1:72" hidden="1">
      <c r="A510" s="168" t="str">
        <f t="shared" si="57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9"/>
        <v/>
      </c>
    </row>
    <row r="511" spans="1:72" hidden="1">
      <c r="A511" s="168" t="str">
        <f t="shared" si="57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9"/>
        <v/>
      </c>
    </row>
    <row r="512" spans="1:72" hidden="1">
      <c r="A512" s="168" t="str">
        <f t="shared" si="57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9"/>
        <v/>
      </c>
    </row>
    <row r="513" spans="1:72" hidden="1">
      <c r="A513" s="168" t="str">
        <f t="shared" si="57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9"/>
        <v/>
      </c>
    </row>
    <row r="514" spans="1:72" hidden="1">
      <c r="A514" s="168" t="str">
        <f t="shared" si="57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9"/>
        <v/>
      </c>
    </row>
    <row r="515" spans="1:72" hidden="1">
      <c r="A515" s="168" t="str">
        <f t="shared" si="57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9"/>
        <v/>
      </c>
    </row>
    <row r="516" spans="1:72" hidden="1">
      <c r="A516" s="168" t="str">
        <f t="shared" si="57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9"/>
        <v/>
      </c>
    </row>
    <row r="517" spans="1:72" hidden="1">
      <c r="A517" s="168" t="str">
        <f t="shared" si="57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9"/>
        <v/>
      </c>
    </row>
    <row r="518" spans="1:72" hidden="1">
      <c r="A518" s="168" t="str">
        <f t="shared" ref="A518:A552" si="60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9"/>
        <v/>
      </c>
    </row>
    <row r="519" spans="1:72" hidden="1">
      <c r="A519" s="168" t="str">
        <f t="shared" si="60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9"/>
        <v/>
      </c>
    </row>
    <row r="520" spans="1:72" hidden="1">
      <c r="A520" s="168" t="str">
        <f t="shared" si="60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9"/>
        <v/>
      </c>
    </row>
    <row r="521" spans="1:72" hidden="1">
      <c r="A521" s="168" t="str">
        <f t="shared" si="60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9"/>
        <v/>
      </c>
    </row>
    <row r="522" spans="1:72" hidden="1">
      <c r="A522" s="168" t="str">
        <f t="shared" si="60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60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60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60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60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60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60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60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60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60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60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60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60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60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60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60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60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60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60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60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60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60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60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60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60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60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60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60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60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60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60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174:AY599">
    <cfRule type="cellIs" dxfId="140" priority="18356" operator="equal">
      <formula>"ERRO"</formula>
    </cfRule>
  </conditionalFormatting>
  <conditionalFormatting sqref="X4 Y475:Y550 Y1:Z474">
    <cfRule type="cellIs" dxfId="139" priority="18345" operator="equal">
      <formula>"OPORTUNIDADE"</formula>
    </cfRule>
  </conditionalFormatting>
  <conditionalFormatting sqref="AZ6:AZ522">
    <cfRule type="expression" dxfId="138" priority="18340">
      <formula>$BU6=1</formula>
    </cfRule>
  </conditionalFormatting>
  <conditionalFormatting sqref="BQ6:BQ599">
    <cfRule type="cellIs" dxfId="137" priority="18351" operator="equal">
      <formula>"Produção e Intervalo"</formula>
    </cfRule>
    <cfRule type="cellIs" dxfId="136" priority="18352" operator="equal">
      <formula>"Aderente"</formula>
    </cfRule>
    <cfRule type="cellIs" dxfId="135" priority="18353" operator="equal">
      <formula>"Intervalo"</formula>
    </cfRule>
    <cfRule type="cellIs" dxfId="134" priority="18354" operator="equal">
      <formula>"Produção"</formula>
    </cfRule>
    <cfRule type="cellIs" dxfId="133" priority="18355" operator="equal">
      <formula>"ERRO"</formula>
    </cfRule>
  </conditionalFormatting>
  <conditionalFormatting sqref="BR6:BS552">
    <cfRule type="cellIs" dxfId="132" priority="18333" operator="equal">
      <formula>"*"</formula>
    </cfRule>
    <cfRule type="cellIs" dxfId="131" priority="18334" operator="greaterThanOrEqual">
      <formula>1</formula>
    </cfRule>
    <cfRule type="cellIs" dxfId="130" priority="18335" operator="lessThan">
      <formula>1</formula>
    </cfRule>
  </conditionalFormatting>
  <conditionalFormatting sqref="X475:X522 Y475:Y550 Y6:Z474">
    <cfRule type="cellIs" dxfId="129" priority="18281" operator="equal">
      <formula>"NÃO"</formula>
    </cfRule>
    <cfRule type="cellIs" dxfId="128" priority="18282" operator="equal">
      <formula>"SIM"</formula>
    </cfRule>
  </conditionalFormatting>
  <conditionalFormatting sqref="X475:X522">
    <cfRule type="cellIs" dxfId="127" priority="18280" operator="equal">
      <formula>"OPORTUNIDADE"</formula>
    </cfRule>
  </conditionalFormatting>
  <conditionalFormatting sqref="Z475:Z522">
    <cfRule type="cellIs" dxfId="126" priority="18278" operator="equal">
      <formula>"NÃO"</formula>
    </cfRule>
    <cfRule type="cellIs" dxfId="125" priority="18279" operator="equal">
      <formula>"SIM"</formula>
    </cfRule>
  </conditionalFormatting>
  <conditionalFormatting sqref="Z475:Z522">
    <cfRule type="cellIs" dxfId="124" priority="18277" operator="equal">
      <formula>"OPORTUNIDADE"</formula>
    </cfRule>
  </conditionalFormatting>
  <conditionalFormatting sqref="Y1048575:Y1048576">
    <cfRule type="cellIs" dxfId="123" priority="18162" operator="equal">
      <formula>"OPORTUNIDADE"</formula>
    </cfRule>
  </conditionalFormatting>
  <conditionalFormatting sqref="Y1048575:Y1048576">
    <cfRule type="cellIs" dxfId="122" priority="18160" operator="equal">
      <formula>"NÃO"</formula>
    </cfRule>
    <cfRule type="cellIs" dxfId="121" priority="18161" operator="equal">
      <formula>"SIM"</formula>
    </cfRule>
  </conditionalFormatting>
  <conditionalFormatting sqref="Z523:Z548">
    <cfRule type="cellIs" dxfId="120" priority="17897" operator="equal">
      <formula>"OPORTUNIDADE"</formula>
    </cfRule>
  </conditionalFormatting>
  <conditionalFormatting sqref="Z523:Z548">
    <cfRule type="cellIs" dxfId="119" priority="17895" operator="equal">
      <formula>"NÃO"</formula>
    </cfRule>
    <cfRule type="cellIs" dxfId="118" priority="17896" operator="equal">
      <formula>"SIM"</formula>
    </cfRule>
  </conditionalFormatting>
  <conditionalFormatting sqref="X549">
    <cfRule type="cellIs" dxfId="117" priority="17883" operator="equal">
      <formula>"NÃO"</formula>
    </cfRule>
    <cfRule type="cellIs" dxfId="116" priority="17884" operator="equal">
      <formula>"SIM"</formula>
    </cfRule>
  </conditionalFormatting>
  <conditionalFormatting sqref="X549">
    <cfRule type="cellIs" dxfId="115" priority="17882" operator="equal">
      <formula>"OPORTUNIDADE"</formula>
    </cfRule>
  </conditionalFormatting>
  <conditionalFormatting sqref="Z549">
    <cfRule type="cellIs" dxfId="114" priority="17880" operator="equal">
      <formula>"NÃO"</formula>
    </cfRule>
    <cfRule type="cellIs" dxfId="113" priority="17881" operator="equal">
      <formula>"SIM"</formula>
    </cfRule>
  </conditionalFormatting>
  <conditionalFormatting sqref="Z549">
    <cfRule type="cellIs" dxfId="112" priority="17879" operator="equal">
      <formula>"OPORTUNIDADE"</formula>
    </cfRule>
  </conditionalFormatting>
  <conditionalFormatting sqref="BI549">
    <cfRule type="iconSet" priority="178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89">
      <iconSet showValue="0">
        <cfvo type="percent" val="0"/>
        <cfvo type="num" val="1"/>
        <cfvo type="num" val="1" gte="0"/>
      </iconSet>
    </cfRule>
    <cfRule type="iconSet" priority="178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499">
      <formula>$BU492=1</formula>
    </cfRule>
  </conditionalFormatting>
  <conditionalFormatting sqref="AZ525:AZ549">
    <cfRule type="expression" dxfId="110" priority="18659">
      <formula>$BU497=1</formula>
    </cfRule>
  </conditionalFormatting>
  <conditionalFormatting sqref="BI523:BI548">
    <cfRule type="iconSet" priority="186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2">
      <iconSet showValue="0">
        <cfvo type="percent" val="0"/>
        <cfvo type="num" val="1"/>
        <cfvo type="num" val="1" gte="0"/>
      </iconSet>
    </cfRule>
    <cfRule type="iconSet" priority="186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294" operator="equal">
      <formula>"*"</formula>
    </cfRule>
    <cfRule type="cellIs" dxfId="108" priority="13295" operator="greaterThanOrEqual">
      <formula>1</formula>
    </cfRule>
    <cfRule type="cellIs" dxfId="107" priority="13296" operator="lessThan">
      <formula>1</formula>
    </cfRule>
  </conditionalFormatting>
  <conditionalFormatting sqref="BI6:BI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84">
      <iconSet showValue="0">
        <cfvo type="percent" val="0"/>
        <cfvo type="num" val="1"/>
        <cfvo type="num" val="1" gte="0"/>
      </iconSet>
    </cfRule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K6:BK9 BK11:BK599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AY6:AY173">
    <cfRule type="cellIs" dxfId="106" priority="1" operator="equal">
      <formula>"ERRO"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0" t="s">
        <v>1260</v>
      </c>
      <c r="D5" s="351"/>
      <c r="E5" s="351"/>
      <c r="F5" s="351"/>
      <c r="G5" s="351"/>
      <c r="H5" s="351"/>
      <c r="I5" s="351"/>
      <c r="J5" s="352"/>
      <c r="K5" s="353" t="s">
        <v>1261</v>
      </c>
      <c r="L5" s="354"/>
      <c r="M5" s="354"/>
      <c r="N5" s="354"/>
      <c r="O5" s="355" t="s">
        <v>1262</v>
      </c>
      <c r="P5" s="356"/>
      <c r="Q5" s="357"/>
    </row>
    <row r="6" spans="1:17" s="94" customFormat="1" ht="15.75" customHeight="1">
      <c r="A6" s="88" t="s">
        <v>1263</v>
      </c>
      <c r="B6" s="95" t="s">
        <v>1264</v>
      </c>
      <c r="C6" s="96" t="s">
        <v>1163</v>
      </c>
      <c r="D6" s="97" t="s">
        <v>1164</v>
      </c>
      <c r="E6" s="96" t="s">
        <v>1265</v>
      </c>
      <c r="F6" s="96" t="s">
        <v>1154</v>
      </c>
      <c r="G6" s="96" t="s">
        <v>1158</v>
      </c>
      <c r="H6" s="154" t="s">
        <v>30</v>
      </c>
      <c r="I6" s="132" t="s">
        <v>1159</v>
      </c>
      <c r="J6" s="132" t="s">
        <v>1160</v>
      </c>
      <c r="K6" s="140" t="s">
        <v>1154</v>
      </c>
      <c r="L6" s="140" t="s">
        <v>1266</v>
      </c>
      <c r="M6" s="140" t="s">
        <v>30</v>
      </c>
      <c r="N6" s="141" t="s">
        <v>1158</v>
      </c>
      <c r="O6" s="247" t="s">
        <v>1201</v>
      </c>
      <c r="P6" s="158"/>
      <c r="Q6" s="194" t="s">
        <v>1267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 t="str">
        <f>IF(FN_MC!B6="","*",FN_MC!B6)</f>
        <v>*</v>
      </c>
      <c r="B8" s="99" t="str">
        <f>IF(FN_MC!X6="","*",FN_MC!X6)</f>
        <v>*</v>
      </c>
      <c r="C8" s="100" t="str">
        <f>IF(FN_MC!S6="","*",FN_MC!S6)</f>
        <v>-</v>
      </c>
      <c r="D8" s="100" t="str">
        <f>IF(FN_MC!T6="","*",FN_MC!T6)</f>
        <v>-</v>
      </c>
      <c r="E8" s="100" t="str">
        <f>IF(FN_MC!D6="","*",FN_MC!D6)</f>
        <v>*</v>
      </c>
      <c r="F8" s="100" t="str">
        <f>IF(FN_MC!H6="","*",FN_MC!H6)</f>
        <v>*</v>
      </c>
      <c r="G8" s="100" t="str">
        <f>IF(FN_MC!M6="","*",FN_MC!M6)</f>
        <v>-</v>
      </c>
      <c r="H8" s="155" t="str">
        <f>IF(FN_MC!K6="","*",FN_MC!K6)</f>
        <v>*</v>
      </c>
      <c r="I8" s="133" t="str">
        <f>IF(FN_MC!O6="","*",FN_MC!O6)</f>
        <v>*</v>
      </c>
      <c r="J8" s="133" t="str">
        <f>IF(FN_MC!P6="","*",FN_MC!P6)</f>
        <v>*</v>
      </c>
      <c r="K8" s="142" t="str">
        <f>IF(FN_MC!AK6="","*",FN_MC!AK6)</f>
        <v>-</v>
      </c>
      <c r="L8" s="142" t="str">
        <f>IF(FN_MC!AM6="","*",FN_MC!AM6)</f>
        <v>-</v>
      </c>
      <c r="M8" s="142" t="str">
        <f>IF(FN_MC!AP6="","*",FN_MC!AP6)</f>
        <v>-</v>
      </c>
      <c r="N8" s="142" t="str">
        <f>IF(FN_MC!AM6="","*",FN_MC!AM6)</f>
        <v>-</v>
      </c>
      <c r="O8" s="175">
        <f>FN_MC!BH6</f>
        <v>0</v>
      </c>
      <c r="P8" s="91"/>
      <c r="Q8" s="146" t="str">
        <f>IF($A$2=1,IF(FN_MC!BJ6="","*",FN_MC!BJ6),IF(FN_MC!BK6="","*",FN_MC!BK6))</f>
        <v>*</v>
      </c>
    </row>
    <row r="9" spans="1:17" hidden="1">
      <c r="A9" s="98" t="str">
        <f>IF(FN_MC!B7="","*",FN_MC!B7)</f>
        <v>*</v>
      </c>
      <c r="B9" s="99" t="str">
        <f>IF(FN_MC!X7="","*",FN_MC!X7)</f>
        <v>*</v>
      </c>
      <c r="C9" s="100" t="str">
        <f>IF(FN_MC!S7="","*",FN_MC!S7)</f>
        <v>-</v>
      </c>
      <c r="D9" s="100" t="str">
        <f>IF(FN_MC!T7="","*",FN_MC!T7)</f>
        <v>-</v>
      </c>
      <c r="E9" s="100" t="str">
        <f>IF(FN_MC!D7="","*",FN_MC!D7)</f>
        <v>*</v>
      </c>
      <c r="F9" s="100" t="str">
        <f>IF(FN_MC!H7="","*",FN_MC!H7)</f>
        <v>*</v>
      </c>
      <c r="G9" s="100" t="str">
        <f>IF(FN_MC!M7="","*",FN_MC!M7)</f>
        <v>-</v>
      </c>
      <c r="H9" s="155" t="str">
        <f>IF(FN_MC!K7="","*",FN_MC!K7)</f>
        <v>*</v>
      </c>
      <c r="I9" s="133" t="str">
        <f>IF(FN_MC!O7="","*",FN_MC!O7)</f>
        <v>*</v>
      </c>
      <c r="J9" s="133" t="str">
        <f>IF(FN_MC!P7="","*",FN_MC!P7)</f>
        <v>*</v>
      </c>
      <c r="K9" s="142" t="str">
        <f>IF(FN_MC!AK7="","*",FN_MC!AK7)</f>
        <v>-</v>
      </c>
      <c r="L9" s="142" t="str">
        <f>IF(FN_MC!AM7="","*",FN_MC!AM7)</f>
        <v>-</v>
      </c>
      <c r="M9" s="142" t="str">
        <f>IF(FN_MC!AP7="","*",FN_MC!AP7)</f>
        <v>-</v>
      </c>
      <c r="N9" s="142" t="str">
        <f>IF(FN_MC!AM7="","*",FN_MC!AM7)</f>
        <v>-</v>
      </c>
      <c r="O9" s="175">
        <f>FN_MC!BH7</f>
        <v>0</v>
      </c>
      <c r="P9" s="91"/>
      <c r="Q9" s="146" t="str">
        <f>IF($A$2=1,IF(FN_MC!BJ7="","*",FN_MC!BJ7),IF(FN_MC!BK7="","*",FN_MC!BK7))</f>
        <v>*</v>
      </c>
    </row>
    <row r="10" spans="1:17" hidden="1">
      <c r="A10" s="98" t="str">
        <f>IF(FN_MC!B8="","*",FN_MC!B8)</f>
        <v>*</v>
      </c>
      <c r="B10" s="99" t="str">
        <f>IF(FN_MC!X8="","*",FN_MC!X8)</f>
        <v>*</v>
      </c>
      <c r="C10" s="100" t="str">
        <f>IF(FN_MC!S8="","*",FN_MC!S8)</f>
        <v>-</v>
      </c>
      <c r="D10" s="100" t="str">
        <f>IF(FN_MC!T8="","*",FN_MC!T8)</f>
        <v>-</v>
      </c>
      <c r="E10" s="100" t="str">
        <f>IF(FN_MC!D8="","*",FN_MC!D8)</f>
        <v>*</v>
      </c>
      <c r="F10" s="100" t="str">
        <f>IF(FN_MC!H8="","*",FN_MC!H8)</f>
        <v>*</v>
      </c>
      <c r="G10" s="100" t="str">
        <f>IF(FN_MC!M8="","*",FN_MC!M8)</f>
        <v>-</v>
      </c>
      <c r="H10" s="155" t="str">
        <f>IF(FN_MC!K8="","*",FN_MC!K8)</f>
        <v>*</v>
      </c>
      <c r="I10" s="133" t="str">
        <f>IF(FN_MC!O8="","*",FN_MC!O8)</f>
        <v>*</v>
      </c>
      <c r="J10" s="133" t="str">
        <f>IF(FN_MC!P8="","*",FN_MC!P8)</f>
        <v>*</v>
      </c>
      <c r="K10" s="142" t="str">
        <f>IF(FN_MC!AK8="","*",FN_MC!AK8)</f>
        <v>-</v>
      </c>
      <c r="L10" s="142" t="str">
        <f>IF(FN_MC!AM8="","*",FN_MC!AM8)</f>
        <v>-</v>
      </c>
      <c r="M10" s="142" t="str">
        <f>IF(FN_MC!AP8="","*",FN_MC!AP8)</f>
        <v>-</v>
      </c>
      <c r="N10" s="142" t="str">
        <f>IF(FN_MC!AM8="","*",FN_MC!AM8)</f>
        <v>-</v>
      </c>
      <c r="O10" s="175">
        <f>FN_MC!BH8</f>
        <v>0</v>
      </c>
      <c r="P10" s="91"/>
      <c r="Q10" s="146" t="str">
        <f>IF($A$2=1,IF(FN_MC!BJ8="","*",FN_MC!BJ8),IF(FN_MC!BK8="","*",FN_MC!BK8))</f>
        <v>*</v>
      </c>
    </row>
    <row r="11" spans="1:17" hidden="1">
      <c r="A11" s="98" t="str">
        <f>IF(FN_MC!B9="","*",FN_MC!B9)</f>
        <v>*</v>
      </c>
      <c r="B11" s="99" t="str">
        <f>IF(FN_MC!X9="","*",FN_MC!X9)</f>
        <v>*</v>
      </c>
      <c r="C11" s="100" t="str">
        <f>IF(FN_MC!S9="","*",FN_MC!S9)</f>
        <v>-</v>
      </c>
      <c r="D11" s="100" t="str">
        <f>IF(FN_MC!T9="","*",FN_MC!T9)</f>
        <v>-</v>
      </c>
      <c r="E11" s="100" t="str">
        <f>IF(FN_MC!D9="","*",FN_MC!D9)</f>
        <v>*</v>
      </c>
      <c r="F11" s="100" t="str">
        <f>IF(FN_MC!H9="","*",FN_MC!H9)</f>
        <v>*</v>
      </c>
      <c r="G11" s="100" t="str">
        <f>IF(FN_MC!M9="","*",FN_MC!M9)</f>
        <v>-</v>
      </c>
      <c r="H11" s="155" t="str">
        <f>IF(FN_MC!K9="","*",FN_MC!K9)</f>
        <v>*</v>
      </c>
      <c r="I11" s="133" t="str">
        <f>IF(FN_MC!O9="","*",FN_MC!O9)</f>
        <v>*</v>
      </c>
      <c r="J11" s="133" t="str">
        <f>IF(FN_MC!P9="","*",FN_MC!P9)</f>
        <v>*</v>
      </c>
      <c r="K11" s="142" t="str">
        <f>IF(FN_MC!AK9="","*",FN_MC!AK9)</f>
        <v>-</v>
      </c>
      <c r="L11" s="142" t="str">
        <f>IF(FN_MC!AM9="","*",FN_MC!AM9)</f>
        <v>-</v>
      </c>
      <c r="M11" s="142" t="str">
        <f>IF(FN_MC!AP9="","*",FN_MC!AP9)</f>
        <v>-</v>
      </c>
      <c r="N11" s="142" t="str">
        <f>IF(FN_MC!AM9="","*",FN_MC!AM9)</f>
        <v>-</v>
      </c>
      <c r="O11" s="175">
        <f>FN_MC!BH9</f>
        <v>0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46023</v>
      </c>
      <c r="B12" s="99" t="str">
        <f>IF(FN_MC!X10="","*",FN_MC!X10)</f>
        <v>Contrato</v>
      </c>
      <c r="C12" s="100" t="str">
        <f>IF(FN_MC!S10="","*",FN_MC!S10)</f>
        <v>FERRONORTE</v>
      </c>
      <c r="D12" s="100" t="str">
        <f>IF(FN_MC!T10="","*",FN_MC!T10)</f>
        <v>TCS-TGR</v>
      </c>
      <c r="E12" s="100" t="str">
        <f>IF(FN_MC!D10="","*",FN_MC!D10)</f>
        <v>V86</v>
      </c>
      <c r="F12" s="100" t="str">
        <f>IF(FN_MC!H10="","*",FN_MC!H10)</f>
        <v>TGR2</v>
      </c>
      <c r="G12" s="100" t="str">
        <f>IF(FN_MC!M10="","*",FN_MC!M10)</f>
        <v>TBR-TGR</v>
      </c>
      <c r="H12" s="155">
        <f>IF(FN_MC!K10="","*",FN_MC!K10)</f>
        <v>483</v>
      </c>
      <c r="I12" s="133">
        <f>IF(FN_MC!O10="","*",FN_MC!O10)</f>
        <v>0.29166666666666669</v>
      </c>
      <c r="J12" s="133">
        <f>IF(FN_MC!P10="","*",FN_MC!P10)</f>
        <v>0.16666666666666666</v>
      </c>
      <c r="K12" s="142" t="str">
        <f>IF(FN_MC!AK10="","*",FN_MC!AK10)</f>
        <v>TGR2</v>
      </c>
      <c r="L12" s="142" t="str">
        <f>IF(FN_MC!AM10="","*",FN_MC!AM10)</f>
        <v>TBR-TGR</v>
      </c>
      <c r="M12" s="142">
        <f>IF(FN_MC!AP10="","*",FN_MC!AP10)</f>
        <v>483</v>
      </c>
      <c r="N12" s="142" t="str">
        <f>IF(FN_MC!AM10="","*",FN_MC!AM10)</f>
        <v>TBR-TGR</v>
      </c>
      <c r="O12" s="175">
        <f>FN_MC!BH10</f>
        <v>2</v>
      </c>
      <c r="P12" s="91"/>
      <c r="Q12" s="146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8" t="str">
        <f>IF(FN_MC!B11="","*",FN_MC!B11)</f>
        <v>*</v>
      </c>
      <c r="B13" s="99" t="str">
        <f>IF(FN_MC!X11="","*",FN_MC!X11)</f>
        <v>*</v>
      </c>
      <c r="C13" s="100" t="str">
        <f>IF(FN_MC!S11="","*",FN_MC!S11)</f>
        <v>-</v>
      </c>
      <c r="D13" s="100" t="str">
        <f>IF(FN_MC!T11="","*",FN_MC!T11)</f>
        <v>-</v>
      </c>
      <c r="E13" s="100" t="str">
        <f>IF(FN_MC!D11="","*",FN_MC!D11)</f>
        <v>*</v>
      </c>
      <c r="F13" s="100" t="str">
        <f>IF(FN_MC!H11="","*",FN_MC!H11)</f>
        <v>*</v>
      </c>
      <c r="G13" s="100" t="str">
        <f>IF(FN_MC!M11="","*",FN_MC!M11)</f>
        <v>-</v>
      </c>
      <c r="H13" s="155" t="str">
        <f>IF(FN_MC!K11="","*",FN_MC!K11)</f>
        <v>*</v>
      </c>
      <c r="I13" s="133" t="str">
        <f>IF(FN_MC!O11="","*",FN_MC!O11)</f>
        <v>*</v>
      </c>
      <c r="J13" s="133" t="str">
        <f>IF(FN_MC!P11="","*",FN_MC!P11)</f>
        <v>*</v>
      </c>
      <c r="K13" s="142" t="str">
        <f>IF(FN_MC!AK11="","*",FN_MC!AK11)</f>
        <v>-</v>
      </c>
      <c r="L13" s="142" t="str">
        <f>IF(FN_MC!AM11="","*",FN_MC!AM11)</f>
        <v>-</v>
      </c>
      <c r="M13" s="142" t="str">
        <f>IF(FN_MC!AP11="","*",FN_MC!AP11)</f>
        <v>-</v>
      </c>
      <c r="N13" s="142" t="str">
        <f>IF(FN_MC!AM11="","*",FN_MC!AM11)</f>
        <v>-</v>
      </c>
      <c r="O13" s="175">
        <f>FN_MC!BH11</f>
        <v>0</v>
      </c>
      <c r="P13" s="91"/>
      <c r="Q13" s="146" t="str">
        <f>IF($A$2=1,IF(FN_MC!BJ11="","*",FN_MC!BJ11),IF(FN_MC!BK11="","*",FN_MC!BK11))</f>
        <v>*</v>
      </c>
    </row>
    <row r="14" spans="1:17" hidden="1">
      <c r="A14" s="98" t="str">
        <f>IF(FN_MC!B12="","*",FN_MC!B12)</f>
        <v>*</v>
      </c>
      <c r="B14" s="99" t="str">
        <f>IF(FN_MC!X12="","*",FN_MC!X12)</f>
        <v>*</v>
      </c>
      <c r="C14" s="100" t="str">
        <f>IF(FN_MC!S12="","*",FN_MC!S12)</f>
        <v>-</v>
      </c>
      <c r="D14" s="100" t="str">
        <f>IF(FN_MC!T12="","*",FN_MC!T12)</f>
        <v>-</v>
      </c>
      <c r="E14" s="100" t="str">
        <f>IF(FN_MC!D12="","*",FN_MC!D12)</f>
        <v>*</v>
      </c>
      <c r="F14" s="100" t="str">
        <f>IF(FN_MC!H12="","*",FN_MC!H12)</f>
        <v>*</v>
      </c>
      <c r="G14" s="100" t="str">
        <f>IF(FN_MC!M12="","*",FN_MC!M12)</f>
        <v>-</v>
      </c>
      <c r="H14" s="155" t="str">
        <f>IF(FN_MC!K12="","*",FN_MC!K12)</f>
        <v>*</v>
      </c>
      <c r="I14" s="133" t="str">
        <f>IF(FN_MC!O12="","*",FN_MC!O12)</f>
        <v>*</v>
      </c>
      <c r="J14" s="133" t="str">
        <f>IF(FN_MC!P12="","*",FN_MC!P12)</f>
        <v>*</v>
      </c>
      <c r="K14" s="142" t="str">
        <f>IF(FN_MC!AK12="","*",FN_MC!AK12)</f>
        <v>-</v>
      </c>
      <c r="L14" s="142" t="str">
        <f>IF(FN_MC!AM12="","*",FN_MC!AM12)</f>
        <v>-</v>
      </c>
      <c r="M14" s="142" t="str">
        <f>IF(FN_MC!AP12="","*",FN_MC!AP12)</f>
        <v>-</v>
      </c>
      <c r="N14" s="142" t="str">
        <f>IF(FN_MC!AM12="","*",FN_MC!AM12)</f>
        <v>-</v>
      </c>
      <c r="O14" s="175">
        <f>FN_MC!BH12</f>
        <v>0</v>
      </c>
      <c r="P14" s="91"/>
      <c r="Q14" s="146" t="str">
        <f>IF($A$2=1,IF(FN_MC!BJ12="","*",FN_MC!BJ12),IF(FN_MC!BK12="","*",FN_MC!BK12))</f>
        <v>*</v>
      </c>
    </row>
    <row r="15" spans="1:17" hidden="1">
      <c r="A15" s="98" t="str">
        <f>IF(FN_MC!B13="","*",FN_MC!B13)</f>
        <v>*</v>
      </c>
      <c r="B15" s="99" t="str">
        <f>IF(FN_MC!X13="","*",FN_MC!X13)</f>
        <v>*</v>
      </c>
      <c r="C15" s="100" t="str">
        <f>IF(FN_MC!S13="","*",FN_MC!S13)</f>
        <v>-</v>
      </c>
      <c r="D15" s="100" t="str">
        <f>IF(FN_MC!T13="","*",FN_MC!T13)</f>
        <v>-</v>
      </c>
      <c r="E15" s="100" t="str">
        <f>IF(FN_MC!D13="","*",FN_MC!D13)</f>
        <v>*</v>
      </c>
      <c r="F15" s="100" t="str">
        <f>IF(FN_MC!H13="","*",FN_MC!H13)</f>
        <v>*</v>
      </c>
      <c r="G15" s="100" t="str">
        <f>IF(FN_MC!M13="","*",FN_MC!M13)</f>
        <v>-</v>
      </c>
      <c r="H15" s="155" t="str">
        <f>IF(FN_MC!K13="","*",FN_MC!K13)</f>
        <v>*</v>
      </c>
      <c r="I15" s="133" t="str">
        <f>IF(FN_MC!O13="","*",FN_MC!O13)</f>
        <v>*</v>
      </c>
      <c r="J15" s="133" t="str">
        <f>IF(FN_MC!P13="","*",FN_MC!P13)</f>
        <v>*</v>
      </c>
      <c r="K15" s="142" t="str">
        <f>IF(FN_MC!AK13="","*",FN_MC!AK13)</f>
        <v>-</v>
      </c>
      <c r="L15" s="142" t="str">
        <f>IF(FN_MC!AM13="","*",FN_MC!AM13)</f>
        <v>-</v>
      </c>
      <c r="M15" s="142" t="str">
        <f>IF(FN_MC!AP13="","*",FN_MC!AP13)</f>
        <v>-</v>
      </c>
      <c r="N15" s="142" t="str">
        <f>IF(FN_MC!AM13="","*",FN_MC!AM13)</f>
        <v>-</v>
      </c>
      <c r="O15" s="175">
        <f>FN_MC!BH13</f>
        <v>0</v>
      </c>
      <c r="P15" s="91"/>
      <c r="Q15" s="146" t="str">
        <f>IF($A$2=1,IF(FN_MC!BJ13="","*",FN_MC!BJ13),IF(FN_MC!BK13="","*",FN_MC!BK13))</f>
        <v>*</v>
      </c>
    </row>
    <row r="16" spans="1:17" hidden="1">
      <c r="A16" s="98" t="str">
        <f>IF(FN_MC!B14="","*",FN_MC!B14)</f>
        <v>*</v>
      </c>
      <c r="B16" s="99" t="str">
        <f>IF(FN_MC!X14="","*",FN_MC!X14)</f>
        <v>*</v>
      </c>
      <c r="C16" s="100" t="str">
        <f>IF(FN_MC!S14="","*",FN_MC!S14)</f>
        <v>-</v>
      </c>
      <c r="D16" s="100" t="str">
        <f>IF(FN_MC!T14="","*",FN_MC!T14)</f>
        <v>-</v>
      </c>
      <c r="E16" s="100" t="str">
        <f>IF(FN_MC!D14="","*",FN_MC!D14)</f>
        <v>*</v>
      </c>
      <c r="F16" s="100" t="str">
        <f>IF(FN_MC!H14="","*",FN_MC!H14)</f>
        <v>*</v>
      </c>
      <c r="G16" s="100" t="str">
        <f>IF(FN_MC!M14="","*",FN_MC!M14)</f>
        <v>-</v>
      </c>
      <c r="H16" s="155" t="str">
        <f>IF(FN_MC!K14="","*",FN_MC!K14)</f>
        <v>*</v>
      </c>
      <c r="I16" s="133" t="str">
        <f>IF(FN_MC!O14="","*",FN_MC!O14)</f>
        <v>*</v>
      </c>
      <c r="J16" s="133" t="str">
        <f>IF(FN_MC!P14="","*",FN_MC!P14)</f>
        <v>*</v>
      </c>
      <c r="K16" s="142" t="str">
        <f>IF(FN_MC!AK14="","*",FN_MC!AK14)</f>
        <v>-</v>
      </c>
      <c r="L16" s="142" t="str">
        <f>IF(FN_MC!AM14="","*",FN_MC!AM14)</f>
        <v>-</v>
      </c>
      <c r="M16" s="142" t="str">
        <f>IF(FN_MC!AP14="","*",FN_MC!AP14)</f>
        <v>-</v>
      </c>
      <c r="N16" s="142" t="str">
        <f>IF(FN_MC!AM14="","*",FN_MC!AM14)</f>
        <v>-</v>
      </c>
      <c r="O16" s="175">
        <f>FN_MC!BH14</f>
        <v>0</v>
      </c>
      <c r="P16" s="91"/>
      <c r="Q16" s="146" t="str">
        <f>IF($A$2=1,IF(FN_MC!BJ14="","*",FN_MC!BJ14),IF(FN_MC!BK14="","*",FN_MC!BK14))</f>
        <v>*</v>
      </c>
    </row>
    <row r="17" spans="1:17" hidden="1">
      <c r="A17" s="98" t="str">
        <f>IF(FN_MC!B15="","*",FN_MC!B15)</f>
        <v>*</v>
      </c>
      <c r="B17" s="99" t="str">
        <f>IF(FN_MC!X15="","*",FN_MC!X15)</f>
        <v>*</v>
      </c>
      <c r="C17" s="100" t="str">
        <f>IF(FN_MC!S15="","*",FN_MC!S15)</f>
        <v>-</v>
      </c>
      <c r="D17" s="100" t="str">
        <f>IF(FN_MC!T15="","*",FN_MC!T15)</f>
        <v>-</v>
      </c>
      <c r="E17" s="100" t="str">
        <f>IF(FN_MC!D15="","*",FN_MC!D15)</f>
        <v>*</v>
      </c>
      <c r="F17" s="100" t="str">
        <f>IF(FN_MC!H15="","*",FN_MC!H15)</f>
        <v>*</v>
      </c>
      <c r="G17" s="100" t="str">
        <f>IF(FN_MC!M15="","*",FN_MC!M15)</f>
        <v>-</v>
      </c>
      <c r="H17" s="155" t="str">
        <f>IF(FN_MC!K15="","*",FN_MC!K15)</f>
        <v>*</v>
      </c>
      <c r="I17" s="133" t="str">
        <f>IF(FN_MC!O15="","*",FN_MC!O15)</f>
        <v>*</v>
      </c>
      <c r="J17" s="133" t="str">
        <f>IF(FN_MC!P15="","*",FN_MC!P15)</f>
        <v>*</v>
      </c>
      <c r="K17" s="142" t="str">
        <f>IF(FN_MC!AK15="","*",FN_MC!AK15)</f>
        <v>-</v>
      </c>
      <c r="L17" s="142" t="str">
        <f>IF(FN_MC!AM15="","*",FN_MC!AM15)</f>
        <v>-</v>
      </c>
      <c r="M17" s="142" t="str">
        <f>IF(FN_MC!AP15="","*",FN_MC!AP15)</f>
        <v>-</v>
      </c>
      <c r="N17" s="142" t="str">
        <f>IF(FN_MC!AM15="","*",FN_MC!AM15)</f>
        <v>-</v>
      </c>
      <c r="O17" s="175">
        <f>FN_MC!BH15</f>
        <v>0</v>
      </c>
      <c r="P17" s="91"/>
      <c r="Q17" s="146" t="str">
        <f>IF($A$2=1,IF(FN_MC!BJ15="","*",FN_MC!BJ15),IF(FN_MC!BK15="","*",FN_MC!BK15))</f>
        <v>*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 t="str">
        <f>IF(FN_MC!B19="","*",FN_MC!B19)</f>
        <v>*</v>
      </c>
      <c r="B21" s="99" t="str">
        <f>IF(FN_MC!X19="","*",FN_MC!X19)</f>
        <v>*</v>
      </c>
      <c r="C21" s="100" t="str">
        <f>IF(FN_MC!S19="","*",FN_MC!S19)</f>
        <v>-</v>
      </c>
      <c r="D21" s="100" t="str">
        <f>IF(FN_MC!T19="","*",FN_MC!T19)</f>
        <v>-</v>
      </c>
      <c r="E21" s="100" t="str">
        <f>IF(FN_MC!D19="","*",FN_MC!D19)</f>
        <v>*</v>
      </c>
      <c r="F21" s="100" t="str">
        <f>IF(FN_MC!H19="","*",FN_MC!H19)</f>
        <v>*</v>
      </c>
      <c r="G21" s="100" t="str">
        <f>IF(FN_MC!M19="","*",FN_MC!M19)</f>
        <v>-</v>
      </c>
      <c r="H21" s="155" t="str">
        <f>IF(FN_MC!K19="","*",FN_MC!K19)</f>
        <v>*</v>
      </c>
      <c r="I21" s="133" t="str">
        <f>IF(FN_MC!O19="","*",FN_MC!O19)</f>
        <v>*</v>
      </c>
      <c r="J21" s="133" t="str">
        <f>IF(FN_MC!P19="","*",FN_MC!P19)</f>
        <v>*</v>
      </c>
      <c r="K21" s="142" t="str">
        <f>IF(FN_MC!AK19="","*",FN_MC!AK19)</f>
        <v>-</v>
      </c>
      <c r="L21" s="142" t="str">
        <f>IF(FN_MC!AM19="","*",FN_MC!AM19)</f>
        <v>-</v>
      </c>
      <c r="M21" s="142" t="str">
        <f>IF(FN_MC!AP19="","*",FN_MC!AP19)</f>
        <v>-</v>
      </c>
      <c r="N21" s="142" t="str">
        <f>IF(FN_MC!AM19="","*",FN_MC!AM19)</f>
        <v>-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*</v>
      </c>
      <c r="C22" s="100" t="str">
        <f>IF(FN_MC!S20="","*",FN_MC!S20)</f>
        <v>-</v>
      </c>
      <c r="D22" s="100" t="str">
        <f>IF(FN_MC!T20="","*",FN_MC!T20)</f>
        <v>-</v>
      </c>
      <c r="E22" s="100" t="str">
        <f>IF(FN_MC!D20="","*",FN_MC!D20)</f>
        <v>*</v>
      </c>
      <c r="F22" s="100" t="str">
        <f>IF(FN_MC!H20="","*",FN_MC!H20)</f>
        <v>*</v>
      </c>
      <c r="G22" s="100" t="str">
        <f>IF(FN_MC!M20="","*",FN_MC!M20)</f>
        <v>-</v>
      </c>
      <c r="H22" s="155" t="str">
        <f>IF(FN_MC!K20="","*",FN_MC!K20)</f>
        <v>*</v>
      </c>
      <c r="I22" s="133" t="str">
        <f>IF(FN_MC!O20="","*",FN_MC!O20)</f>
        <v>*</v>
      </c>
      <c r="J22" s="133" t="str">
        <f>IF(FN_MC!P20="","*",FN_MC!P20)</f>
        <v>*</v>
      </c>
      <c r="K22" s="142" t="str">
        <f>IF(FN_MC!AK20="","*",FN_MC!AK20)</f>
        <v>-</v>
      </c>
      <c r="L22" s="142" t="str">
        <f>IF(FN_MC!AM20="","*",FN_MC!AM20)</f>
        <v>-</v>
      </c>
      <c r="M22" s="142" t="str">
        <f>IF(FN_MC!AP20="","*",FN_MC!AP20)</f>
        <v>-</v>
      </c>
      <c r="N22" s="142" t="str">
        <f>IF(FN_MC!AM20="","*",FN_MC!AM20)</f>
        <v>-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>
      <c r="A23" s="98">
        <f>IF(FN_MC!B21="","*",FN_MC!B21)</f>
        <v>46024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TGR-TRO</v>
      </c>
      <c r="E23" s="100" t="str">
        <f>IF(FN_MC!D21="","*",FN_MC!D21)</f>
        <v>W70</v>
      </c>
      <c r="F23" s="100" t="str">
        <f>IF(FN_MC!H21="","*",FN_MC!H21)</f>
        <v>TGR2</v>
      </c>
      <c r="G23" s="100" t="str">
        <f>IF(FN_MC!M21="","*",FN_MC!M21)</f>
        <v>TGR-TIQ</v>
      </c>
      <c r="H23" s="155">
        <f>IF(FN_MC!K21="","*",FN_MC!K21)</f>
        <v>502</v>
      </c>
      <c r="I23" s="133">
        <f>IF(FN_MC!O21="","*",FN_MC!O21)</f>
        <v>0.375</v>
      </c>
      <c r="J23" s="133">
        <f>IF(FN_MC!P21="","*",FN_MC!P21)</f>
        <v>4.1666666666666664E-2</v>
      </c>
      <c r="K23" s="142" t="str">
        <f>IF(FN_MC!AK21="","*",FN_MC!AK21)</f>
        <v>TGR2</v>
      </c>
      <c r="L23" s="142" t="str">
        <f>IF(FN_MC!AM21="","*",FN_MC!AM21)</f>
        <v>TGR-TIQ</v>
      </c>
      <c r="M23" s="142">
        <f>IF(FN_MC!AP21="","*",FN_MC!AP21)</f>
        <v>502</v>
      </c>
      <c r="N23" s="142" t="str">
        <f>IF(FN_MC!AM21="","*",FN_MC!AM21)</f>
        <v>TGR-TIQ</v>
      </c>
      <c r="O23" s="175">
        <f>FN_MC!BH21</f>
        <v>2</v>
      </c>
      <c r="P23" s="91"/>
      <c r="Q23" s="146" t="str">
        <f>IF($A$2=1,IF(FN_MC!BJ21="","*",FN_MC!BJ21),IF(FN_MC!BK21="","*",FN_MC!BK21))</f>
        <v>Em deslocamento para TRO</v>
      </c>
    </row>
    <row r="24" spans="1:17" ht="30.75" customHeight="1">
      <c r="A24" s="98">
        <f>IF(FN_MC!B22="","*",FN_MC!B22)</f>
        <v>46024</v>
      </c>
      <c r="B24" s="99" t="str">
        <f>IF(FN_MC!X22="","*",FN_MC!X22)</f>
        <v>Contrato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V86</v>
      </c>
      <c r="F24" s="100" t="str">
        <f>IF(FN_MC!H22="","*",FN_MC!H22)</f>
        <v>TGR2</v>
      </c>
      <c r="G24" s="100" t="str">
        <f>IF(FN_MC!M22="","*",FN_MC!M22)</f>
        <v>TBR-TGR</v>
      </c>
      <c r="H24" s="155">
        <f>IF(FN_MC!K22="","*",FN_MC!K22)</f>
        <v>498</v>
      </c>
      <c r="I24" s="133">
        <f>IF(FN_MC!O22="","*",FN_MC!O22)</f>
        <v>0.29166666666666669</v>
      </c>
      <c r="J24" s="133">
        <f>IF(FN_MC!P22="","*",FN_MC!P22)</f>
        <v>0.16666666666666666</v>
      </c>
      <c r="K24" s="142" t="str">
        <f>IF(FN_MC!AK22="","*",FN_MC!AK22)</f>
        <v>TGR2</v>
      </c>
      <c r="L24" s="142" t="str">
        <f>IF(FN_MC!AM22="","*",FN_MC!AM22)</f>
        <v>TBR-TGR</v>
      </c>
      <c r="M24" s="142">
        <f>IF(FN_MC!AP22="","*",FN_MC!AP22)</f>
        <v>498</v>
      </c>
      <c r="N24" s="142" t="str">
        <f>IF(FN_MC!AM22="","*",FN_MC!AM22)</f>
        <v>TBR-TGR</v>
      </c>
      <c r="O24" s="175">
        <f>FN_MC!BH22</f>
        <v>2</v>
      </c>
      <c r="P24" s="91"/>
      <c r="Q24" s="146" t="str">
        <f>IF($A$2=1,IF(FN_MC!BJ22="","*",FN_MC!BJ22),IF(FN_MC!BK22="","*",FN_MC!BK22))</f>
        <v>Em intervalo das 11:30 as 16:08, segunda faixa as 18:53 ofertado intervalo até as 1h</v>
      </c>
    </row>
    <row r="25" spans="1:17">
      <c r="A25" s="98">
        <f>IF(FN_MC!B23="","*",FN_MC!B23)</f>
        <v>46024</v>
      </c>
      <c r="B25" s="99" t="str">
        <f>IF(FN_MC!X23="","*",FN_MC!X23)</f>
        <v>Oportunidade</v>
      </c>
      <c r="C25" s="100" t="str">
        <f>IF(FN_MC!S23="","*",FN_MC!S23)</f>
        <v>FERRONORTE</v>
      </c>
      <c r="D25" s="100" t="str">
        <f>IF(FN_MC!T23="","*",FN_MC!T23)</f>
        <v>TCS-TGR</v>
      </c>
      <c r="E25" s="100" t="str">
        <f>IF(FN_MC!D23="","*",FN_MC!D23)</f>
        <v>W50</v>
      </c>
      <c r="F25" s="100" t="str">
        <f>IF(FN_MC!H23="","*",FN_MC!H23)</f>
        <v>TOM2</v>
      </c>
      <c r="G25" s="100" t="str">
        <f>IF(FN_MC!M23="","*",FN_MC!M23)</f>
        <v>TVL-TPC</v>
      </c>
      <c r="H25" s="155">
        <f>IF(FN_MC!K23="","*",FN_MC!K23)</f>
        <v>450</v>
      </c>
      <c r="I25" s="133">
        <f>IF(FN_MC!O23="","*",FN_MC!O23)</f>
        <v>0.375</v>
      </c>
      <c r="J25" s="133">
        <f>IF(FN_MC!P23="","*",FN_MC!P23)</f>
        <v>8.3333333333333329E-2</v>
      </c>
      <c r="K25" s="142" t="str">
        <f>IF(FN_MC!AK23="","*",FN_MC!AK23)</f>
        <v>TOM2</v>
      </c>
      <c r="L25" s="142" t="str">
        <f>IF(FN_MC!AM23="","*",FN_MC!AM23)</f>
        <v>TVL-TPC</v>
      </c>
      <c r="M25" s="142">
        <f>IF(FN_MC!AP23="","*",FN_MC!AP23)</f>
        <v>450</v>
      </c>
      <c r="N25" s="142" t="str">
        <f>IF(FN_MC!AM23="","*",FN_MC!AM23)</f>
        <v>TVL-TPC</v>
      </c>
      <c r="O25" s="175">
        <f>FN_MC!BH23</f>
        <v>2</v>
      </c>
      <c r="P25" s="91"/>
      <c r="Q25" s="146" t="str">
        <f>IF($A$2=1,IF(FN_MC!BJ23="","*",FN_MC!BJ23),IF(FN_MC!BK23="","*",FN_MC!BK23))</f>
        <v>Intervalo das 9:32h as 14:08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>
      <c r="A29" s="98">
        <f>IF(FN_MC!B27="","*",FN_MC!B27)</f>
        <v>46024</v>
      </c>
      <c r="B29" s="99" t="str">
        <f>IF(FN_MC!X27="","*",FN_MC!X27)</f>
        <v>Oportunidade</v>
      </c>
      <c r="C29" s="100" t="str">
        <f>IF(FN_MC!S27="","*",FN_MC!S27)</f>
        <v>MALHA CENTRAL</v>
      </c>
      <c r="D29" s="100" t="str">
        <f>IF(FN_MC!T27="","*",FN_MC!T27)</f>
        <v>RAMAL</v>
      </c>
      <c r="E29" s="100" t="str">
        <f>IF(FN_MC!D27="","*",FN_MC!D27)</f>
        <v>V42</v>
      </c>
      <c r="F29" s="100" t="str">
        <f>IF(FN_MC!H27="","*",FN_MC!H27)</f>
        <v>ZGT1</v>
      </c>
      <c r="G29" s="100" t="str">
        <f>IF(FN_MC!M27="","*",FN_MC!M27)</f>
        <v>ZGT-ZXE</v>
      </c>
      <c r="H29" s="155">
        <f>IF(FN_MC!K27="","*",FN_MC!K27)</f>
        <v>317</v>
      </c>
      <c r="I29" s="133">
        <f>IF(FN_MC!O27="","*",FN_MC!O27)</f>
        <v>0.27083333333333331</v>
      </c>
      <c r="J29" s="133">
        <f>IF(FN_MC!P27="","*",FN_MC!P27)</f>
        <v>4.1666666666666664E-2</v>
      </c>
      <c r="K29" s="142" t="str">
        <f>IF(FN_MC!AK27="","*",FN_MC!AK27)</f>
        <v>ZGT1</v>
      </c>
      <c r="L29" s="142" t="str">
        <f>IF(FN_MC!AM27="","*",FN_MC!AM27)</f>
        <v>ZGT-ZXE</v>
      </c>
      <c r="M29" s="142">
        <f>IF(FN_MC!AP27="","*",FN_MC!AP27)</f>
        <v>317</v>
      </c>
      <c r="N29" s="142" t="str">
        <f>IF(FN_MC!AM27="","*",FN_MC!AM27)</f>
        <v>ZGT-ZXE</v>
      </c>
      <c r="O29" s="175">
        <f>FN_MC!BH27</f>
        <v>2</v>
      </c>
      <c r="P29" s="91"/>
      <c r="Q29" s="146" t="str">
        <f>IF($A$2=1,IF(FN_MC!BJ27="","*",FN_MC!BJ27),IF(FN_MC!BK27="","*",FN_MC!BK27))</f>
        <v>Realizou 220m de socaria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customHeight="1">
      <c r="A31" s="98">
        <f>IF(FN_MC!B29="","*",FN_MC!B29)</f>
        <v>46024</v>
      </c>
      <c r="B31" s="99" t="str">
        <f>IF(FN_MC!X29="","*",FN_MC!X29)</f>
        <v>Oportunidade</v>
      </c>
      <c r="C31" s="100" t="str">
        <f>IF(FN_MC!S29="","*",FN_MC!S29)</f>
        <v>MALHA CENTRAL</v>
      </c>
      <c r="D31" s="100" t="str">
        <f>IF(FN_MC!T29="","*",FN_MC!T29)</f>
        <v>RAMAL</v>
      </c>
      <c r="E31" s="100" t="str">
        <f>IF(FN_MC!D29="","*",FN_MC!D29)</f>
        <v>E46</v>
      </c>
      <c r="F31" s="100" t="str">
        <f>IF(FN_MC!H29="","*",FN_MC!H29)</f>
        <v>ZTP</v>
      </c>
      <c r="G31" s="100" t="str">
        <f>IF(FN_MC!M29="","*",FN_MC!M29)</f>
        <v>ZTP</v>
      </c>
      <c r="H31" s="155">
        <f>IF(FN_MC!K29="","*",FN_MC!K29)</f>
        <v>336</v>
      </c>
      <c r="I31" s="133">
        <f>IF(FN_MC!O29="","*",FN_MC!O29)</f>
        <v>0.41666666666666669</v>
      </c>
      <c r="J31" s="133">
        <f>IF(FN_MC!P29="","*",FN_MC!P29)</f>
        <v>4.1666666666666664E-2</v>
      </c>
      <c r="K31" s="142" t="str">
        <f>IF(FN_MC!AK29="","*",FN_MC!AK29)</f>
        <v>ZTP</v>
      </c>
      <c r="L31" s="142" t="str">
        <f>IF(FN_MC!AM29="","*",FN_MC!AM29)</f>
        <v>ZTP</v>
      </c>
      <c r="M31" s="142">
        <f>IF(FN_MC!AP29="","*",FN_MC!AP29)</f>
        <v>336</v>
      </c>
      <c r="N31" s="142" t="str">
        <f>IF(FN_MC!AM29="","*",FN_MC!AM29)</f>
        <v>ZTP</v>
      </c>
      <c r="O31" s="175">
        <f>FN_MC!BH29</f>
        <v>2</v>
      </c>
      <c r="P31" s="91"/>
      <c r="Q31" s="146" t="str">
        <f>IF($A$2=1,IF(FN_MC!BJ29="","*",FN_MC!BJ29),IF(FN_MC!BK29="","*",FN_MC!BK29))</f>
        <v>Mc1 as 13:59h / licença as 14:39h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>
        <f>IF(FN_MC!B39="","*",FN_MC!B39)</f>
        <v>46025</v>
      </c>
      <c r="B41" s="99" t="str">
        <f>IF(FN_MC!X39="","*",FN_MC!X39)</f>
        <v>Oportunidade</v>
      </c>
      <c r="C41" s="100" t="str">
        <f>IF(FN_MC!S39="","*",FN_MC!S39)</f>
        <v>FERRONORTE</v>
      </c>
      <c r="D41" s="100" t="str">
        <f>IF(FN_MC!T39="","*",FN_MC!T39)</f>
        <v>TGR-TRO</v>
      </c>
      <c r="E41" s="100" t="str">
        <f>IF(FN_MC!D39="","*",FN_MC!D39)</f>
        <v>W70</v>
      </c>
      <c r="F41" s="100" t="str">
        <f>IF(FN_MC!H39="","*",FN_MC!H39)</f>
        <v>TRO</v>
      </c>
      <c r="G41" s="100" t="str">
        <f>IF(FN_MC!M39="","*",FN_MC!M39)</f>
        <v>TSF-TRO</v>
      </c>
      <c r="H41" s="155">
        <f>IF(FN_MC!K39="","*",FN_MC!K39)</f>
        <v>727</v>
      </c>
      <c r="I41" s="133">
        <f>IF(FN_MC!O39="","*",FN_MC!O39)</f>
        <v>0.375</v>
      </c>
      <c r="J41" s="133">
        <f>IF(FN_MC!P39="","*",FN_MC!P39)</f>
        <v>8.3333333333333329E-2</v>
      </c>
      <c r="K41" s="142" t="str">
        <f>IF(FN_MC!AK39="","*",FN_MC!AK39)</f>
        <v>TRO</v>
      </c>
      <c r="L41" s="142" t="str">
        <f>IF(FN_MC!AM39="","*",FN_MC!AM39)</f>
        <v>TSF-TRO</v>
      </c>
      <c r="M41" s="142">
        <f>IF(FN_MC!AP39="","*",FN_MC!AP39)</f>
        <v>727</v>
      </c>
      <c r="N41" s="142" t="str">
        <f>IF(FN_MC!AM39="","*",FN_MC!AM39)</f>
        <v>TSF-TRO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>
        <f>IF(FN_MC!B41="","*",FN_MC!B41)</f>
        <v>46025</v>
      </c>
      <c r="B43" s="99" t="str">
        <f>IF(FN_MC!X41="","*",FN_MC!X41)</f>
        <v>Oportunidade</v>
      </c>
      <c r="C43" s="100" t="str">
        <f>IF(FN_MC!S41="","*",FN_MC!S41)</f>
        <v>FERRONORTE</v>
      </c>
      <c r="D43" s="100" t="str">
        <f>IF(FN_MC!T41="","*",FN_MC!T41)</f>
        <v>TCS-TGR</v>
      </c>
      <c r="E43" s="100" t="str">
        <f>IF(FN_MC!D41="","*",FN_MC!D41)</f>
        <v>V86</v>
      </c>
      <c r="F43" s="100" t="str">
        <f>IF(FN_MC!H41="","*",FN_MC!H41)</f>
        <v>TGR2</v>
      </c>
      <c r="G43" s="100" t="str">
        <f>IF(FN_MC!M41="","*",FN_MC!M41)</f>
        <v>TBR-TGR</v>
      </c>
      <c r="H43" s="155">
        <f>IF(FN_MC!K41="","*",FN_MC!K41)</f>
        <v>499</v>
      </c>
      <c r="I43" s="133">
        <f>IF(FN_MC!O41="","*",FN_MC!O41)</f>
        <v>0.29166666666666669</v>
      </c>
      <c r="J43" s="133">
        <f>IF(FN_MC!P41="","*",FN_MC!P41)</f>
        <v>0.16666666666666666</v>
      </c>
      <c r="K43" s="142" t="str">
        <f>IF(FN_MC!AK41="","*",FN_MC!AK41)</f>
        <v>TGR2</v>
      </c>
      <c r="L43" s="142" t="str">
        <f>IF(FN_MC!AM41="","*",FN_MC!AM41)</f>
        <v>TBR-TGR</v>
      </c>
      <c r="M43" s="142">
        <f>IF(FN_MC!AP41="","*",FN_MC!AP41)</f>
        <v>499</v>
      </c>
      <c r="N43" s="142" t="str">
        <f>IF(FN_MC!AM41="","*",FN_MC!AM41)</f>
        <v>TBR-TGR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>
        <f>IF(FN_MC!B42="","*",FN_MC!B42)</f>
        <v>46025</v>
      </c>
      <c r="B44" s="99" t="str">
        <f>IF(FN_MC!X42="","*",FN_MC!X42)</f>
        <v>Oportunidade</v>
      </c>
      <c r="C44" s="100" t="str">
        <f>IF(FN_MC!S42="","*",FN_MC!S42)</f>
        <v>FERRONORTE</v>
      </c>
      <c r="D44" s="100" t="str">
        <f>IF(FN_MC!T42="","*",FN_MC!T42)</f>
        <v>TCS-TGR</v>
      </c>
      <c r="E44" s="100" t="str">
        <f>IF(FN_MC!D42="","*",FN_MC!D42)</f>
        <v>W50</v>
      </c>
      <c r="F44" s="100" t="str">
        <f>IF(FN_MC!H42="","*",FN_MC!H42)</f>
        <v>TOM2</v>
      </c>
      <c r="G44" s="100" t="str">
        <f>IF(FN_MC!M42="","*",FN_MC!M42)</f>
        <v>TOM-TCS</v>
      </c>
      <c r="H44" s="155">
        <f>IF(FN_MC!K42="","*",FN_MC!K42)</f>
        <v>404</v>
      </c>
      <c r="I44" s="133">
        <f>IF(FN_MC!O42="","*",FN_MC!O42)</f>
        <v>0.41666666666666669</v>
      </c>
      <c r="J44" s="133">
        <f>IF(FN_MC!P42="","*",FN_MC!P42)</f>
        <v>4.1666666666666664E-2</v>
      </c>
      <c r="K44" s="142" t="str">
        <f>IF(FN_MC!AK42="","*",FN_MC!AK42)</f>
        <v>TOM2</v>
      </c>
      <c r="L44" s="142" t="str">
        <f>IF(FN_MC!AM42="","*",FN_MC!AM42)</f>
        <v>TOM-TCS</v>
      </c>
      <c r="M44" s="142">
        <f>IF(FN_MC!AP42="","*",FN_MC!AP42)</f>
        <v>404</v>
      </c>
      <c r="N44" s="142" t="str">
        <f>IF(FN_MC!AM42="","*",FN_MC!AM42)</f>
        <v>TOM-TCS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>
        <f>IF(FN_MC!B44="","*",FN_MC!B44)</f>
        <v>46025</v>
      </c>
      <c r="B46" s="99" t="str">
        <f>IF(FN_MC!X44="","*",FN_MC!X44)</f>
        <v>Oportunidade</v>
      </c>
      <c r="C46" s="100" t="str">
        <f>IF(FN_MC!S44="","*",FN_MC!S44)</f>
        <v>MALHA CENTRAL</v>
      </c>
      <c r="D46" s="100" t="str">
        <f>IF(FN_MC!T44="","*",FN_MC!T44)</f>
        <v>RAMAL</v>
      </c>
      <c r="E46" s="100" t="str">
        <f>IF(FN_MC!D44="","*",FN_MC!D44)</f>
        <v>V42</v>
      </c>
      <c r="F46" s="100" t="str">
        <f>IF(FN_MC!H44="","*",FN_MC!H44)</f>
        <v>ZGT1</v>
      </c>
      <c r="G46" s="100" t="str">
        <f>IF(FN_MC!M44="","*",FN_MC!M44)</f>
        <v>ZGT-ZXE</v>
      </c>
      <c r="H46" s="155">
        <f>IF(FN_MC!K44="","*",FN_MC!K44)</f>
        <v>317</v>
      </c>
      <c r="I46" s="133">
        <f>IF(FN_MC!O44="","*",FN_MC!O44)</f>
        <v>0.27083333333333331</v>
      </c>
      <c r="J46" s="133">
        <f>IF(FN_MC!P44="","*",FN_MC!P44)</f>
        <v>8.3333333333333329E-2</v>
      </c>
      <c r="K46" s="142" t="str">
        <f>IF(FN_MC!AK44="","*",FN_MC!AK44)</f>
        <v>ZGT1</v>
      </c>
      <c r="L46" s="142" t="str">
        <f>IF(FN_MC!AM44="","*",FN_MC!AM44)</f>
        <v>ZGT-ZXE</v>
      </c>
      <c r="M46" s="142">
        <f>IF(FN_MC!AP44="","*",FN_MC!AP44)</f>
        <v>317</v>
      </c>
      <c r="N46" s="142" t="str">
        <f>IF(FN_MC!AM44="","*",FN_MC!AM44)</f>
        <v>ZGT-ZXE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>
        <f>IF(FN_MC!B51="","*",FN_MC!B51)</f>
        <v>46026</v>
      </c>
      <c r="B53" s="99" t="str">
        <f>IF(FN_MC!X51="","*",FN_MC!X51)</f>
        <v>Oportunidade</v>
      </c>
      <c r="C53" s="100" t="str">
        <f>IF(FN_MC!S51="","*",FN_MC!S51)</f>
        <v>FERRONORTE</v>
      </c>
      <c r="D53" s="100" t="str">
        <f>IF(FN_MC!T51="","*",FN_MC!T51)</f>
        <v>TCS-TGR</v>
      </c>
      <c r="E53" s="100" t="str">
        <f>IF(FN_MC!D51="","*",FN_MC!D51)</f>
        <v>V86</v>
      </c>
      <c r="F53" s="100" t="str">
        <f>IF(FN_MC!H51="","*",FN_MC!H51)</f>
        <v>TGR2</v>
      </c>
      <c r="G53" s="100" t="str">
        <f>IF(FN_MC!M51="","*",FN_MC!M51)</f>
        <v>TBR-TGR</v>
      </c>
      <c r="H53" s="155">
        <f>IF(FN_MC!K51="","*",FN_MC!K51)</f>
        <v>499</v>
      </c>
      <c r="I53" s="133">
        <f>IF(FN_MC!O51="","*",FN_MC!O51)</f>
        <v>0.29166666666666669</v>
      </c>
      <c r="J53" s="133">
        <f>IF(FN_MC!P51="","*",FN_MC!P51)</f>
        <v>0.16666666666666666</v>
      </c>
      <c r="K53" s="142" t="str">
        <f>IF(FN_MC!AK51="","*",FN_MC!AK51)</f>
        <v>TGR2</v>
      </c>
      <c r="L53" s="142" t="str">
        <f>IF(FN_MC!AM51="","*",FN_MC!AM51)</f>
        <v>TBR-TGR</v>
      </c>
      <c r="M53" s="142">
        <f>IF(FN_MC!AP51="","*",FN_MC!AP51)</f>
        <v>499</v>
      </c>
      <c r="N53" s="142" t="str">
        <f>IF(FN_MC!AM51="","*",FN_MC!AM51)</f>
        <v>TBR-TGR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>
        <f>IF(FN_MC!B54="","*",FN_MC!B54)</f>
        <v>46026</v>
      </c>
      <c r="B56" s="99" t="str">
        <f>IF(FN_MC!X54="","*",FN_MC!X54)</f>
        <v>Oportunidade</v>
      </c>
      <c r="C56" s="100" t="str">
        <f>IF(FN_MC!S54="","*",FN_MC!S54)</f>
        <v>MALHA CENTRAL</v>
      </c>
      <c r="D56" s="100" t="str">
        <f>IF(FN_MC!T54="","*",FN_MC!T54)</f>
        <v>RAMAL</v>
      </c>
      <c r="E56" s="100" t="str">
        <f>IF(FN_MC!D54="","*",FN_MC!D54)</f>
        <v>V42</v>
      </c>
      <c r="F56" s="100" t="str">
        <f>IF(FN_MC!H54="","*",FN_MC!H54)</f>
        <v>ZGT1</v>
      </c>
      <c r="G56" s="100" t="str">
        <f>IF(FN_MC!M54="","*",FN_MC!M54)</f>
        <v>ZRI-ZGT</v>
      </c>
      <c r="H56" s="155">
        <f>IF(FN_MC!K54="","*",FN_MC!K54)</f>
        <v>286.8</v>
      </c>
      <c r="I56" s="133">
        <f>IF(FN_MC!O54="","*",FN_MC!O54)</f>
        <v>0.29166666666666669</v>
      </c>
      <c r="J56" s="133">
        <f>IF(FN_MC!P54="","*",FN_MC!P54)</f>
        <v>8.3333333333333329E-2</v>
      </c>
      <c r="K56" s="142" t="str">
        <f>IF(FN_MC!AK54="","*",FN_MC!AK54)</f>
        <v>ZGT1</v>
      </c>
      <c r="L56" s="142" t="str">
        <f>IF(FN_MC!AM54="","*",FN_MC!AM54)</f>
        <v>ZRI-ZGT</v>
      </c>
      <c r="M56" s="142">
        <f>IF(FN_MC!AP54="","*",FN_MC!AP54)</f>
        <v>286.8</v>
      </c>
      <c r="N56" s="142" t="str">
        <f>IF(FN_MC!AM54="","*",FN_MC!AM54)</f>
        <v>ZRI-ZGT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>
        <f>IF(FN_MC!B60="","*",FN_MC!B60)</f>
        <v>46027</v>
      </c>
      <c r="B62" s="99" t="str">
        <f>IF(FN_MC!X60="","*",FN_MC!X60)</f>
        <v>Oportunidade</v>
      </c>
      <c r="C62" s="100" t="str">
        <f>IF(FN_MC!S60="","*",FN_MC!S60)</f>
        <v>FERRONORTE</v>
      </c>
      <c r="D62" s="100" t="str">
        <f>IF(FN_MC!T60="","*",FN_MC!T60)</f>
        <v>TGR-TRO</v>
      </c>
      <c r="E62" s="100" t="str">
        <f>IF(FN_MC!D60="","*",FN_MC!D60)</f>
        <v>W70</v>
      </c>
      <c r="F62" s="100" t="str">
        <f>IF(FN_MC!H60="","*",FN_MC!H60)</f>
        <v>TGR2</v>
      </c>
      <c r="G62" s="100" t="str">
        <f>IF(FN_MC!M60="","*",FN_MC!M60)</f>
        <v>TGR-TBE</v>
      </c>
      <c r="H62" s="155">
        <f>IF(FN_MC!K60="","*",FN_MC!K60)</f>
        <v>502</v>
      </c>
      <c r="I62" s="133">
        <f>IF(FN_MC!O60="","*",FN_MC!O60)</f>
        <v>0.375</v>
      </c>
      <c r="J62" s="133">
        <f>IF(FN_MC!P60="","*",FN_MC!P60)</f>
        <v>4.1666666666666664E-2</v>
      </c>
      <c r="K62" s="142" t="str">
        <f>IF(FN_MC!AK60="","*",FN_MC!AK60)</f>
        <v>TGR2</v>
      </c>
      <c r="L62" s="142" t="str">
        <f>IF(FN_MC!AM60="","*",FN_MC!AM60)</f>
        <v>TGR-TBE</v>
      </c>
      <c r="M62" s="142">
        <f>IF(FN_MC!AP60="","*",FN_MC!AP60)</f>
        <v>502</v>
      </c>
      <c r="N62" s="142" t="str">
        <f>IF(FN_MC!AM60="","*",FN_MC!AM60)</f>
        <v>TGR-TBE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>
        <f>IF(FN_MC!B61="","*",FN_MC!B61)</f>
        <v>46027</v>
      </c>
      <c r="B63" s="99" t="str">
        <f>IF(FN_MC!X61="","*",FN_MC!X61)</f>
        <v>Oportunidade</v>
      </c>
      <c r="C63" s="100" t="str">
        <f>IF(FN_MC!S61="","*",FN_MC!S61)</f>
        <v>FERRONORTE</v>
      </c>
      <c r="D63" s="100" t="str">
        <f>IF(FN_MC!T61="","*",FN_MC!T61)</f>
        <v>TGR-TRO</v>
      </c>
      <c r="E63" s="100" t="str">
        <f>IF(FN_MC!D61="","*",FN_MC!D61)</f>
        <v>V86</v>
      </c>
      <c r="F63" s="100" t="str">
        <f>IF(FN_MC!H61="","*",FN_MC!H61)</f>
        <v>TGR2</v>
      </c>
      <c r="G63" s="100" t="str">
        <f>IF(FN_MC!M61="","*",FN_MC!M61)</f>
        <v>TGR-TBE</v>
      </c>
      <c r="H63" s="155">
        <f>IF(FN_MC!K61="","*",FN_MC!K61)</f>
        <v>502</v>
      </c>
      <c r="I63" s="133">
        <f>IF(FN_MC!O61="","*",FN_MC!O61)</f>
        <v>0.29166666666666669</v>
      </c>
      <c r="J63" s="133">
        <f>IF(FN_MC!P61="","*",FN_MC!P61)</f>
        <v>4.1666666666666664E-2</v>
      </c>
      <c r="K63" s="142" t="str">
        <f>IF(FN_MC!AK61="","*",FN_MC!AK61)</f>
        <v>TGR2</v>
      </c>
      <c r="L63" s="142" t="str">
        <f>IF(FN_MC!AM61="","*",FN_MC!AM61)</f>
        <v>TGR-TBE</v>
      </c>
      <c r="M63" s="142">
        <f>IF(FN_MC!AP61="","*",FN_MC!AP61)</f>
        <v>502</v>
      </c>
      <c r="N63" s="142" t="str">
        <f>IF(FN_MC!AM61="","*",FN_MC!AM61)</f>
        <v>TGR-TBE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FERRONORTE</v>
      </c>
      <c r="D64" s="100" t="str">
        <f>IF(FN_MC!T62="","*",FN_MC!T62)</f>
        <v>TMI-TCS</v>
      </c>
      <c r="E64" s="100" t="str">
        <f>IF(FN_MC!D62="","*",FN_MC!D62)</f>
        <v>W50</v>
      </c>
      <c r="F64" s="100" t="str">
        <f>IF(FN_MC!H62="","*",FN_MC!H62)</f>
        <v>TCS</v>
      </c>
      <c r="G64" s="100" t="str">
        <f>IF(FN_MC!M62="","*",FN_MC!M62)</f>
        <v>TID-TVI</v>
      </c>
      <c r="H64" s="155">
        <f>IF(FN_MC!K62="","*",FN_MC!K62)</f>
        <v>217</v>
      </c>
      <c r="I64" s="133">
        <f>IF(FN_MC!O62="","*",FN_MC!O62)</f>
        <v>0.375</v>
      </c>
      <c r="J64" s="133">
        <f>IF(FN_MC!P62="","*",FN_MC!P62)</f>
        <v>8.3333333333333329E-2</v>
      </c>
      <c r="K64" s="142" t="str">
        <f>IF(FN_MC!AK62="","*",FN_MC!AK62)</f>
        <v>TCS</v>
      </c>
      <c r="L64" s="142" t="str">
        <f>IF(FN_MC!AM62="","*",FN_MC!AM62)</f>
        <v>TID-TVI</v>
      </c>
      <c r="M64" s="142">
        <f>IF(FN_MC!AP62="","*",FN_MC!AP62)</f>
        <v>217</v>
      </c>
      <c r="N64" s="142" t="str">
        <f>IF(FN_MC!AM62="","*",FN_MC!AM62)</f>
        <v>TID-TVI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>
        <f>IF(FN_MC!B63="","*",FN_MC!B63)</f>
        <v>46027</v>
      </c>
      <c r="B65" s="99" t="str">
        <f>IF(FN_MC!X63="","*",FN_MC!X63)</f>
        <v>Contrato</v>
      </c>
      <c r="C65" s="100" t="str">
        <f>IF(FN_MC!S63="","*",FN_MC!S63)</f>
        <v>FERRONORTE</v>
      </c>
      <c r="D65" s="100" t="str">
        <f>IF(FN_MC!T63="","*",FN_MC!T63)</f>
        <v>TMI-TCS</v>
      </c>
      <c r="E65" s="100" t="str">
        <f>IF(FN_MC!D63="","*",FN_MC!D63)</f>
        <v>MARCOS (TF-520)</v>
      </c>
      <c r="F65" s="100" t="str">
        <f>IF(FN_MC!H63="","*",FN_MC!H63)</f>
        <v>TID201</v>
      </c>
      <c r="G65" s="100" t="str">
        <f>IF(FN_MC!M63="","*",FN_MC!M63)</f>
        <v>TID-TVI</v>
      </c>
      <c r="H65" s="155">
        <f>IF(FN_MC!K63="","*",FN_MC!K63)</f>
        <v>196.119</v>
      </c>
      <c r="I65" s="133">
        <f>IF(FN_MC!O63="","*",FN_MC!O63)</f>
        <v>0.375</v>
      </c>
      <c r="J65" s="133">
        <f>IF(FN_MC!P63="","*",FN_MC!P63)</f>
        <v>8.3333333333333329E-2</v>
      </c>
      <c r="K65" s="142" t="str">
        <f>IF(FN_MC!AK63="","*",FN_MC!AK63)</f>
        <v>TID201</v>
      </c>
      <c r="L65" s="142" t="str">
        <f>IF(FN_MC!AM63="","*",FN_MC!AM63)</f>
        <v>TID-TVI</v>
      </c>
      <c r="M65" s="142">
        <f>IF(FN_MC!AP63="","*",FN_MC!AP63)</f>
        <v>196.119</v>
      </c>
      <c r="N65" s="142" t="str">
        <f>IF(FN_MC!AM63="","*",FN_MC!AM63)</f>
        <v>TID-TVI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>
        <f>IF(FN_MC!B64="","*",FN_MC!B64)</f>
        <v>46027</v>
      </c>
      <c r="B66" s="99" t="str">
        <f>IF(FN_MC!X64="","*",FN_MC!X64)</f>
        <v>Oportunidade</v>
      </c>
      <c r="C66" s="100" t="str">
        <f>IF(FN_MC!S64="","*",FN_MC!S64)</f>
        <v>FERRONORTE</v>
      </c>
      <c r="D66" s="100" t="str">
        <f>IF(FN_MC!T64="","*",FN_MC!T64)</f>
        <v>TMI-TCS</v>
      </c>
      <c r="E66" s="100" t="str">
        <f>IF(FN_MC!D64="","*",FN_MC!D64)</f>
        <v>A60</v>
      </c>
      <c r="F66" s="100" t="str">
        <f>IF(FN_MC!H64="","*",FN_MC!H64)</f>
        <v>TMI</v>
      </c>
      <c r="G66" s="100" t="str">
        <f>IF(FN_MC!M64="","*",FN_MC!M64)</f>
        <v>TMI-TCS</v>
      </c>
      <c r="H66" s="155">
        <f>IF(FN_MC!K64="","*",FN_MC!K64)</f>
        <v>0</v>
      </c>
      <c r="I66" s="133">
        <f>IF(FN_MC!O64="","*",FN_MC!O64)</f>
        <v>0.33333333333333331</v>
      </c>
      <c r="J66" s="133">
        <f>IF(FN_MC!P64="","*",FN_MC!P64)</f>
        <v>4.1666666666666664E-2</v>
      </c>
      <c r="K66" s="142" t="str">
        <f>IF(FN_MC!AK64="","*",FN_MC!AK64)</f>
        <v>TMI</v>
      </c>
      <c r="L66" s="142" t="str">
        <f>IF(FN_MC!AM64="","*",FN_MC!AM64)</f>
        <v>TMI-TCS</v>
      </c>
      <c r="M66" s="142" t="str">
        <f>IF(FN_MC!AP64="","*",FN_MC!AP64)</f>
        <v>-</v>
      </c>
      <c r="N66" s="142" t="str">
        <f>IF(FN_MC!AM64="","*",FN_MC!AM64)</f>
        <v>TMI-TCS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>
        <f>IF(FN_MC!B65="","*",FN_MC!B65)</f>
        <v>46027</v>
      </c>
      <c r="B67" s="99" t="str">
        <f>IF(FN_MC!X65="","*",FN_MC!X65)</f>
        <v>*</v>
      </c>
      <c r="C67" s="100" t="str">
        <f>IF(FN_MC!S65="","*",FN_MC!S65)</f>
        <v>MALHA CENTRAL</v>
      </c>
      <c r="D67" s="100" t="str">
        <f>IF(FN_MC!T65="","*",FN_MC!T65)</f>
        <v>RAMAL</v>
      </c>
      <c r="E67" s="100" t="str">
        <f>IF(FN_MC!D65="","*",FN_MC!D65)</f>
        <v>V42</v>
      </c>
      <c r="F67" s="100" t="str">
        <f>IF(FN_MC!H65="","*",FN_MC!H65)</f>
        <v>ZGT1</v>
      </c>
      <c r="G67" s="100" t="str">
        <f>IF(FN_MC!M65="","*",FN_MC!M65)</f>
        <v>ZRI</v>
      </c>
      <c r="H67" s="155">
        <f>IF(FN_MC!K65="","*",FN_MC!K65)</f>
        <v>285.8</v>
      </c>
      <c r="I67" s="133">
        <f>IF(FN_MC!O65="","*",FN_MC!O65)</f>
        <v>0.29166666666666669</v>
      </c>
      <c r="J67" s="133">
        <f>IF(FN_MC!P65="","*",FN_MC!P65)</f>
        <v>8.3333333333333329E-2</v>
      </c>
      <c r="K67" s="142" t="str">
        <f>IF(FN_MC!AK65="","*",FN_MC!AK65)</f>
        <v>ZGT1</v>
      </c>
      <c r="L67" s="142" t="str">
        <f>IF(FN_MC!AM65="","*",FN_MC!AM65)</f>
        <v>ZRI</v>
      </c>
      <c r="M67" s="142">
        <f>IF(FN_MC!AP65="","*",FN_MC!AP65)</f>
        <v>285.8</v>
      </c>
      <c r="N67" s="142" t="str">
        <f>IF(FN_MC!AM65="","*",FN_MC!AM65)</f>
        <v>ZRI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 hidden="1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 hidden="1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 hidden="1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 hidden="1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 hidden="1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 hidden="1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 hidden="1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 hidden="1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 hidden="1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 hidden="1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 hidden="1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 hidden="1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 hidden="1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 hidden="1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 hidden="1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 hidden="1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-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-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-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-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-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-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-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H1" workbookViewId="0">
      <selection activeCell="A2" sqref="A2:U39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hidden="1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63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8"/>
      <c r="B1" s="359"/>
      <c r="C1" s="360"/>
      <c r="L1" s="102"/>
      <c r="M1" s="125"/>
      <c r="N1" s="295"/>
      <c r="O1" s="295"/>
      <c r="P1" s="171"/>
      <c r="Q1" s="361" t="s">
        <v>1211</v>
      </c>
      <c r="R1" s="362"/>
      <c r="U1" s="103"/>
      <c r="V1" s="363" t="s">
        <v>1268</v>
      </c>
      <c r="W1" s="363"/>
      <c r="X1" s="363"/>
      <c r="Y1" s="105"/>
    </row>
    <row r="2" spans="1:25" s="101" customFormat="1" ht="11.25" customHeight="1">
      <c r="A2" s="106" t="s">
        <v>1269</v>
      </c>
      <c r="B2" s="106" t="s">
        <v>1264</v>
      </c>
      <c r="C2" s="106" t="s">
        <v>7</v>
      </c>
      <c r="D2" s="107" t="s">
        <v>1163</v>
      </c>
      <c r="E2" s="107" t="s">
        <v>1164</v>
      </c>
      <c r="F2" s="107" t="s">
        <v>1263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352</v>
      </c>
      <c r="M2" s="127" t="s">
        <v>348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1270</v>
      </c>
      <c r="U2" s="109" t="s">
        <v>1166</v>
      </c>
      <c r="V2" s="104">
        <f ca="1">TODAY()-1</f>
        <v>46024</v>
      </c>
      <c r="W2" s="104">
        <f ca="1">V2-1</f>
        <v>46023</v>
      </c>
      <c r="X2" s="104">
        <f ca="1">W2-1</f>
        <v>46022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IF(FN_MC!Y6="","*",FN_MC!Y6)</f>
        <v>*</v>
      </c>
      <c r="B4" s="110" t="str">
        <f>IF(FN_MC!X6="","*",FN_MC!X6)</f>
        <v>*</v>
      </c>
      <c r="C4" s="110" t="str">
        <f>IF(FN_MC!Z6="","*",FN_MC!Z6)</f>
        <v>*</v>
      </c>
      <c r="D4" s="111" t="str">
        <f>IF(FN_MC!S6="","*",FN_MC!S6)</f>
        <v>-</v>
      </c>
      <c r="E4" s="111" t="str">
        <f>IF(FN_MC!T6="","*",FN_MC!T6)</f>
        <v>-</v>
      </c>
      <c r="F4" s="111" t="str">
        <f>IF(FN_MC!B6="","*",FN_MC!B6)</f>
        <v>*</v>
      </c>
      <c r="G4" s="111" t="str">
        <f>IF(FN_MC!D6="","*",FN_MC!D6)</f>
        <v>*</v>
      </c>
      <c r="H4" s="111" t="str">
        <f>IF(FN_MC!F6="","*",FN_MC!F6)</f>
        <v>*</v>
      </c>
      <c r="I4" s="111" t="str">
        <f>IF(FN_MC!H6="","*",FN_MC!H6)</f>
        <v>*</v>
      </c>
      <c r="J4" s="111" t="str">
        <f>IF(FN_MC!I6="","*",FN_MC!I6)</f>
        <v>*</v>
      </c>
      <c r="K4" s="111" t="str">
        <f>IF(FN_MC!M6="","*",FN_MC!M6)</f>
        <v>-</v>
      </c>
      <c r="L4" s="111" t="str">
        <f>IF(FN_MC!N6="","*",FN_MC!N6)</f>
        <v>-</v>
      </c>
      <c r="M4" s="112" t="str">
        <f>IF(FN_MC!J6="","*",FN_MC!J6)</f>
        <v>*</v>
      </c>
      <c r="N4" s="297" t="str">
        <f>IF(FN_MC!K6="","*",FN_MC!K6)</f>
        <v>*</v>
      </c>
      <c r="O4" s="297" t="str">
        <f>IF(FN_MC!L6="","*",FN_MC!L6)</f>
        <v>-</v>
      </c>
      <c r="P4" s="112"/>
      <c r="Q4" s="129" t="str">
        <f>IF(FN_MC!O6="","*",FN_MC!O6)</f>
        <v>*</v>
      </c>
      <c r="R4" s="129" t="str">
        <f>IF(FN_MC!P6="","*",FN_MC!P6)</f>
        <v>*</v>
      </c>
      <c r="S4" s="111" t="str">
        <f>IF(FN_MC!Q6="","*",CONCATENATE(FN_MC!Q6," ",FN_MC!R6))</f>
        <v>*</v>
      </c>
      <c r="T4" s="111" t="str">
        <f>IF(FN_MC!V6="","*",FN_MC!V6)</f>
        <v>*</v>
      </c>
      <c r="U4" s="111" t="str">
        <f>IF(FN_MC!W6="","*",FN_MC!W6)</f>
        <v>*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IF(FN_MC!Y7="","*",FN_MC!Y7)</f>
        <v>*</v>
      </c>
      <c r="B5" s="110" t="str">
        <f>IF(FN_MC!X7="","*",FN_MC!X7)</f>
        <v>*</v>
      </c>
      <c r="C5" s="110" t="str">
        <f>IF(FN_MC!Z7="","*",FN_MC!Z7)</f>
        <v>*</v>
      </c>
      <c r="D5" s="111" t="str">
        <f>IF(FN_MC!S7="","*",FN_MC!S7)</f>
        <v>-</v>
      </c>
      <c r="E5" s="111" t="str">
        <f>IF(FN_MC!T7="","*",FN_MC!T7)</f>
        <v>-</v>
      </c>
      <c r="F5" s="111" t="str">
        <f>IF(FN_MC!B7="","*",FN_MC!B7)</f>
        <v>*</v>
      </c>
      <c r="G5" s="111" t="str">
        <f>IF(FN_MC!D7="","*",FN_MC!D7)</f>
        <v>*</v>
      </c>
      <c r="H5" s="111" t="str">
        <f>IF(FN_MC!F7="","*",FN_MC!F7)</f>
        <v>*</v>
      </c>
      <c r="I5" s="111" t="str">
        <f>IF(FN_MC!H7="","*",FN_MC!H7)</f>
        <v>*</v>
      </c>
      <c r="J5" s="111" t="str">
        <f>IF(FN_MC!I7="","*",FN_MC!I7)</f>
        <v>*</v>
      </c>
      <c r="K5" s="111" t="str">
        <f>IF(FN_MC!M7="","*",FN_MC!M7)</f>
        <v>-</v>
      </c>
      <c r="L5" s="111" t="str">
        <f>IF(FN_MC!N7="","*",FN_MC!N7)</f>
        <v>-</v>
      </c>
      <c r="M5" s="112" t="str">
        <f>IF(FN_MC!J7="","*",FN_MC!J7)</f>
        <v>*</v>
      </c>
      <c r="N5" s="297" t="str">
        <f>IF(FN_MC!K7="","*",FN_MC!K7)</f>
        <v>*</v>
      </c>
      <c r="O5" s="297" t="str">
        <f>IF(FN_MC!L7="","*",FN_MC!L7)</f>
        <v>-</v>
      </c>
      <c r="P5" s="112"/>
      <c r="Q5" s="129" t="str">
        <f>IF(FN_MC!O7="","*",FN_MC!O7)</f>
        <v>*</v>
      </c>
      <c r="R5" s="129" t="str">
        <f>IF(FN_MC!P7="","*",FN_MC!P7)</f>
        <v>*</v>
      </c>
      <c r="S5" s="111" t="str">
        <f>IF(FN_MC!Q7="","*",CONCATENATE(FN_MC!Q7," ",FN_MC!R7))</f>
        <v>*</v>
      </c>
      <c r="T5" s="111" t="str">
        <f>IF(FN_MC!V7="","*",FN_MC!V7)</f>
        <v>*</v>
      </c>
      <c r="U5" s="111" t="str">
        <f>IF(FN_MC!W7="","*",FN_MC!W7)</f>
        <v>*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IF(FN_MC!Y8="","*",FN_MC!Y8)</f>
        <v>*</v>
      </c>
      <c r="B6" s="110" t="str">
        <f>IF(FN_MC!X8="","*",FN_MC!X8)</f>
        <v>*</v>
      </c>
      <c r="C6" s="110" t="str">
        <f>IF(FN_MC!Z8="","*",FN_MC!Z8)</f>
        <v>*</v>
      </c>
      <c r="D6" s="111" t="str">
        <f>IF(FN_MC!S8="","*",FN_MC!S8)</f>
        <v>-</v>
      </c>
      <c r="E6" s="111" t="str">
        <f>IF(FN_MC!T8="","*",FN_MC!T8)</f>
        <v>-</v>
      </c>
      <c r="F6" s="111" t="str">
        <f>IF(FN_MC!B8="","*",FN_MC!B8)</f>
        <v>*</v>
      </c>
      <c r="G6" s="111" t="str">
        <f>IF(FN_MC!D8="","*",FN_MC!D8)</f>
        <v>*</v>
      </c>
      <c r="H6" s="111" t="str">
        <f>IF(FN_MC!F8="","*",FN_MC!F8)</f>
        <v>*</v>
      </c>
      <c r="I6" s="111" t="str">
        <f>IF(FN_MC!H8="","*",FN_MC!H8)</f>
        <v>*</v>
      </c>
      <c r="J6" s="111" t="str">
        <f>IF(FN_MC!I8="","*",FN_MC!I8)</f>
        <v>*</v>
      </c>
      <c r="K6" s="111" t="str">
        <f>IF(FN_MC!M8="","*",FN_MC!M8)</f>
        <v>-</v>
      </c>
      <c r="L6" s="111" t="str">
        <f>IF(FN_MC!N8="","*",FN_MC!N8)</f>
        <v>-</v>
      </c>
      <c r="M6" s="112" t="str">
        <f>IF(FN_MC!J8="","*",FN_MC!J8)</f>
        <v>*</v>
      </c>
      <c r="N6" s="297" t="str">
        <f>IF(FN_MC!K8="","*",FN_MC!K8)</f>
        <v>*</v>
      </c>
      <c r="O6" s="297" t="str">
        <f>IF(FN_MC!L8="","*",FN_MC!L8)</f>
        <v>-</v>
      </c>
      <c r="P6" s="112"/>
      <c r="Q6" s="129" t="str">
        <f>IF(FN_MC!O8="","*",FN_MC!O8)</f>
        <v>*</v>
      </c>
      <c r="R6" s="129" t="str">
        <f>IF(FN_MC!P8="","*",FN_MC!P8)</f>
        <v>*</v>
      </c>
      <c r="S6" s="111" t="str">
        <f>IF(FN_MC!Q8="","*",CONCATENATE(FN_MC!Q8," ",FN_MC!R8))</f>
        <v>*</v>
      </c>
      <c r="T6" s="111" t="str">
        <f>IF(FN_MC!V8="","*",FN_MC!V8)</f>
        <v>*</v>
      </c>
      <c r="U6" s="111" t="str">
        <f>IF(FN_MC!W8="","*",FN_MC!W8)</f>
        <v>*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IF(FN_MC!Y9="","*",FN_MC!Y9)</f>
        <v>*</v>
      </c>
      <c r="B7" s="110" t="str">
        <f>IF(FN_MC!X9="","*",FN_MC!X9)</f>
        <v>*</v>
      </c>
      <c r="C7" s="110" t="str">
        <f>IF(FN_MC!Z9="","*",FN_MC!Z9)</f>
        <v>*</v>
      </c>
      <c r="D7" s="111" t="str">
        <f>IF(FN_MC!S9="","*",FN_MC!S9)</f>
        <v>-</v>
      </c>
      <c r="E7" s="111" t="str">
        <f>IF(FN_MC!T9="","*",FN_MC!T9)</f>
        <v>-</v>
      </c>
      <c r="F7" s="111" t="str">
        <f>IF(FN_MC!B9="","*",FN_MC!B9)</f>
        <v>*</v>
      </c>
      <c r="G7" s="111" t="str">
        <f>IF(FN_MC!D9="","*",FN_MC!D9)</f>
        <v>*</v>
      </c>
      <c r="H7" s="111" t="str">
        <f>IF(FN_MC!F9="","*",FN_MC!F9)</f>
        <v>*</v>
      </c>
      <c r="I7" s="111" t="str">
        <f>IF(FN_MC!H9="","*",FN_MC!H9)</f>
        <v>*</v>
      </c>
      <c r="J7" s="111" t="str">
        <f>IF(FN_MC!I9="","*",FN_MC!I9)</f>
        <v>*</v>
      </c>
      <c r="K7" s="111" t="str">
        <f>IF(FN_MC!M9="","*",FN_MC!M9)</f>
        <v>-</v>
      </c>
      <c r="L7" s="111" t="str">
        <f>IF(FN_MC!N9="","*",FN_MC!N9)</f>
        <v>-</v>
      </c>
      <c r="M7" s="112" t="str">
        <f>IF(FN_MC!J9="","*",FN_MC!J9)</f>
        <v>*</v>
      </c>
      <c r="N7" s="297" t="str">
        <f>IF(FN_MC!K9="","*",FN_MC!K9)</f>
        <v>*</v>
      </c>
      <c r="O7" s="297" t="str">
        <f>IF(FN_MC!L9="","*",FN_MC!L9)</f>
        <v>-</v>
      </c>
      <c r="P7" s="112"/>
      <c r="Q7" s="129" t="str">
        <f>IF(FN_MC!O9="","*",FN_MC!O9)</f>
        <v>*</v>
      </c>
      <c r="R7" s="129" t="str">
        <f>IF(FN_MC!P9="","*",FN_MC!P9)</f>
        <v>*</v>
      </c>
      <c r="S7" s="111" t="str">
        <f>IF(FN_MC!Q9="","*",CONCATENATE(FN_MC!Q9," ",FN_MC!R9))</f>
        <v>*</v>
      </c>
      <c r="T7" s="111" t="str">
        <f>IF(FN_MC!V9="","*",FN_MC!V9)</f>
        <v>*</v>
      </c>
      <c r="U7" s="111" t="str">
        <f>IF(FN_MC!W9="","*",FN_MC!W9)</f>
        <v>*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IF(FN_MC!Y10="","*",FN_MC!Y10)</f>
        <v>SIM</v>
      </c>
      <c r="B8" s="110" t="str">
        <f>IF(FN_MC!X10="","*",FN_MC!X10)</f>
        <v>Contrato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TCS-TGR</v>
      </c>
      <c r="F8" s="111">
        <f>IF(FN_MC!B10="","*",FN_MC!B10)</f>
        <v>46023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TGR2</v>
      </c>
      <c r="J8" s="111" t="str">
        <f>IF(FN_MC!I10="","*",FN_MC!I10)</f>
        <v>TGR2</v>
      </c>
      <c r="K8" s="111" t="str">
        <f>IF(FN_MC!M10="","*",FN_MC!M10)</f>
        <v>TBR-TGR</v>
      </c>
      <c r="L8" s="111" t="str">
        <f>IF(FN_MC!N10="","*",FN_MC!N10)</f>
        <v>TBR487</v>
      </c>
      <c r="M8" s="112">
        <f>IF(FN_MC!J10="","*",FN_MC!J10)</f>
        <v>74</v>
      </c>
      <c r="N8" s="297">
        <f>IF(FN_MC!K10="","*",FN_MC!K10)</f>
        <v>483</v>
      </c>
      <c r="O8" s="297">
        <f>IF(FN_MC!L10="","*",FN_MC!L10)</f>
        <v>485</v>
      </c>
      <c r="P8" s="112"/>
      <c r="Q8" s="129">
        <f>IF(FN_MC!O10="","*",FN_MC!O10)</f>
        <v>0.29166666666666669</v>
      </c>
      <c r="R8" s="129">
        <f>IF(FN_MC!P10="","*",FN_MC!P10)</f>
        <v>0.16666666666666666</v>
      </c>
      <c r="S8" s="111" t="str">
        <f>IF(FN_MC!Q10="","*",CONCATENATE(FN_MC!Q10," ",FN_MC!R10))</f>
        <v>2240 M</v>
      </c>
      <c r="T8" s="111" t="str">
        <f>IF(FN_MC!V10="","*",FN_MC!V10)</f>
        <v>Antonioni</v>
      </c>
      <c r="U8" s="111" t="str">
        <f>IF(FN_MC!W10="","*",FN_MC!W10)</f>
        <v>Socaria mecanizada</v>
      </c>
      <c r="V8" s="113">
        <f ca="1">_xlfn.XLOOKUP(G8&amp;$V$2,BS_CONTROLE[CHAVE],BS_CONTROLE[Quantidade_11],"-")</f>
        <v>0</v>
      </c>
      <c r="W8" s="113">
        <f ca="1">_xlfn.XLOOKUP(G8&amp;$W$2,BS_CONTROLE[CHAVE],BS_CONTROLE[Quantidade_11],"-")</f>
        <v>3536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IF(FN_MC!Y11="","*",FN_MC!Y11)</f>
        <v>*</v>
      </c>
      <c r="B9" s="110" t="str">
        <f>IF(FN_MC!X11="","*",FN_MC!X11)</f>
        <v>*</v>
      </c>
      <c r="C9" s="110" t="str">
        <f>IF(FN_MC!Z11="","*",FN_MC!Z11)</f>
        <v>*</v>
      </c>
      <c r="D9" s="111" t="str">
        <f>IF(FN_MC!S11="","*",FN_MC!S11)</f>
        <v>-</v>
      </c>
      <c r="E9" s="111" t="str">
        <f>IF(FN_MC!T11="","*",FN_MC!T11)</f>
        <v>-</v>
      </c>
      <c r="F9" s="111" t="str">
        <f>IF(FN_MC!B11="","*",FN_MC!B11)</f>
        <v>*</v>
      </c>
      <c r="G9" s="111" t="str">
        <f>IF(FN_MC!D11="","*",FN_MC!D11)</f>
        <v>*</v>
      </c>
      <c r="H9" s="111" t="str">
        <f>IF(FN_MC!F11="","*",FN_MC!F11)</f>
        <v>*</v>
      </c>
      <c r="I9" s="111" t="str">
        <f>IF(FN_MC!H11="","*",FN_MC!H11)</f>
        <v>*</v>
      </c>
      <c r="J9" s="111" t="str">
        <f>IF(FN_MC!I11="","*",FN_MC!I11)</f>
        <v>*</v>
      </c>
      <c r="K9" s="111" t="str">
        <f>IF(FN_MC!M11="","*",FN_MC!M11)</f>
        <v>-</v>
      </c>
      <c r="L9" s="111" t="str">
        <f>IF(FN_MC!N11="","*",FN_MC!N11)</f>
        <v>-</v>
      </c>
      <c r="M9" s="112" t="str">
        <f>IF(FN_MC!J11="","*",FN_MC!J11)</f>
        <v>*</v>
      </c>
      <c r="N9" s="297" t="str">
        <f>IF(FN_MC!K11="","*",FN_MC!K11)</f>
        <v>*</v>
      </c>
      <c r="O9" s="297" t="str">
        <f>IF(FN_MC!L11="","*",FN_MC!L11)</f>
        <v>-</v>
      </c>
      <c r="P9" s="112"/>
      <c r="Q9" s="129" t="str">
        <f>IF(FN_MC!O11="","*",FN_MC!O11)</f>
        <v>*</v>
      </c>
      <c r="R9" s="129" t="str">
        <f>IF(FN_MC!P11="","*",FN_MC!P11)</f>
        <v>*</v>
      </c>
      <c r="S9" s="111" t="str">
        <f>IF(FN_MC!Q11="","*",CONCATENATE(FN_MC!Q11," ",FN_MC!R11))</f>
        <v>*</v>
      </c>
      <c r="T9" s="111" t="str">
        <f>IF(FN_MC!V11="","*",FN_MC!V11)</f>
        <v>*</v>
      </c>
      <c r="U9" s="111" t="str">
        <f>IF(FN_MC!W11="","*",FN_MC!W11)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IF(FN_MC!Y12="","*",FN_MC!Y12)</f>
        <v>*</v>
      </c>
      <c r="B10" s="110" t="str">
        <f>IF(FN_MC!X12="","*",FN_MC!X12)</f>
        <v>*</v>
      </c>
      <c r="C10" s="110" t="str">
        <f>IF(FN_MC!Z12="","*",FN_MC!Z12)</f>
        <v>*</v>
      </c>
      <c r="D10" s="111" t="str">
        <f>IF(FN_MC!S12="","*",FN_MC!S12)</f>
        <v>-</v>
      </c>
      <c r="E10" s="111" t="str">
        <f>IF(FN_MC!T12="","*",FN_MC!T12)</f>
        <v>-</v>
      </c>
      <c r="F10" s="111" t="str">
        <f>IF(FN_MC!B12="","*",FN_MC!B12)</f>
        <v>*</v>
      </c>
      <c r="G10" s="111" t="str">
        <f>IF(FN_MC!D12="","*",FN_MC!D12)</f>
        <v>*</v>
      </c>
      <c r="H10" s="111" t="str">
        <f>IF(FN_MC!F12="","*",FN_MC!F12)</f>
        <v>*</v>
      </c>
      <c r="I10" s="111" t="str">
        <f>IF(FN_MC!H12="","*",FN_MC!H12)</f>
        <v>*</v>
      </c>
      <c r="J10" s="111" t="str">
        <f>IF(FN_MC!I12="","*",FN_MC!I12)</f>
        <v>*</v>
      </c>
      <c r="K10" s="111" t="str">
        <f>IF(FN_MC!M12="","*",FN_MC!M12)</f>
        <v>-</v>
      </c>
      <c r="L10" s="111" t="str">
        <f>IF(FN_MC!N12="","*",FN_MC!N12)</f>
        <v>-</v>
      </c>
      <c r="M10" s="112" t="str">
        <f>IF(FN_MC!J12="","*",FN_MC!J12)</f>
        <v>*</v>
      </c>
      <c r="N10" s="297" t="str">
        <f>IF(FN_MC!K12="","*",FN_MC!K12)</f>
        <v>*</v>
      </c>
      <c r="O10" s="297" t="str">
        <f>IF(FN_MC!L12="","*",FN_MC!L12)</f>
        <v>-</v>
      </c>
      <c r="P10" s="112"/>
      <c r="Q10" s="129" t="str">
        <f>IF(FN_MC!O12="","*",FN_MC!O12)</f>
        <v>*</v>
      </c>
      <c r="R10" s="129" t="str">
        <f>IF(FN_MC!P12="","*",FN_MC!P12)</f>
        <v>*</v>
      </c>
      <c r="S10" s="111" t="str">
        <f>IF(FN_MC!Q12="","*",CONCATENATE(FN_MC!Q12," ",FN_MC!R12))</f>
        <v>*</v>
      </c>
      <c r="T10" s="111" t="str">
        <f>IF(FN_MC!V12="","*",FN_MC!V12)</f>
        <v>*</v>
      </c>
      <c r="U10" s="111" t="str">
        <f>IF(FN_MC!W12="","*",FN_MC!W12)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IF(FN_MC!Y13="","*",FN_MC!Y13)</f>
        <v>*</v>
      </c>
      <c r="B11" s="110" t="str">
        <f>IF(FN_MC!X13="","*",FN_MC!X13)</f>
        <v>*</v>
      </c>
      <c r="C11" s="110" t="str">
        <f>IF(FN_MC!Z13="","*",FN_MC!Z13)</f>
        <v>*</v>
      </c>
      <c r="D11" s="111" t="str">
        <f>IF(FN_MC!S13="","*",FN_MC!S13)</f>
        <v>-</v>
      </c>
      <c r="E11" s="111" t="str">
        <f>IF(FN_MC!T13="","*",FN_MC!T13)</f>
        <v>-</v>
      </c>
      <c r="F11" s="111" t="str">
        <f>IF(FN_MC!B13="","*",FN_MC!B13)</f>
        <v>*</v>
      </c>
      <c r="G11" s="111" t="str">
        <f>IF(FN_MC!D13="","*",FN_MC!D13)</f>
        <v>*</v>
      </c>
      <c r="H11" s="111" t="str">
        <f>IF(FN_MC!F13="","*",FN_MC!F13)</f>
        <v>*</v>
      </c>
      <c r="I11" s="111" t="str">
        <f>IF(FN_MC!H13="","*",FN_MC!H13)</f>
        <v>*</v>
      </c>
      <c r="J11" s="111" t="str">
        <f>IF(FN_MC!I13="","*",FN_MC!I13)</f>
        <v>*</v>
      </c>
      <c r="K11" s="111" t="str">
        <f>IF(FN_MC!M13="","*",FN_MC!M13)</f>
        <v>-</v>
      </c>
      <c r="L11" s="111" t="str">
        <f>IF(FN_MC!N13="","*",FN_MC!N13)</f>
        <v>-</v>
      </c>
      <c r="M11" s="112" t="str">
        <f>IF(FN_MC!J13="","*",FN_MC!J13)</f>
        <v>*</v>
      </c>
      <c r="N11" s="297" t="str">
        <f>IF(FN_MC!K13="","*",FN_MC!K13)</f>
        <v>*</v>
      </c>
      <c r="O11" s="297" t="str">
        <f>IF(FN_MC!L13="","*",FN_MC!L13)</f>
        <v>-</v>
      </c>
      <c r="P11" s="112"/>
      <c r="Q11" s="129" t="str">
        <f>IF(FN_MC!O13="","*",FN_MC!O13)</f>
        <v>*</v>
      </c>
      <c r="R11" s="129" t="str">
        <f>IF(FN_MC!P13="","*",FN_MC!P13)</f>
        <v>*</v>
      </c>
      <c r="S11" s="111" t="str">
        <f>IF(FN_MC!Q13="","*",CONCATENATE(FN_MC!Q13," ",FN_MC!R13))</f>
        <v>*</v>
      </c>
      <c r="T11" s="111" t="str">
        <f>IF(FN_MC!V13="","*",FN_MC!V13)</f>
        <v>*</v>
      </c>
      <c r="U11" s="111" t="str">
        <f>IF(FN_MC!W13="","*",FN_MC!W13)</f>
        <v>*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IF(FN_MC!Y14="","*",FN_MC!Y14)</f>
        <v>*</v>
      </c>
      <c r="B12" s="110" t="str">
        <f>IF(FN_MC!X14="","*",FN_MC!X14)</f>
        <v>*</v>
      </c>
      <c r="C12" s="110" t="str">
        <f>IF(FN_MC!Z14="","*",FN_MC!Z14)</f>
        <v>*</v>
      </c>
      <c r="D12" s="111" t="str">
        <f>IF(FN_MC!S14="","*",FN_MC!S14)</f>
        <v>-</v>
      </c>
      <c r="E12" s="111" t="str">
        <f>IF(FN_MC!T14="","*",FN_MC!T14)</f>
        <v>-</v>
      </c>
      <c r="F12" s="111" t="str">
        <f>IF(FN_MC!B14="","*",FN_MC!B14)</f>
        <v>*</v>
      </c>
      <c r="G12" s="111" t="str">
        <f>IF(FN_MC!D14="","*",FN_MC!D14)</f>
        <v>*</v>
      </c>
      <c r="H12" s="111" t="str">
        <f>IF(FN_MC!F14="","*",FN_MC!F14)</f>
        <v>*</v>
      </c>
      <c r="I12" s="111" t="str">
        <f>IF(FN_MC!H14="","*",FN_MC!H14)</f>
        <v>*</v>
      </c>
      <c r="J12" s="111" t="str">
        <f>IF(FN_MC!I14="","*",FN_MC!I14)</f>
        <v>*</v>
      </c>
      <c r="K12" s="111" t="str">
        <f>IF(FN_MC!M14="","*",FN_MC!M14)</f>
        <v>-</v>
      </c>
      <c r="L12" s="111" t="str">
        <f>IF(FN_MC!N14="","*",FN_MC!N14)</f>
        <v>-</v>
      </c>
      <c r="M12" s="112" t="str">
        <f>IF(FN_MC!J14="","*",FN_MC!J14)</f>
        <v>*</v>
      </c>
      <c r="N12" s="297" t="str">
        <f>IF(FN_MC!K14="","*",FN_MC!K14)</f>
        <v>*</v>
      </c>
      <c r="O12" s="297" t="str">
        <f>IF(FN_MC!L14="","*",FN_MC!L14)</f>
        <v>-</v>
      </c>
      <c r="P12" s="112"/>
      <c r="Q12" s="129" t="str">
        <f>IF(FN_MC!O14="","*",FN_MC!O14)</f>
        <v>*</v>
      </c>
      <c r="R12" s="129" t="str">
        <f>IF(FN_MC!P14="","*",FN_MC!P14)</f>
        <v>*</v>
      </c>
      <c r="S12" s="111" t="str">
        <f>IF(FN_MC!Q14="","*",CONCATENATE(FN_MC!Q14," ",FN_MC!R14))</f>
        <v>*</v>
      </c>
      <c r="T12" s="111" t="str">
        <f>IF(FN_MC!V14="","*",FN_MC!V14)</f>
        <v>*</v>
      </c>
      <c r="U12" s="111" t="str">
        <f>IF(FN_MC!W14="","*",FN_MC!W14)</f>
        <v>*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IF(FN_MC!Y15="","*",FN_MC!Y15)</f>
        <v>*</v>
      </c>
      <c r="B13" s="110" t="str">
        <f>IF(FN_MC!X15="","*",FN_MC!X15)</f>
        <v>*</v>
      </c>
      <c r="C13" s="110" t="str">
        <f>IF(FN_MC!Z15="","*",FN_MC!Z15)</f>
        <v>*</v>
      </c>
      <c r="D13" s="111" t="str">
        <f>IF(FN_MC!S15="","*",FN_MC!S15)</f>
        <v>-</v>
      </c>
      <c r="E13" s="111" t="str">
        <f>IF(FN_MC!T15="","*",FN_MC!T15)</f>
        <v>-</v>
      </c>
      <c r="F13" s="111" t="str">
        <f>IF(FN_MC!B15="","*",FN_MC!B15)</f>
        <v>*</v>
      </c>
      <c r="G13" s="111" t="str">
        <f>IF(FN_MC!D15="","*",FN_MC!D15)</f>
        <v>*</v>
      </c>
      <c r="H13" s="111" t="str">
        <f>IF(FN_MC!F15="","*",FN_MC!F15)</f>
        <v>*</v>
      </c>
      <c r="I13" s="111" t="str">
        <f>IF(FN_MC!H15="","*",FN_MC!H15)</f>
        <v>*</v>
      </c>
      <c r="J13" s="111" t="str">
        <f>IF(FN_MC!I15="","*",FN_MC!I15)</f>
        <v>*</v>
      </c>
      <c r="K13" s="111" t="str">
        <f>IF(FN_MC!M15="","*",FN_MC!M15)</f>
        <v>-</v>
      </c>
      <c r="L13" s="111" t="str">
        <f>IF(FN_MC!N15="","*",FN_MC!N15)</f>
        <v>-</v>
      </c>
      <c r="M13" s="112" t="str">
        <f>IF(FN_MC!J15="","*",FN_MC!J15)</f>
        <v>*</v>
      </c>
      <c r="N13" s="297" t="str">
        <f>IF(FN_MC!K15="","*",FN_MC!K15)</f>
        <v>*</v>
      </c>
      <c r="O13" s="297" t="str">
        <f>IF(FN_MC!L15="","*",FN_MC!L15)</f>
        <v>-</v>
      </c>
      <c r="P13" s="112"/>
      <c r="Q13" s="129" t="str">
        <f>IF(FN_MC!O15="","*",FN_MC!O15)</f>
        <v>*</v>
      </c>
      <c r="R13" s="129" t="str">
        <f>IF(FN_MC!P15="","*",FN_MC!P15)</f>
        <v>*</v>
      </c>
      <c r="S13" s="111" t="str">
        <f>IF(FN_MC!Q15="","*",CONCATENATE(FN_MC!Q15," ",FN_MC!R15))</f>
        <v>*</v>
      </c>
      <c r="T13" s="111" t="str">
        <f>IF(FN_MC!V15="","*",FN_MC!V15)</f>
        <v>*</v>
      </c>
      <c r="U13" s="111" t="str">
        <f>IF(FN_MC!W15="","*",FN_MC!W15)</f>
        <v>*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*</v>
      </c>
      <c r="C17" s="110" t="str">
        <f>IF(FN_MC!Z19="","*",FN_MC!Z19)</f>
        <v>*</v>
      </c>
      <c r="D17" s="111" t="str">
        <f>IF(FN_MC!S19="","*",FN_MC!S19)</f>
        <v>-</v>
      </c>
      <c r="E17" s="111" t="str">
        <f>IF(FN_MC!T19="","*",FN_MC!T19)</f>
        <v>-</v>
      </c>
      <c r="F17" s="111" t="str">
        <f>IF(FN_MC!B19="","*",FN_MC!B19)</f>
        <v>*</v>
      </c>
      <c r="G17" s="111" t="str">
        <f>IF(FN_MC!D19="","*",FN_MC!D19)</f>
        <v>*</v>
      </c>
      <c r="H17" s="111" t="str">
        <f>IF(FN_MC!F19="","*",FN_MC!F19)</f>
        <v>*</v>
      </c>
      <c r="I17" s="111" t="str">
        <f>IF(FN_MC!H19="","*",FN_MC!H19)</f>
        <v>*</v>
      </c>
      <c r="J17" s="111" t="str">
        <f>IF(FN_MC!I19="","*",FN_MC!I19)</f>
        <v>*</v>
      </c>
      <c r="K17" s="111" t="str">
        <f>IF(FN_MC!M19="","*",FN_MC!M19)</f>
        <v>-</v>
      </c>
      <c r="L17" s="111" t="str">
        <f>IF(FN_MC!N19="","*",FN_MC!N19)</f>
        <v>-</v>
      </c>
      <c r="M17" s="112" t="str">
        <f>IF(FN_MC!J19="","*",FN_MC!J19)</f>
        <v>*</v>
      </c>
      <c r="N17" s="297" t="str">
        <f>IF(FN_MC!K19="","*",FN_MC!K19)</f>
        <v>*</v>
      </c>
      <c r="O17" s="297" t="str">
        <f>IF(FN_MC!L19="","*",FN_MC!L19)</f>
        <v>-</v>
      </c>
      <c r="P17" s="112"/>
      <c r="Q17" s="129" t="str">
        <f>IF(FN_MC!O19="","*",FN_MC!O19)</f>
        <v>*</v>
      </c>
      <c r="R17" s="129" t="str">
        <f>IF(FN_MC!P19="","*",FN_MC!P19)</f>
        <v>*</v>
      </c>
      <c r="S17" s="111" t="str">
        <f>IF(FN_MC!Q19="","*",CONCATENATE(FN_MC!Q19," ",FN_MC!R19))</f>
        <v>*</v>
      </c>
      <c r="T17" s="111" t="str">
        <f>IF(FN_MC!V19="","*",FN_MC!V19)</f>
        <v>*</v>
      </c>
      <c r="U17" s="111" t="str">
        <f>IF(FN_MC!W19="","*",FN_MC!W19)</f>
        <v>*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*</v>
      </c>
      <c r="C18" s="110" t="str">
        <f>IF(FN_MC!Z20="","*",FN_MC!Z20)</f>
        <v>*</v>
      </c>
      <c r="D18" s="111" t="str">
        <f>IF(FN_MC!S20="","*",FN_MC!S20)</f>
        <v>-</v>
      </c>
      <c r="E18" s="111" t="str">
        <f>IF(FN_MC!T20="","*",FN_MC!T20)</f>
        <v>-</v>
      </c>
      <c r="F18" s="111" t="str">
        <f>IF(FN_MC!B20="","*",FN_MC!B20)</f>
        <v>*</v>
      </c>
      <c r="G18" s="111" t="str">
        <f>IF(FN_MC!D20="","*",FN_MC!D20)</f>
        <v>*</v>
      </c>
      <c r="H18" s="111" t="str">
        <f>IF(FN_MC!F20="","*",FN_MC!F20)</f>
        <v>*</v>
      </c>
      <c r="I18" s="111" t="str">
        <f>IF(FN_MC!H20="","*",FN_MC!H20)</f>
        <v>*</v>
      </c>
      <c r="J18" s="111" t="str">
        <f>IF(FN_MC!I20="","*",FN_MC!I20)</f>
        <v>*</v>
      </c>
      <c r="K18" s="111" t="str">
        <f>IF(FN_MC!M20="","*",FN_MC!M20)</f>
        <v>-</v>
      </c>
      <c r="L18" s="111" t="str">
        <f>IF(FN_MC!N20="","*",FN_MC!N20)</f>
        <v>-</v>
      </c>
      <c r="M18" s="112" t="str">
        <f>IF(FN_MC!J20="","*",FN_MC!J20)</f>
        <v>*</v>
      </c>
      <c r="N18" s="297" t="str">
        <f>IF(FN_MC!K20="","*",FN_MC!K20)</f>
        <v>*</v>
      </c>
      <c r="O18" s="297" t="str">
        <f>IF(FN_MC!L20="","*",FN_MC!L20)</f>
        <v>-</v>
      </c>
      <c r="P18" s="112"/>
      <c r="Q18" s="129" t="str">
        <f>IF(FN_MC!O20="","*",FN_MC!O20)</f>
        <v>*</v>
      </c>
      <c r="R18" s="129" t="str">
        <f>IF(FN_MC!P20="","*",FN_MC!P20)</f>
        <v>*</v>
      </c>
      <c r="S18" s="111" t="str">
        <f>IF(FN_MC!Q20="","*",CONCATENATE(FN_MC!Q20," ",FN_MC!R20))</f>
        <v>*</v>
      </c>
      <c r="T18" s="111" t="str">
        <f>IF(FN_MC!V20="","*",FN_MC!V20)</f>
        <v>*</v>
      </c>
      <c r="U18" s="111" t="str">
        <f>IF(FN_MC!W20="","*",FN_MC!W20)</f>
        <v>*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SIM</v>
      </c>
      <c r="B19" s="110" t="str">
        <f>IF(FN_MC!X21="","*",FN_MC!X21)</f>
        <v>Oportunidade</v>
      </c>
      <c r="C19" s="110" t="str">
        <f>IF(FN_MC!Z21="","*",FN_MC!Z21)</f>
        <v>*</v>
      </c>
      <c r="D19" s="111" t="str">
        <f>IF(FN_MC!S21="","*",FN_MC!S21)</f>
        <v>FERRONORTE</v>
      </c>
      <c r="E19" s="111" t="str">
        <f>IF(FN_MC!T21="","*",FN_MC!T21)</f>
        <v>TGR-TRO</v>
      </c>
      <c r="F19" s="111">
        <f>IF(FN_MC!B21="","*",FN_MC!B21)</f>
        <v>46024</v>
      </c>
      <c r="G19" s="111" t="str">
        <f>IF(FN_MC!D21="","*",FN_MC!D21)</f>
        <v>W70</v>
      </c>
      <c r="H19" s="111" t="str">
        <f>IF(FN_MC!F21="","*",FN_MC!F21)</f>
        <v>DESLOCAMENTO</v>
      </c>
      <c r="I19" s="111" t="str">
        <f>IF(FN_MC!H21="","*",FN_MC!H21)</f>
        <v>TGR2</v>
      </c>
      <c r="J19" s="111" t="str">
        <f>IF(FN_MC!I21="","*",FN_MC!I21)</f>
        <v>TIQ</v>
      </c>
      <c r="K19" s="111" t="str">
        <f>IF(FN_MC!M21="","*",FN_MC!M21)</f>
        <v>TGR-TIQ</v>
      </c>
      <c r="L19" s="111" t="str">
        <f>IF(FN_MC!N21="","*",FN_MC!N21)</f>
        <v>TGRTIQ</v>
      </c>
      <c r="M19" s="112">
        <f>IF(FN_MC!J21="","*",FN_MC!J21)</f>
        <v>98</v>
      </c>
      <c r="N19" s="297">
        <f>IF(FN_MC!K21="","*",FN_MC!K21)</f>
        <v>502</v>
      </c>
      <c r="O19" s="297">
        <f>IF(FN_MC!L21="","*",FN_MC!L21)</f>
        <v>616</v>
      </c>
      <c r="P19" s="112"/>
      <c r="Q19" s="129">
        <f>IF(FN_MC!O21="","*",FN_MC!O21)</f>
        <v>0.375</v>
      </c>
      <c r="R19" s="129">
        <f>IF(FN_MC!P21="","*",FN_MC!P21)</f>
        <v>4.1666666666666664E-2</v>
      </c>
      <c r="S19" s="111" t="str">
        <f>IF(FN_MC!Q21="","*",CONCATENATE(FN_MC!Q21," ",FN_MC!R21))</f>
        <v>1 BINÁRIO</v>
      </c>
      <c r="T19" s="111" t="str">
        <f>IF(FN_MC!V21="","*",FN_MC!V21)</f>
        <v>Heldo</v>
      </c>
      <c r="U19" s="111" t="str">
        <f>IF(FN_MC!W21="","*",FN_MC!W21)</f>
        <v>Deslocamento de TGR para TIQ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SIM</v>
      </c>
      <c r="B20" s="110" t="str">
        <f>IF(FN_MC!X22="","*",FN_MC!X22)</f>
        <v>Contrato</v>
      </c>
      <c r="C20" s="110" t="str">
        <f>IF(FN_MC!Z22="","*",FN_MC!Z22)</f>
        <v>*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46024</v>
      </c>
      <c r="G20" s="111" t="str">
        <f>IF(FN_MC!D22="","*",FN_MC!D22)</f>
        <v>V86</v>
      </c>
      <c r="H20" s="111" t="str">
        <f>IF(FN_MC!F22="","*",FN_MC!F22)</f>
        <v>MECANIZAÇÃO - SOCADORA</v>
      </c>
      <c r="I20" s="111" t="str">
        <f>IF(FN_MC!H22="","*",FN_MC!H22)</f>
        <v>TGR2</v>
      </c>
      <c r="J20" s="111" t="str">
        <f>IF(FN_MC!I22="","*",FN_MC!I22)</f>
        <v>TGR2</v>
      </c>
      <c r="K20" s="111" t="str">
        <f>IF(FN_MC!M22="","*",FN_MC!M22)</f>
        <v>TBR-TGR</v>
      </c>
      <c r="L20" s="111" t="str">
        <f>IF(FN_MC!N22="","*",FN_MC!N22)</f>
        <v>492499/499TGR1</v>
      </c>
      <c r="M20" s="112">
        <f>IF(FN_MC!J22="","*",FN_MC!J22)</f>
        <v>74</v>
      </c>
      <c r="N20" s="297">
        <f>IF(FN_MC!K22="","*",FN_MC!K22)</f>
        <v>498</v>
      </c>
      <c r="O20" s="297">
        <f>IF(FN_MC!L22="","*",FN_MC!L22)</f>
        <v>501</v>
      </c>
      <c r="P20" s="112"/>
      <c r="Q20" s="129">
        <f>IF(FN_MC!O22="","*",FN_MC!O22)</f>
        <v>0.29166666666666669</v>
      </c>
      <c r="R20" s="129">
        <f>IF(FN_MC!P22="","*",FN_MC!P22)</f>
        <v>0.16666666666666666</v>
      </c>
      <c r="S20" s="111" t="str">
        <f>IF(FN_MC!Q22="","*",CONCATENATE(FN_MC!Q22," ",FN_MC!R22))</f>
        <v>2240 M</v>
      </c>
      <c r="T20" s="111" t="str">
        <f>IF(FN_MC!V22="","*",FN_MC!V22)</f>
        <v>Antonioni</v>
      </c>
      <c r="U20" s="111" t="str">
        <f>IF(FN_MC!W22="","*",FN_MC!W22)</f>
        <v>Socaria mecanizada</v>
      </c>
      <c r="V20" s="113">
        <f ca="1">_xlfn.XLOOKUP(G20&amp;$V$2,BS_CONTROLE[CHAVE],BS_CONTROLE[Quantidade_11],"-")</f>
        <v>0</v>
      </c>
      <c r="W20" s="113">
        <f ca="1">_xlfn.XLOOKUP(G20&amp;$W$2,BS_CONTROLE[CHAVE],BS_CONTROLE[Quantidade_11],"-")</f>
        <v>3536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SIM</v>
      </c>
      <c r="B21" s="110" t="str">
        <f>IF(FN_MC!X23="","*",FN_MC!X23)</f>
        <v>Oportunidade</v>
      </c>
      <c r="C21" s="110" t="str">
        <f>IF(FN_MC!Z23="","*",FN_MC!Z23)</f>
        <v>*</v>
      </c>
      <c r="D21" s="111" t="str">
        <f>IF(FN_MC!S23="","*",FN_MC!S23)</f>
        <v>FERRONORTE</v>
      </c>
      <c r="E21" s="111" t="str">
        <f>IF(FN_MC!T23="","*",FN_MC!T23)</f>
        <v>TCS-TGR</v>
      </c>
      <c r="F21" s="111">
        <f>IF(FN_MC!B23="","*",FN_MC!B23)</f>
        <v>46024</v>
      </c>
      <c r="G21" s="111" t="str">
        <f>IF(FN_MC!D23="","*",FN_MC!D23)</f>
        <v>W50</v>
      </c>
      <c r="H21" s="111" t="str">
        <f>IF(FN_MC!F23="","*",FN_MC!F23)</f>
        <v>PDM - DESCARGA - DORMENTE</v>
      </c>
      <c r="I21" s="111" t="str">
        <f>IF(FN_MC!H23="","*",FN_MC!H23)</f>
        <v>TOM2</v>
      </c>
      <c r="J21" s="111" t="str">
        <f>IF(FN_MC!I23="","*",FN_MC!I23)</f>
        <v>TOM2</v>
      </c>
      <c r="K21" s="111" t="str">
        <f>IF(FN_MC!M23="","*",FN_MC!M23)</f>
        <v>TVL-TPC</v>
      </c>
      <c r="L21" s="111" t="str">
        <f>IF(FN_MC!N23="","*",FN_MC!N23)</f>
        <v>440TVL/TPC440</v>
      </c>
      <c r="M21" s="112">
        <f>IF(FN_MC!J23="","*",FN_MC!J23)</f>
        <v>74</v>
      </c>
      <c r="N21" s="297">
        <f>IF(FN_MC!K23="","*",FN_MC!K23)</f>
        <v>450</v>
      </c>
      <c r="O21" s="297">
        <f>IF(FN_MC!L23="","*",FN_MC!L23)</f>
        <v>430</v>
      </c>
      <c r="P21" s="112"/>
      <c r="Q21" s="129">
        <f>IF(FN_MC!O23="","*",FN_MC!O23)</f>
        <v>0.375</v>
      </c>
      <c r="R21" s="129">
        <f>IF(FN_MC!P23="","*",FN_MC!P23)</f>
        <v>8.3333333333333329E-2</v>
      </c>
      <c r="S21" s="111" t="str">
        <f>IF(FN_MC!Q23="","*",CONCATENATE(FN_MC!Q23," ",FN_MC!R23))</f>
        <v>500 Nº DE DORMENTES</v>
      </c>
      <c r="T21" s="111" t="str">
        <f>IF(FN_MC!V23="","*",FN_MC!V23)</f>
        <v>Silmara</v>
      </c>
      <c r="U21" s="111" t="str">
        <f>IF(FN_MC!W23="","*",FN_MC!W23)</f>
        <v>E se tiver oportunidade e/ou for favorável descarga no km 430-450 (TPCTVL)</v>
      </c>
      <c r="V21" s="113">
        <f ca="1">_xlfn.XLOOKUP(G21&amp;$V$2,BS_CONTROLE[CHAVE],BS_CONTROLE[Quantidade_11],"-")</f>
        <v>786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OPORTUNIDADE</v>
      </c>
      <c r="B25" s="110" t="str">
        <f>IF(FN_MC!X27="","*",FN_MC!X27)</f>
        <v>Oportunidade</v>
      </c>
      <c r="C25" s="110" t="str">
        <f>IF(FN_MC!Z27="","*",FN_MC!Z27)</f>
        <v>*</v>
      </c>
      <c r="D25" s="111" t="str">
        <f>IF(FN_MC!S27="","*",FN_MC!S27)</f>
        <v>MALHA CENTRAL</v>
      </c>
      <c r="E25" s="111" t="str">
        <f>IF(FN_MC!T27="","*",FN_MC!T27)</f>
        <v>RAMAL</v>
      </c>
      <c r="F25" s="111">
        <f>IF(FN_MC!B27="","*",FN_MC!B27)</f>
        <v>46024</v>
      </c>
      <c r="G25" s="111" t="str">
        <f>IF(FN_MC!D27="","*",FN_MC!D27)</f>
        <v>V42</v>
      </c>
      <c r="H25" s="111" t="str">
        <f>IF(FN_MC!F27="","*",FN_MC!F27)</f>
        <v>MODERNIZAÇÃO - SOCADORA</v>
      </c>
      <c r="I25" s="111" t="str">
        <f>IF(FN_MC!H27="","*",FN_MC!H27)</f>
        <v>ZGT1</v>
      </c>
      <c r="J25" s="111" t="str">
        <f>IF(FN_MC!I27="","*",FN_MC!I27)</f>
        <v>ZGT1</v>
      </c>
      <c r="K25" s="111" t="str">
        <f>IF(FN_MC!M27="","*",FN_MC!M27)</f>
        <v>ZGT-ZXE</v>
      </c>
      <c r="L25" s="111" t="str">
        <f>IF(FN_MC!N27="","*",FN_MC!N27)</f>
        <v>ZGTZXE</v>
      </c>
      <c r="M25" s="112">
        <f>IF(FN_MC!J27="","*",FN_MC!J27)</f>
        <v>72</v>
      </c>
      <c r="N25" s="297">
        <f>IF(FN_MC!K27="","*",FN_MC!K27)</f>
        <v>317</v>
      </c>
      <c r="O25" s="297">
        <f>IF(FN_MC!L27="","*",FN_MC!L27)</f>
        <v>318</v>
      </c>
      <c r="P25" s="112"/>
      <c r="Q25" s="129">
        <f>IF(FN_MC!O27="","*",FN_MC!O27)</f>
        <v>0.27083333333333331</v>
      </c>
      <c r="R25" s="129">
        <f>IF(FN_MC!P27="","*",FN_MC!P27)</f>
        <v>4.1666666666666664E-2</v>
      </c>
      <c r="S25" s="111" t="str">
        <f>IF(FN_MC!Q27="","*",CONCATENATE(FN_MC!Q27," ",FN_MC!R27))</f>
        <v>200 M</v>
      </c>
      <c r="T25" s="111" t="str">
        <f>IF(FN_MC!V27="","*",FN_MC!V27)</f>
        <v>Ana</v>
      </c>
      <c r="U25" s="111" t="str">
        <f>IF(FN_MC!W27="","*",FN_MC!W27)</f>
        <v>Socadora mecanizada</v>
      </c>
      <c r="V25" s="113">
        <f ca="1">_xlfn.XLOOKUP(G25&amp;$V$2,BS_CONTROLE[CHAVE],BS_CONTROLE[Quantidade_11],"-")</f>
        <v>220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OPORTUNIDADE</v>
      </c>
      <c r="B27" s="110" t="str">
        <f>IF(FN_MC!X29="","*",FN_MC!X29)</f>
        <v>Oportunidade</v>
      </c>
      <c r="C27" s="110" t="str">
        <f>IF(FN_MC!Z29="","*",FN_MC!Z29)</f>
        <v>*</v>
      </c>
      <c r="D27" s="111" t="str">
        <f>IF(FN_MC!S29="","*",FN_MC!S29)</f>
        <v>MALHA CENTRAL</v>
      </c>
      <c r="E27" s="111" t="str">
        <f>IF(FN_MC!T29="","*",FN_MC!T29)</f>
        <v>RAMAL</v>
      </c>
      <c r="F27" s="111">
        <f>IF(FN_MC!B29="","*",FN_MC!B29)</f>
        <v>46024</v>
      </c>
      <c r="G27" s="111" t="str">
        <f>IF(FN_MC!D29="","*",FN_MC!D29)</f>
        <v>E46</v>
      </c>
      <c r="H27" s="111" t="str">
        <f>IF(FN_MC!F29="","*",FN_MC!F29)</f>
        <v>DESLOCAMENTO</v>
      </c>
      <c r="I27" s="111" t="str">
        <f>IF(FN_MC!H29="","*",FN_MC!H29)</f>
        <v>ZTP</v>
      </c>
      <c r="J27" s="111" t="str">
        <f>IF(FN_MC!I29="","*",FN_MC!I29)</f>
        <v>TCS2</v>
      </c>
      <c r="K27" s="111" t="str">
        <f>IF(FN_MC!M29="","*",FN_MC!M29)</f>
        <v>ZTP</v>
      </c>
      <c r="L27" s="111" t="str">
        <f>IF(FN_MC!N29="","*",FN_MC!N29)</f>
        <v>ZTP11</v>
      </c>
      <c r="M27" s="112">
        <f>IF(FN_MC!J29="","*",FN_MC!J29)</f>
        <v>78</v>
      </c>
      <c r="N27" s="297">
        <f>IF(FN_MC!K29="","*",FN_MC!K29)</f>
        <v>336</v>
      </c>
      <c r="O27" s="297" t="str">
        <f>IF(FN_MC!L29="","*",FN_MC!L29)</f>
        <v>-</v>
      </c>
      <c r="P27" s="112"/>
      <c r="Q27" s="129">
        <f>IF(FN_MC!O29="","*",FN_MC!O29)</f>
        <v>0.41666666666666669</v>
      </c>
      <c r="R27" s="129">
        <f>IF(FN_MC!P29="","*",FN_MC!P29)</f>
        <v>4.1666666666666664E-2</v>
      </c>
      <c r="S27" s="111" t="str">
        <f>IF(FN_MC!Q29="","*",CONCATENATE(FN_MC!Q29," ",FN_MC!R29))</f>
        <v>1 BINÁRIO</v>
      </c>
      <c r="T27" s="111" t="str">
        <f>IF(FN_MC!V29="","*",FN_MC!V29)</f>
        <v>PCM</v>
      </c>
      <c r="U27" s="111" t="str">
        <f>IF(FN_MC!W29="","*",FN_MC!W29)</f>
        <v>Deslocamento de ZTP para TCS</v>
      </c>
      <c r="V27" s="113">
        <f ca="1">_xlfn.XLOOKUP(G27&amp;$V$2,BS_CONTROLE[CHAVE],BS_CONTROLE[Quantidade_11],"-")</f>
        <v>1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Oportunidade</v>
      </c>
      <c r="C37" s="110" t="str">
        <f>IF(FN_MC!Z39="","*",FN_MC!Z39)</f>
        <v>*</v>
      </c>
      <c r="D37" s="111" t="str">
        <f>IF(FN_MC!S39="","*",FN_MC!S39)</f>
        <v>FERRONORTE</v>
      </c>
      <c r="E37" s="111" t="str">
        <f>IF(FN_MC!T39="","*",FN_MC!T39)</f>
        <v>TGR-TRO</v>
      </c>
      <c r="F37" s="111">
        <f>IF(FN_MC!B39="","*",FN_MC!B39)</f>
        <v>46025</v>
      </c>
      <c r="G37" s="111" t="str">
        <f>IF(FN_MC!D39="","*",FN_MC!D39)</f>
        <v>W70</v>
      </c>
      <c r="H37" s="111" t="str">
        <f>IF(FN_MC!F39="","*",FN_MC!F39)</f>
        <v>PDM - PEDRA - DESCARGA</v>
      </c>
      <c r="I37" s="111" t="str">
        <f>IF(FN_MC!H39="","*",FN_MC!H39)</f>
        <v>TRO</v>
      </c>
      <c r="J37" s="111" t="str">
        <f>IF(FN_MC!I39="","*",FN_MC!I39)</f>
        <v>TGR2</v>
      </c>
      <c r="K37" s="111" t="str">
        <f>IF(FN_MC!M39="","*",FN_MC!M39)</f>
        <v>TSF-TRO</v>
      </c>
      <c r="L37" s="111" t="str">
        <f>IF(FN_MC!N39="","*",FN_MC!N39)</f>
        <v>TSF732</v>
      </c>
      <c r="M37" s="112">
        <f>IF(FN_MC!J39="","*",FN_MC!J39)</f>
        <v>98</v>
      </c>
      <c r="N37" s="297">
        <f>IF(FN_MC!K39="","*",FN_MC!K39)</f>
        <v>727</v>
      </c>
      <c r="O37" s="297">
        <f>IF(FN_MC!L39="","*",FN_MC!L39)</f>
        <v>730</v>
      </c>
      <c r="P37" s="112"/>
      <c r="Q37" s="129">
        <f>IF(FN_MC!O39="","*",FN_MC!O39)</f>
        <v>0.375</v>
      </c>
      <c r="R37" s="129">
        <f>IF(FN_MC!P39="","*",FN_MC!P39)</f>
        <v>8.3333333333333329E-2</v>
      </c>
      <c r="S37" s="111" t="str">
        <f>IF(FN_MC!Q39="","*",CONCATENATE(FN_MC!Q39," ",FN_MC!R39))</f>
        <v>30 VAGÕES</v>
      </c>
      <c r="T37" s="111" t="str">
        <f>IF(FN_MC!V39="","*",FN_MC!V39)</f>
        <v>Heldo</v>
      </c>
      <c r="U37" s="111" t="str">
        <f>IF(FN_MC!W39="","*",FN_MC!W39)</f>
        <v>Descarga de pedra do km 727 ao 730 - retorna para TGR</v>
      </c>
      <c r="V37" s="113">
        <f ca="1">_xlfn.XLOOKUP(G37&amp;$V$2,BS_CONTROLE[CHAVE],BS_CONTROLE[Quantidade_11],"-")</f>
        <v>1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>
      <c r="A39" s="110" t="str">
        <f>IF(FN_MC!Y41="","*",FN_MC!Y41)</f>
        <v>*</v>
      </c>
      <c r="B39" s="110" t="str">
        <f>IF(FN_MC!X41="","*",FN_MC!X41)</f>
        <v>Oportunidade</v>
      </c>
      <c r="C39" s="110" t="str">
        <f>IF(FN_MC!Z41="","*",FN_MC!Z41)</f>
        <v>*</v>
      </c>
      <c r="D39" s="111" t="str">
        <f>IF(FN_MC!S41="","*",FN_MC!S41)</f>
        <v>FERRONORTE</v>
      </c>
      <c r="E39" s="111" t="str">
        <f>IF(FN_MC!T41="","*",FN_MC!T41)</f>
        <v>TCS-TGR</v>
      </c>
      <c r="F39" s="111">
        <f>IF(FN_MC!B41="","*",FN_MC!B41)</f>
        <v>46025</v>
      </c>
      <c r="G39" s="111" t="str">
        <f>IF(FN_MC!D41="","*",FN_MC!D41)</f>
        <v>V86</v>
      </c>
      <c r="H39" s="111" t="str">
        <f>IF(FN_MC!F41="","*",FN_MC!F41)</f>
        <v>MECANIZAÇÃO - SOCADORA</v>
      </c>
      <c r="I39" s="111" t="str">
        <f>IF(FN_MC!H41="","*",FN_MC!H41)</f>
        <v>TGR2</v>
      </c>
      <c r="J39" s="111" t="str">
        <f>IF(FN_MC!I41="","*",FN_MC!I41)</f>
        <v>TGR2</v>
      </c>
      <c r="K39" s="111" t="str">
        <f>IF(FN_MC!M41="","*",FN_MC!M41)</f>
        <v>TBR-TGR</v>
      </c>
      <c r="L39" s="111" t="str">
        <f>IF(FN_MC!N41="","*",FN_MC!N41)</f>
        <v>499TGR1</v>
      </c>
      <c r="M39" s="112">
        <f>IF(FN_MC!J41="","*",FN_MC!J41)</f>
        <v>74</v>
      </c>
      <c r="N39" s="297">
        <f>IF(FN_MC!K41="","*",FN_MC!K41)</f>
        <v>499</v>
      </c>
      <c r="O39" s="297">
        <f>IF(FN_MC!L41="","*",FN_MC!L41)</f>
        <v>501.25</v>
      </c>
      <c r="P39" s="112"/>
      <c r="Q39" s="129">
        <f>IF(FN_MC!O41="","*",FN_MC!O41)</f>
        <v>0.29166666666666669</v>
      </c>
      <c r="R39" s="129">
        <f>IF(FN_MC!P41="","*",FN_MC!P41)</f>
        <v>0.16666666666666666</v>
      </c>
      <c r="S39" s="111" t="str">
        <f>IF(FN_MC!Q41="","*",CONCATENATE(FN_MC!Q41," ",FN_MC!R41))</f>
        <v>2240 M</v>
      </c>
      <c r="T39" s="111" t="str">
        <f>IF(FN_MC!V41="","*",FN_MC!V41)</f>
        <v>Saulo</v>
      </c>
      <c r="U39" s="111" t="str">
        <f>IF(FN_MC!W41="","*",FN_MC!W41)</f>
        <v>Socadora mecanizada</v>
      </c>
      <c r="V39" s="113">
        <f ca="1">_xlfn.XLOOKUP(G39&amp;$V$2,BS_CONTROLE[CHAVE],BS_CONTROLE[Quantidade_11],"-")</f>
        <v>0</v>
      </c>
      <c r="W39" s="113">
        <f ca="1">_xlfn.XLOOKUP(G39&amp;$W$2,BS_CONTROLE[CHAVE],BS_CONTROLE[Quantidade_11],"-")</f>
        <v>3536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Oportunidade</v>
      </c>
      <c r="C40" s="110" t="str">
        <f>IF(FN_MC!Z42="","*",FN_MC!Z42)</f>
        <v>*</v>
      </c>
      <c r="D40" s="111" t="str">
        <f>IF(FN_MC!S42="","*",FN_MC!S42)</f>
        <v>FERRONORTE</v>
      </c>
      <c r="E40" s="111" t="str">
        <f>IF(FN_MC!T42="","*",FN_MC!T42)</f>
        <v>TCS-TGR</v>
      </c>
      <c r="F40" s="111">
        <f>IF(FN_MC!B42="","*",FN_MC!B42)</f>
        <v>46025</v>
      </c>
      <c r="G40" s="111" t="str">
        <f>IF(FN_MC!D42="","*",FN_MC!D42)</f>
        <v>W50</v>
      </c>
      <c r="H40" s="111" t="str">
        <f>IF(FN_MC!F42="","*",FN_MC!F42)</f>
        <v>DESLOCAMENTO</v>
      </c>
      <c r="I40" s="111" t="str">
        <f>IF(FN_MC!H42="","*",FN_MC!H42)</f>
        <v>TOM2</v>
      </c>
      <c r="J40" s="111" t="str">
        <f>IF(FN_MC!I42="","*",FN_MC!I42)</f>
        <v>TCS</v>
      </c>
      <c r="K40" s="111" t="str">
        <f>IF(FN_MC!M42="","*",FN_MC!M42)</f>
        <v>TOM-TCS</v>
      </c>
      <c r="L40" s="111" t="str">
        <f>IF(FN_MC!N42="","*",FN_MC!N42)</f>
        <v>TOMTCS</v>
      </c>
      <c r="M40" s="112">
        <f>IF(FN_MC!J42="","*",FN_MC!J42)</f>
        <v>74</v>
      </c>
      <c r="N40" s="297">
        <f>IF(FN_MC!K42="","*",FN_MC!K42)</f>
        <v>404</v>
      </c>
      <c r="O40" s="297">
        <f>IF(FN_MC!L42="","*",FN_MC!L42)</f>
        <v>291</v>
      </c>
      <c r="P40" s="112"/>
      <c r="Q40" s="129">
        <f>IF(FN_MC!O42="","*",FN_MC!O42)</f>
        <v>0.41666666666666669</v>
      </c>
      <c r="R40" s="129">
        <f>IF(FN_MC!P42="","*",FN_MC!P42)</f>
        <v>4.1666666666666664E-2</v>
      </c>
      <c r="S40" s="111" t="str">
        <f>IF(FN_MC!Q42="","*",CONCATENATE(FN_MC!Q42," ",FN_MC!R42))</f>
        <v>1 BINÁRIO</v>
      </c>
      <c r="T40" s="111" t="str">
        <f>IF(FN_MC!V42="","*",FN_MC!V42)</f>
        <v>Silmara</v>
      </c>
      <c r="U40" s="111" t="str">
        <f>IF(FN_MC!W42="","*",FN_MC!W42)</f>
        <v>Deslocamento TOM -TCS</v>
      </c>
      <c r="V40" s="113">
        <f ca="1">_xlfn.XLOOKUP(G40&amp;$V$2,BS_CONTROLE[CHAVE],BS_CONTROLE[Quantidade_11],"-")</f>
        <v>786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Oportunidade</v>
      </c>
      <c r="C42" s="110" t="str">
        <f>IF(FN_MC!Z44="","*",FN_MC!Z44)</f>
        <v>*</v>
      </c>
      <c r="D42" s="111" t="str">
        <f>IF(FN_MC!S44="","*",FN_MC!S44)</f>
        <v>MALHA CENTRAL</v>
      </c>
      <c r="E42" s="111" t="str">
        <f>IF(FN_MC!T44="","*",FN_MC!T44)</f>
        <v>RAMAL</v>
      </c>
      <c r="F42" s="111">
        <f>IF(FN_MC!B44="","*",FN_MC!B44)</f>
        <v>46025</v>
      </c>
      <c r="G42" s="111" t="str">
        <f>IF(FN_MC!D44="","*",FN_MC!D44)</f>
        <v>V42</v>
      </c>
      <c r="H42" s="111" t="str">
        <f>IF(FN_MC!F44="","*",FN_MC!F44)</f>
        <v>MODERNIZAÇÃO - SOCADORA</v>
      </c>
      <c r="I42" s="111" t="str">
        <f>IF(FN_MC!H44="","*",FN_MC!H44)</f>
        <v>ZGT1</v>
      </c>
      <c r="J42" s="111" t="str">
        <f>IF(FN_MC!I44="","*",FN_MC!I44)</f>
        <v>ZGT1</v>
      </c>
      <c r="K42" s="111" t="str">
        <f>IF(FN_MC!M44="","*",FN_MC!M44)</f>
        <v>ZGT-ZXE</v>
      </c>
      <c r="L42" s="111" t="str">
        <f>IF(FN_MC!N44="","*",FN_MC!N44)</f>
        <v>ZGTZXE</v>
      </c>
      <c r="M42" s="112">
        <f>IF(FN_MC!J44="","*",FN_MC!J44)</f>
        <v>72</v>
      </c>
      <c r="N42" s="297">
        <f>IF(FN_MC!K44="","*",FN_MC!K44)</f>
        <v>317</v>
      </c>
      <c r="O42" s="297">
        <f>IF(FN_MC!L44="","*",FN_MC!L44)</f>
        <v>318</v>
      </c>
      <c r="P42" s="112"/>
      <c r="Q42" s="129">
        <f>IF(FN_MC!O44="","*",FN_MC!O44)</f>
        <v>0.27083333333333331</v>
      </c>
      <c r="R42" s="129">
        <f>IF(FN_MC!P44="","*",FN_MC!P44)</f>
        <v>8.3333333333333329E-2</v>
      </c>
      <c r="S42" s="111" t="str">
        <f>IF(FN_MC!Q44="","*",CONCATENATE(FN_MC!Q44," ",FN_MC!R44))</f>
        <v>400 M</v>
      </c>
      <c r="T42" s="111" t="str">
        <f>IF(FN_MC!V44="","*",FN_MC!V44)</f>
        <v>Ana</v>
      </c>
      <c r="U42" s="111" t="str">
        <f>IF(FN_MC!W44="","*",FN_MC!W44)</f>
        <v>Socadora mecanizada</v>
      </c>
      <c r="V42" s="113">
        <f ca="1">_xlfn.XLOOKUP(G42&amp;$V$2,BS_CONTROLE[CHAVE],BS_CONTROLE[Quantidade_11],"-")</f>
        <v>220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Oportunidade</v>
      </c>
      <c r="C49" s="110" t="str">
        <f>IF(FN_MC!Z51="","*",FN_MC!Z51)</f>
        <v>*</v>
      </c>
      <c r="D49" s="111" t="str">
        <f>IF(FN_MC!S51="","*",FN_MC!S51)</f>
        <v>FERRONORTE</v>
      </c>
      <c r="E49" s="111" t="str">
        <f>IF(FN_MC!T51="","*",FN_MC!T51)</f>
        <v>TCS-TGR</v>
      </c>
      <c r="F49" s="111">
        <f>IF(FN_MC!B51="","*",FN_MC!B51)</f>
        <v>46026</v>
      </c>
      <c r="G49" s="111" t="str">
        <f>IF(FN_MC!D51="","*",FN_MC!D51)</f>
        <v>V86</v>
      </c>
      <c r="H49" s="111" t="str">
        <f>IF(FN_MC!F51="","*",FN_MC!F51)</f>
        <v>MECANIZAÇÃO - SOCADORA</v>
      </c>
      <c r="I49" s="111" t="str">
        <f>IF(FN_MC!H51="","*",FN_MC!H51)</f>
        <v>TGR2</v>
      </c>
      <c r="J49" s="111" t="str">
        <f>IF(FN_MC!I51="","*",FN_MC!I51)</f>
        <v>TGR2</v>
      </c>
      <c r="K49" s="111" t="str">
        <f>IF(FN_MC!M51="","*",FN_MC!M51)</f>
        <v>TBR-TGR</v>
      </c>
      <c r="L49" s="111" t="str">
        <f>IF(FN_MC!N51="","*",FN_MC!N51)</f>
        <v>499TGR1</v>
      </c>
      <c r="M49" s="112">
        <f>IF(FN_MC!J51="","*",FN_MC!J51)</f>
        <v>74</v>
      </c>
      <c r="N49" s="297">
        <f>IF(FN_MC!K51="","*",FN_MC!K51)</f>
        <v>499</v>
      </c>
      <c r="O49" s="297">
        <f>IF(FN_MC!L51="","*",FN_MC!L51)</f>
        <v>501.25</v>
      </c>
      <c r="P49" s="112"/>
      <c r="Q49" s="129">
        <f>IF(FN_MC!O51="","*",FN_MC!O51)</f>
        <v>0.29166666666666669</v>
      </c>
      <c r="R49" s="129">
        <f>IF(FN_MC!P51="","*",FN_MC!P51)</f>
        <v>0.16666666666666666</v>
      </c>
      <c r="S49" s="111" t="str">
        <f>IF(FN_MC!Q51="","*",CONCATENATE(FN_MC!Q51," ",FN_MC!R51))</f>
        <v>2240 M</v>
      </c>
      <c r="T49" s="111" t="str">
        <f>IF(FN_MC!V51="","*",FN_MC!V51)</f>
        <v>Saulo</v>
      </c>
      <c r="U49" s="111" t="str">
        <f>IF(FN_MC!W51="","*",FN_MC!W51)</f>
        <v>Socadora mecanizada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3536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Oportunidade</v>
      </c>
      <c r="C52" s="110" t="str">
        <f>IF(FN_MC!Z54="","*",FN_MC!Z54)</f>
        <v>*</v>
      </c>
      <c r="D52" s="111" t="str">
        <f>IF(FN_MC!S54="","*",FN_MC!S54)</f>
        <v>MALHA CENTRAL</v>
      </c>
      <c r="E52" s="111" t="str">
        <f>IF(FN_MC!T54="","*",FN_MC!T54)</f>
        <v>RAMAL</v>
      </c>
      <c r="F52" s="111">
        <f>IF(FN_MC!B54="","*",FN_MC!B54)</f>
        <v>46026</v>
      </c>
      <c r="G52" s="111" t="str">
        <f>IF(FN_MC!D54="","*",FN_MC!D54)</f>
        <v>V42</v>
      </c>
      <c r="H52" s="111" t="str">
        <f>IF(FN_MC!F54="","*",FN_MC!F54)</f>
        <v>MODERNIZAÇÃO - SOCADORA</v>
      </c>
      <c r="I52" s="111" t="str">
        <f>IF(FN_MC!H54="","*",FN_MC!H54)</f>
        <v>ZGT1</v>
      </c>
      <c r="J52" s="111" t="str">
        <f>IF(FN_MC!I54="","*",FN_MC!I54)</f>
        <v>ZGT1</v>
      </c>
      <c r="K52" s="111" t="str">
        <f>IF(FN_MC!M54="","*",FN_MC!M54)</f>
        <v>ZRI-ZGT</v>
      </c>
      <c r="L52" s="111" t="str">
        <f>IF(FN_MC!N54="","*",FN_MC!N54)</f>
        <v>ZRIZGT</v>
      </c>
      <c r="M52" s="112">
        <f>IF(FN_MC!J54="","*",FN_MC!J54)</f>
        <v>72</v>
      </c>
      <c r="N52" s="297">
        <f>IF(FN_MC!K54="","*",FN_MC!K54)</f>
        <v>286.8</v>
      </c>
      <c r="O52" s="297">
        <f>IF(FN_MC!L54="","*",FN_MC!L54)</f>
        <v>287.8</v>
      </c>
      <c r="P52" s="112"/>
      <c r="Q52" s="129">
        <f>IF(FN_MC!O54="","*",FN_MC!O54)</f>
        <v>0.29166666666666669</v>
      </c>
      <c r="R52" s="129">
        <f>IF(FN_MC!P54="","*",FN_MC!P54)</f>
        <v>8.3333333333333329E-2</v>
      </c>
      <c r="S52" s="111" t="str">
        <f>IF(FN_MC!Q54="","*",CONCATENATE(FN_MC!Q54," ",FN_MC!R54))</f>
        <v>400 M</v>
      </c>
      <c r="T52" s="111" t="str">
        <f>IF(FN_MC!V54="","*",FN_MC!V54)</f>
        <v>Ana</v>
      </c>
      <c r="U52" s="111" t="str">
        <f>IF(FN_MC!W54="","*",FN_MC!W54)</f>
        <v>Socadora mecanizada</v>
      </c>
      <c r="V52" s="113">
        <f ca="1">_xlfn.XLOOKUP(G52&amp;$V$2,BS_CONTROLE[CHAVE],BS_CONTROLE[Quantidade_11],"-")</f>
        <v>220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Oportunidade</v>
      </c>
      <c r="C58" s="110" t="str">
        <f>IF(FN_MC!Z60="","*",FN_MC!Z60)</f>
        <v>*</v>
      </c>
      <c r="D58" s="111" t="str">
        <f>IF(FN_MC!S60="","*",FN_MC!S60)</f>
        <v>FERRONORTE</v>
      </c>
      <c r="E58" s="111" t="str">
        <f>IF(FN_MC!T60="","*",FN_MC!T60)</f>
        <v>TGR-TRO</v>
      </c>
      <c r="F58" s="111">
        <f>IF(FN_MC!B60="","*",FN_MC!B60)</f>
        <v>46027</v>
      </c>
      <c r="G58" s="111" t="str">
        <f>IF(FN_MC!D60="","*",FN_MC!D60)</f>
        <v>W70</v>
      </c>
      <c r="H58" s="111" t="str">
        <f>IF(FN_MC!F60="","*",FN_MC!F60)</f>
        <v>DESLOCAMENTO</v>
      </c>
      <c r="I58" s="111" t="str">
        <f>IF(FN_MC!H60="","*",FN_MC!H60)</f>
        <v>TGR2</v>
      </c>
      <c r="J58" s="111" t="str">
        <f>IF(FN_MC!I60="","*",FN_MC!I60)</f>
        <v>TRO</v>
      </c>
      <c r="K58" s="111" t="str">
        <f>IF(FN_MC!M60="","*",FN_MC!M60)</f>
        <v>TGR-TBE</v>
      </c>
      <c r="L58" s="111" t="str">
        <f>IF(FN_MC!N60="","*",FN_MC!N60)</f>
        <v>TGR512</v>
      </c>
      <c r="M58" s="112">
        <f>IF(FN_MC!J60="","*",FN_MC!J60)</f>
        <v>98</v>
      </c>
      <c r="N58" s="297">
        <f>IF(FN_MC!K60="","*",FN_MC!K60)</f>
        <v>502</v>
      </c>
      <c r="O58" s="297">
        <f>IF(FN_MC!L60="","*",FN_MC!L60)</f>
        <v>754</v>
      </c>
      <c r="P58" s="112"/>
      <c r="Q58" s="129">
        <f>IF(FN_MC!O60="","*",FN_MC!O60)</f>
        <v>0.375</v>
      </c>
      <c r="R58" s="129">
        <f>IF(FN_MC!P60="","*",FN_MC!P60)</f>
        <v>4.1666666666666664E-2</v>
      </c>
      <c r="S58" s="111" t="str">
        <f>IF(FN_MC!Q60="","*",CONCATENATE(FN_MC!Q60," ",FN_MC!R60))</f>
        <v>1 BINÁRIO</v>
      </c>
      <c r="T58" s="111" t="str">
        <f>IF(FN_MC!V60="","*",FN_MC!V60)</f>
        <v>Heldo</v>
      </c>
      <c r="U58" s="111" t="str">
        <f>IF(FN_MC!W60="","*",FN_MC!W60)</f>
        <v>Carregar 30vgs em TGR e deslocar para TRO</v>
      </c>
      <c r="V58" s="113">
        <f ca="1">_xlfn.XLOOKUP(G58&amp;$V$2,BS_CONTROLE[CHAVE],BS_CONTROLE[Quantidade_11],"-")</f>
        <v>1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Oportunidade</v>
      </c>
      <c r="C59" s="110" t="str">
        <f>IF(FN_MC!Z61="","*",FN_MC!Z61)</f>
        <v>*</v>
      </c>
      <c r="D59" s="111" t="str">
        <f>IF(FN_MC!S61="","*",FN_MC!S61)</f>
        <v>FERRONORTE</v>
      </c>
      <c r="E59" s="111" t="str">
        <f>IF(FN_MC!T61="","*",FN_MC!T61)</f>
        <v>TGR-TRO</v>
      </c>
      <c r="F59" s="111">
        <f>IF(FN_MC!B61="","*",FN_MC!B61)</f>
        <v>46027</v>
      </c>
      <c r="G59" s="111" t="str">
        <f>IF(FN_MC!D61="","*",FN_MC!D61)</f>
        <v>V86</v>
      </c>
      <c r="H59" s="111" t="str">
        <f>IF(FN_MC!F61="","*",FN_MC!F61)</f>
        <v>DESLOCAMENTO</v>
      </c>
      <c r="I59" s="111" t="str">
        <f>IF(FN_MC!H61="","*",FN_MC!H61)</f>
        <v>TGR2</v>
      </c>
      <c r="J59" s="111" t="str">
        <f>IF(FN_MC!I61="","*",FN_MC!I61)</f>
        <v>TSF</v>
      </c>
      <c r="K59" s="111" t="str">
        <f>IF(FN_MC!M61="","*",FN_MC!M61)</f>
        <v>TGR-TBE</v>
      </c>
      <c r="L59" s="111" t="str">
        <f>IF(FN_MC!N61="","*",FN_MC!N61)</f>
        <v>TGR512</v>
      </c>
      <c r="M59" s="112">
        <f>IF(FN_MC!J61="","*",FN_MC!J61)</f>
        <v>98</v>
      </c>
      <c r="N59" s="297">
        <f>IF(FN_MC!K61="","*",FN_MC!K61)</f>
        <v>502</v>
      </c>
      <c r="O59" s="297" t="str">
        <f>IF(FN_MC!L61="","*",FN_MC!L61)</f>
        <v>-</v>
      </c>
      <c r="P59" s="112"/>
      <c r="Q59" s="129">
        <f>IF(FN_MC!O61="","*",FN_MC!O61)</f>
        <v>0.29166666666666669</v>
      </c>
      <c r="R59" s="129">
        <f>IF(FN_MC!P61="","*",FN_MC!P61)</f>
        <v>4.1666666666666664E-2</v>
      </c>
      <c r="S59" s="111" t="str">
        <f>IF(FN_MC!Q61="","*",CONCATENATE(FN_MC!Q61," ",FN_MC!R61))</f>
        <v>1 BINÁRIO</v>
      </c>
      <c r="T59" s="111" t="str">
        <f>IF(FN_MC!V61="","*",FN_MC!V61)</f>
        <v>Saulo</v>
      </c>
      <c r="U59" s="111" t="str">
        <f>IF(FN_MC!W61="","*",FN_MC!W61)</f>
        <v>Deslocamento de TGR para TSF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3536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FERRONORTE</v>
      </c>
      <c r="E60" s="111" t="str">
        <f>IF(FN_MC!T62="","*",FN_MC!T62)</f>
        <v>TMI-TCS</v>
      </c>
      <c r="F60" s="111" t="str">
        <f>IF(FN_MC!B62="","*",FN_MC!B62)</f>
        <v>*</v>
      </c>
      <c r="G60" s="111" t="str">
        <f>IF(FN_MC!D62="","*",FN_MC!D62)</f>
        <v>W50</v>
      </c>
      <c r="H60" s="111" t="str">
        <f>IF(FN_MC!F62="","*",FN_MC!F62)</f>
        <v xml:space="preserve">MODERNIZAÇÃO - DORMENTE - CARGA </v>
      </c>
      <c r="I60" s="111" t="str">
        <f>IF(FN_MC!H62="","*",FN_MC!H62)</f>
        <v>TCS</v>
      </c>
      <c r="J60" s="111" t="str">
        <f>IF(FN_MC!I62="","*",FN_MC!I62)</f>
        <v>TCS2</v>
      </c>
      <c r="K60" s="111" t="str">
        <f>IF(FN_MC!M62="","*",FN_MC!M62)</f>
        <v>TID-TVI</v>
      </c>
      <c r="L60" s="111" t="str">
        <f>IF(FN_MC!N62="","*",FN_MC!N62)</f>
        <v>213TVI</v>
      </c>
      <c r="M60" s="112">
        <f>IF(FN_MC!J62="","*",FN_MC!J62)</f>
        <v>74</v>
      </c>
      <c r="N60" s="297">
        <f>IF(FN_MC!K62="","*",FN_MC!K62)</f>
        <v>217</v>
      </c>
      <c r="O60" s="297" t="str">
        <f>IF(FN_MC!L62="","*",FN_MC!L62)</f>
        <v>-</v>
      </c>
      <c r="P60" s="112"/>
      <c r="Q60" s="129">
        <f>IF(FN_MC!O62="","*",FN_MC!O62)</f>
        <v>0.375</v>
      </c>
      <c r="R60" s="129">
        <f>IF(FN_MC!P62="","*",FN_MC!P62)</f>
        <v>8.3333333333333329E-2</v>
      </c>
      <c r="S60" s="111" t="str">
        <f>IF(FN_MC!Q62="","*",CONCATENATE(FN_MC!Q62," ",FN_MC!R62))</f>
        <v>600 Nº DE DORMENTES</v>
      </c>
      <c r="T60" s="111" t="str">
        <f>IF(FN_MC!V62="","*",FN_MC!V62)</f>
        <v>Efraim</v>
      </c>
      <c r="U60" s="111" t="str">
        <f>IF(FN_MC!W62="","*",FN_MC!W62)</f>
        <v>Carregamento em TCS</v>
      </c>
      <c r="V60" s="113">
        <f ca="1">_xlfn.XLOOKUP(G60&amp;$V$2,BS_CONTROLE[CHAVE],BS_CONTROLE[Quantidade_11],"-")</f>
        <v>786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Contrato</v>
      </c>
      <c r="C61" s="110" t="str">
        <f>IF(FN_MC!Z63="","*",FN_MC!Z63)</f>
        <v>*</v>
      </c>
      <c r="D61" s="111" t="str">
        <f>IF(FN_MC!S63="","*",FN_MC!S63)</f>
        <v>FERRONORTE</v>
      </c>
      <c r="E61" s="111" t="str">
        <f>IF(FN_MC!T63="","*",FN_MC!T63)</f>
        <v>TMI-TCS</v>
      </c>
      <c r="F61" s="111">
        <f>IF(FN_MC!B63="","*",FN_MC!B63)</f>
        <v>46027</v>
      </c>
      <c r="G61" s="111" t="str">
        <f>IF(FN_MC!D63="","*",FN_MC!D63)</f>
        <v>MARCOS (TF-520)</v>
      </c>
      <c r="H61" s="111" t="str">
        <f>IF(FN_MC!F63="","*",FN_MC!F63)</f>
        <v>PDM - SOLDA</v>
      </c>
      <c r="I61" s="111" t="str">
        <f>IF(FN_MC!H63="","*",FN_MC!H63)</f>
        <v>TID201</v>
      </c>
      <c r="J61" s="111" t="str">
        <f>IF(FN_MC!I63="","*",FN_MC!I63)</f>
        <v>-</v>
      </c>
      <c r="K61" s="111" t="str">
        <f>IF(FN_MC!M63="","*",FN_MC!M63)</f>
        <v>TID-TVI</v>
      </c>
      <c r="L61" s="111" t="str">
        <f>IF(FN_MC!N63="","*",FN_MC!N63)</f>
        <v>TID201</v>
      </c>
      <c r="M61" s="112">
        <f>IF(FN_MC!J63="","*",FN_MC!J63)</f>
        <v>74</v>
      </c>
      <c r="N61" s="297">
        <f>IF(FN_MC!K63="","*",FN_MC!K63)</f>
        <v>196.119</v>
      </c>
      <c r="O61" s="297" t="str">
        <f>IF(FN_MC!L63="","*",FN_MC!L63)</f>
        <v>-</v>
      </c>
      <c r="P61" s="112"/>
      <c r="Q61" s="129">
        <f>IF(FN_MC!O63="","*",FN_MC!O63)</f>
        <v>0.375</v>
      </c>
      <c r="R61" s="129">
        <f>IF(FN_MC!P63="","*",FN_MC!P63)</f>
        <v>8.3333333333333329E-2</v>
      </c>
      <c r="S61" s="111" t="str">
        <f>IF(FN_MC!Q63="","*",CONCATENATE(FN_MC!Q63," ",FN_MC!R63))</f>
        <v>2 Nº DE SOLDA</v>
      </c>
      <c r="T61" s="111" t="str">
        <f>IF(FN_MC!V63="","*",FN_MC!V63)</f>
        <v>Herbert</v>
      </c>
      <c r="U61" s="111" t="str">
        <f>IF(FN_MC!W63="","*",FN_MC!W63)</f>
        <v>Realizar duas soldas e trilho 12 metros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Oportunidade</v>
      </c>
      <c r="C62" s="110" t="str">
        <f>IF(FN_MC!Z64="","*",FN_MC!Z64)</f>
        <v>*</v>
      </c>
      <c r="D62" s="111" t="str">
        <f>IF(FN_MC!S64="","*",FN_MC!S64)</f>
        <v>FERRONORTE</v>
      </c>
      <c r="E62" s="111" t="str">
        <f>IF(FN_MC!T64="","*",FN_MC!T64)</f>
        <v>TMI-TCS</v>
      </c>
      <c r="F62" s="111">
        <f>IF(FN_MC!B64="","*",FN_MC!B64)</f>
        <v>46027</v>
      </c>
      <c r="G62" s="111" t="str">
        <f>IF(FN_MC!D64="","*",FN_MC!D64)</f>
        <v>A60</v>
      </c>
      <c r="H62" s="111" t="str">
        <f>IF(FN_MC!F64="","*",FN_MC!F64)</f>
        <v>DETECÇÃO - RONDA 7 DIAS</v>
      </c>
      <c r="I62" s="111" t="str">
        <f>IF(FN_MC!H64="","*",FN_MC!H64)</f>
        <v>TMI</v>
      </c>
      <c r="J62" s="111" t="str">
        <f>IF(FN_MC!I64="","*",FN_MC!I64)</f>
        <v>TCS2</v>
      </c>
      <c r="K62" s="111" t="str">
        <f>IF(FN_MC!M64="","*",FN_MC!M64)</f>
        <v>TMI-TCS</v>
      </c>
      <c r="L62" s="111" t="str">
        <f>IF(FN_MC!N64="","*",FN_MC!N64)</f>
        <v>TMITCS</v>
      </c>
      <c r="M62" s="112">
        <f>IF(FN_MC!J64="","*",FN_MC!J64)</f>
        <v>74</v>
      </c>
      <c r="N62" s="297">
        <f>IF(FN_MC!K64="","*",FN_MC!K64)</f>
        <v>0</v>
      </c>
      <c r="O62" s="297" t="str">
        <f>IF(FN_MC!L64="","*",FN_MC!L64)</f>
        <v>-</v>
      </c>
      <c r="P62" s="112"/>
      <c r="Q62" s="129">
        <f>IF(FN_MC!O64="","*",FN_MC!O64)</f>
        <v>0.33333333333333331</v>
      </c>
      <c r="R62" s="129">
        <f>IF(FN_MC!P64="","*",FN_MC!P64)</f>
        <v>4.1666666666666664E-2</v>
      </c>
      <c r="S62" s="111" t="str">
        <f>IF(FN_MC!Q64="","*",CONCATENATE(FN_MC!Q64," ",FN_MC!R64))</f>
        <v>290 KM</v>
      </c>
      <c r="T62" s="111" t="str">
        <f>IF(FN_MC!V64="","*",FN_MC!V64)</f>
        <v>Herbert</v>
      </c>
      <c r="U62" s="111" t="str">
        <f>IF(FN_MC!W64="","*",FN_MC!W64)</f>
        <v>Ronda 7 dias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MALHA CENTRAL</v>
      </c>
      <c r="E63" s="111" t="str">
        <f>IF(FN_MC!T65="","*",FN_MC!T65)</f>
        <v>RAMAL</v>
      </c>
      <c r="F63" s="111">
        <f>IF(FN_MC!B65="","*",FN_MC!B65)</f>
        <v>46027</v>
      </c>
      <c r="G63" s="111" t="str">
        <f>IF(FN_MC!D65="","*",FN_MC!D65)</f>
        <v>V42</v>
      </c>
      <c r="H63" s="111" t="str">
        <f>IF(FN_MC!F65="","*",FN_MC!F65)</f>
        <v>MODERNIZAÇÃO - SOCADORA</v>
      </c>
      <c r="I63" s="111" t="str">
        <f>IF(FN_MC!H65="","*",FN_MC!H65)</f>
        <v>ZGT1</v>
      </c>
      <c r="J63" s="111" t="str">
        <f>IF(FN_MC!I65="","*",FN_MC!I65)</f>
        <v>ZGT1</v>
      </c>
      <c r="K63" s="111" t="str">
        <f>IF(FN_MC!M65="","*",FN_MC!M65)</f>
        <v>ZRI</v>
      </c>
      <c r="L63" s="111" t="str">
        <f>IF(FN_MC!N65="","*",FN_MC!N65)</f>
        <v>ZRI1</v>
      </c>
      <c r="M63" s="112">
        <f>IF(FN_MC!J65="","*",FN_MC!J65)</f>
        <v>72</v>
      </c>
      <c r="N63" s="297">
        <f>IF(FN_MC!K65="","*",FN_MC!K65)</f>
        <v>285.8</v>
      </c>
      <c r="O63" s="297">
        <f>IF(FN_MC!L65="","*",FN_MC!L65)</f>
        <v>286.8</v>
      </c>
      <c r="P63" s="112"/>
      <c r="Q63" s="129">
        <f>IF(FN_MC!O65="","*",FN_MC!O65)</f>
        <v>0.29166666666666669</v>
      </c>
      <c r="R63" s="129">
        <f>IF(FN_MC!P65="","*",FN_MC!P65)</f>
        <v>8.3333333333333329E-2</v>
      </c>
      <c r="S63" s="111" t="str">
        <f>IF(FN_MC!Q65="","*",CONCATENATE(FN_MC!Q65," ",FN_MC!R65))</f>
        <v>400 M</v>
      </c>
      <c r="T63" s="111" t="str">
        <f>IF(FN_MC!V65="","*",FN_MC!V65)</f>
        <v>Ana</v>
      </c>
      <c r="U63" s="111" t="str">
        <f>IF(FN_MC!W65="","*",FN_MC!W65)</f>
        <v>Socadora mecanizada</v>
      </c>
      <c r="V63" s="113">
        <f ca="1">_xlfn.XLOOKUP(G63&amp;$V$2,BS_CONTROLE[CHAVE],BS_CONTROLE[Quantidade_11],"-")</f>
        <v>220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1271</v>
      </c>
    </row>
  </sheetData>
  <autoFilter ref="A2:Y3000" xr:uid="{D1126E52-FA3F-4EAC-A720-DDE9797BEFF6}">
    <filterColumn colId="5">
      <filters>
        <dateGroupItem year="2026" month="1" day="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H3036" sqref="H303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17.5703125" style="119" customWidth="1"/>
    <col min="9" max="9" width="19.140625" style="119" bestFit="1" customWidth="1"/>
    <col min="10" max="10" width="37.570312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1272</v>
      </c>
      <c r="C2" s="96" t="s">
        <v>1148</v>
      </c>
      <c r="D2" s="96" t="s">
        <v>1150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2" t="s">
        <v>1279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 t="str">
        <f>IF(FN_MC!B6="","*",FN_MC!B6)</f>
        <v>*</v>
      </c>
      <c r="D4" s="122" t="str">
        <f>IF(FN_MC!D6="","*",FN_MC!D6)</f>
        <v>*</v>
      </c>
      <c r="E4" s="122" t="str">
        <f>IF(FN_MC!H6="","*",FN_MC!H6)</f>
        <v>*</v>
      </c>
      <c r="F4" s="138" t="str">
        <f>IF(FN_MC!M6="","*",FN_MC!M6)</f>
        <v>-</v>
      </c>
      <c r="G4" s="122" t="str">
        <f>IF(FN_MC!I6="","*",FN_MC!I6)</f>
        <v>*</v>
      </c>
      <c r="H4" s="122" t="str">
        <f>IF(FN_MC!AB6="","*",FN_MC!AB6)</f>
        <v>*</v>
      </c>
      <c r="I4" s="122" t="str">
        <f>IF(FN_MC!AC6="","*",FN_MC!AC6)</f>
        <v>*</v>
      </c>
      <c r="J4" s="123" t="str">
        <f>IF(FN_MC!AA6="","*",FN_MC!AA6)</f>
        <v>*</v>
      </c>
      <c r="K4" s="135" t="str">
        <f>IF(FN_MC!AD6="","*",FN_MC!AD6)</f>
        <v>*</v>
      </c>
    </row>
    <row r="5" spans="2:11" s="124" customFormat="1" hidden="1">
      <c r="B5" s="121" t="str">
        <f>IF(FN_MC!Y7="","*",FN_MC!Y7)</f>
        <v>*</v>
      </c>
      <c r="C5" s="122" t="str">
        <f>IF(FN_MC!B7="","*",FN_MC!B7)</f>
        <v>*</v>
      </c>
      <c r="D5" s="122" t="str">
        <f>IF(FN_MC!D7="","*",FN_MC!D7)</f>
        <v>*</v>
      </c>
      <c r="E5" s="122" t="str">
        <f>IF(FN_MC!H7="","*",FN_MC!H7)</f>
        <v>*</v>
      </c>
      <c r="F5" s="138" t="str">
        <f>IF(FN_MC!M7="","*",FN_MC!M7)</f>
        <v>-</v>
      </c>
      <c r="G5" s="122" t="str">
        <f>IF(FN_MC!I7="","*",FN_MC!I7)</f>
        <v>*</v>
      </c>
      <c r="H5" s="122" t="str">
        <f>IF(FN_MC!AB7="","*",FN_MC!AB7)</f>
        <v>*</v>
      </c>
      <c r="I5" s="122" t="str">
        <f>IF(FN_MC!AC7="","*",FN_MC!AC7)</f>
        <v>*</v>
      </c>
      <c r="J5" s="123" t="str">
        <f>IF(FN_MC!AA7="","*",FN_MC!AA7)</f>
        <v>*</v>
      </c>
      <c r="K5" s="135" t="str">
        <f>IF(FN_MC!AD7="","*",FN_MC!AD7)</f>
        <v>*</v>
      </c>
    </row>
    <row r="6" spans="2:11" s="124" customFormat="1" hidden="1">
      <c r="B6" s="121" t="str">
        <f>IF(FN_MC!Y8="","*",FN_MC!Y8)</f>
        <v>*</v>
      </c>
      <c r="C6" s="122" t="str">
        <f>IF(FN_MC!B8="","*",FN_MC!B8)</f>
        <v>*</v>
      </c>
      <c r="D6" s="122" t="str">
        <f>IF(FN_MC!D8="","*",FN_MC!D8)</f>
        <v>*</v>
      </c>
      <c r="E6" s="122" t="str">
        <f>IF(FN_MC!H8="","*",FN_MC!H8)</f>
        <v>*</v>
      </c>
      <c r="F6" s="138" t="str">
        <f>IF(FN_MC!M8="","*",FN_MC!M8)</f>
        <v>-</v>
      </c>
      <c r="G6" s="122" t="str">
        <f>IF(FN_MC!I8="","*",FN_MC!I8)</f>
        <v>*</v>
      </c>
      <c r="H6" s="122" t="str">
        <f>IF(FN_MC!AB8="","*",FN_MC!AB8)</f>
        <v>*</v>
      </c>
      <c r="I6" s="122" t="str">
        <f>IF(FN_MC!AC8="","*",FN_MC!AC8)</f>
        <v>*</v>
      </c>
      <c r="J6" s="123" t="str">
        <f>IF(FN_MC!AA8="","*",FN_MC!AA8)</f>
        <v>*</v>
      </c>
      <c r="K6" s="135" t="str">
        <f>IF(FN_MC!AD8="","*",FN_MC!AD8)</f>
        <v>*</v>
      </c>
    </row>
    <row r="7" spans="2:11" s="124" customFormat="1" hidden="1">
      <c r="B7" s="121" t="str">
        <f>IF(FN_MC!Y9="","*",FN_MC!Y9)</f>
        <v>*</v>
      </c>
      <c r="C7" s="122" t="str">
        <f>IF(FN_MC!B9="","*",FN_MC!B9)</f>
        <v>*</v>
      </c>
      <c r="D7" s="122" t="str">
        <f>IF(FN_MC!D9="","*",FN_MC!D9)</f>
        <v>*</v>
      </c>
      <c r="E7" s="122" t="str">
        <f>IF(FN_MC!H9="","*",FN_MC!H9)</f>
        <v>*</v>
      </c>
      <c r="F7" s="138" t="str">
        <f>IF(FN_MC!M9="","*",FN_MC!M9)</f>
        <v>-</v>
      </c>
      <c r="G7" s="122" t="str">
        <f>IF(FN_MC!I9="","*",FN_MC!I9)</f>
        <v>*</v>
      </c>
      <c r="H7" s="122" t="str">
        <f>IF(FN_MC!AB9="","*",FN_MC!AB9)</f>
        <v>*</v>
      </c>
      <c r="I7" s="122" t="str">
        <f>IF(FN_MC!AC9="","*",FN_MC!AC9)</f>
        <v>*</v>
      </c>
      <c r="J7" s="123" t="str">
        <f>IF(FN_MC!AA9="","*",FN_MC!AA9)</f>
        <v>*</v>
      </c>
      <c r="K7" s="135" t="str">
        <f>IF(FN_MC!AD9="","*",FN_MC!AD9)</f>
        <v>*</v>
      </c>
    </row>
    <row r="8" spans="2:11" s="124" customFormat="1" hidden="1">
      <c r="B8" s="121" t="str">
        <f>IF(FN_MC!Y10="","*",FN_MC!Y10)</f>
        <v>SIM</v>
      </c>
      <c r="C8" s="122">
        <f>IF(FN_MC!B10="","*",FN_MC!B10)</f>
        <v>46023</v>
      </c>
      <c r="D8" s="122" t="str">
        <f>IF(FN_MC!D10="","*",FN_MC!D10)</f>
        <v>V86</v>
      </c>
      <c r="E8" s="122" t="str">
        <f>IF(FN_MC!H10="","*",FN_MC!H10)</f>
        <v>TGR2</v>
      </c>
      <c r="F8" s="138" t="str">
        <f>IF(FN_MC!M10="","*",FN_MC!M10)</f>
        <v>TBR-TGR</v>
      </c>
      <c r="G8" s="122" t="str">
        <f>IF(FN_MC!I10="","*",FN_MC!I10)</f>
        <v>TGR2</v>
      </c>
      <c r="H8" s="122" t="str">
        <f>IF(FN_MC!AB10="","*",FN_MC!AB10)</f>
        <v>FIXO</v>
      </c>
      <c r="I8" s="122" t="str">
        <f>IF(FN_MC!AC10="","*",FN_MC!AC10)</f>
        <v>*</v>
      </c>
      <c r="J8" s="123">
        <f>IF(FN_MC!AA10="","*",FN_MC!AA10)</f>
        <v>1</v>
      </c>
      <c r="K8" s="135">
        <f>IF(FN_MC!AD10="","*",FN_MC!AD10)</f>
        <v>0.25</v>
      </c>
    </row>
    <row r="9" spans="2:11" s="124" customFormat="1" hidden="1">
      <c r="B9" s="121" t="str">
        <f>IF(FN_MC!Y11="","*",FN_MC!Y11)</f>
        <v>*</v>
      </c>
      <c r="C9" s="122" t="str">
        <f>IF(FN_MC!B11="","*",FN_MC!B11)</f>
        <v>*</v>
      </c>
      <c r="D9" s="122" t="str">
        <f>IF(FN_MC!D11="","*",FN_MC!D11)</f>
        <v>*</v>
      </c>
      <c r="E9" s="122" t="str">
        <f>IF(FN_MC!H11="","*",FN_MC!H11)</f>
        <v>*</v>
      </c>
      <c r="F9" s="138" t="str">
        <f>IF(FN_MC!M11="","*",FN_MC!M11)</f>
        <v>-</v>
      </c>
      <c r="G9" s="122" t="str">
        <f>IF(FN_MC!I11="","*",FN_MC!I11)</f>
        <v>*</v>
      </c>
      <c r="H9" s="122" t="str">
        <f>IF(FN_MC!AB11="","*",FN_MC!AB11)</f>
        <v>*</v>
      </c>
      <c r="I9" s="122" t="str">
        <f>IF(FN_MC!AC11="","*",FN_MC!AC11)</f>
        <v>*</v>
      </c>
      <c r="J9" s="123" t="str">
        <f>IF(FN_MC!AA11="","*",FN_MC!AA11)</f>
        <v>*</v>
      </c>
      <c r="K9" s="135" t="str">
        <f>IF(FN_MC!AD11="","*",FN_MC!AD11)</f>
        <v>*</v>
      </c>
    </row>
    <row r="10" spans="2:11" s="124" customFormat="1" hidden="1">
      <c r="B10" s="121" t="str">
        <f>IF(FN_MC!Y12="","*",FN_MC!Y12)</f>
        <v>*</v>
      </c>
      <c r="C10" s="122" t="str">
        <f>IF(FN_MC!B12="","*",FN_MC!B12)</f>
        <v>*</v>
      </c>
      <c r="D10" s="122" t="str">
        <f>IF(FN_MC!D12="","*",FN_MC!D12)</f>
        <v>*</v>
      </c>
      <c r="E10" s="122" t="str">
        <f>IF(FN_MC!H12="","*",FN_MC!H12)</f>
        <v>*</v>
      </c>
      <c r="F10" s="138" t="str">
        <f>IF(FN_MC!M12="","*",FN_MC!M12)</f>
        <v>-</v>
      </c>
      <c r="G10" s="122" t="str">
        <f>IF(FN_MC!I12="","*",FN_MC!I12)</f>
        <v>*</v>
      </c>
      <c r="H10" s="122" t="str">
        <f>IF(FN_MC!AB12="","*",FN_MC!AB12)</f>
        <v>*</v>
      </c>
      <c r="I10" s="122" t="str">
        <f>IF(FN_MC!AC12="","*",FN_MC!AC12)</f>
        <v>*</v>
      </c>
      <c r="J10" s="123" t="str">
        <f>IF(FN_MC!AA12="","*",FN_MC!AA12)</f>
        <v>*</v>
      </c>
      <c r="K10" s="135" t="str">
        <f>IF(FN_MC!AD12="","*",FN_MC!AD12)</f>
        <v>*</v>
      </c>
    </row>
    <row r="11" spans="2:11" s="124" customFormat="1" hidden="1">
      <c r="B11" s="121" t="str">
        <f>IF(FN_MC!Y13="","*",FN_MC!Y13)</f>
        <v>*</v>
      </c>
      <c r="C11" s="122" t="str">
        <f>IF(FN_MC!B13="","*",FN_MC!B13)</f>
        <v>*</v>
      </c>
      <c r="D11" s="122" t="str">
        <f>IF(FN_MC!D14="","*",FN_MC!D14)</f>
        <v>*</v>
      </c>
      <c r="E11" s="122" t="str">
        <f>IF(FN_MC!H13="","*",FN_MC!H13)</f>
        <v>*</v>
      </c>
      <c r="F11" s="138" t="str">
        <f>IF(FN_MC!M13="","*",FN_MC!M13)</f>
        <v>-</v>
      </c>
      <c r="G11" s="122" t="str">
        <f>IF(FN_MC!I13="","*",FN_MC!I13)</f>
        <v>*</v>
      </c>
      <c r="H11" s="122" t="str">
        <f>IF(FN_MC!AB13="","*",FN_MC!AB13)</f>
        <v>*</v>
      </c>
      <c r="I11" s="122" t="str">
        <f>IF(FN_MC!AC13="","*",FN_MC!AC13)</f>
        <v>*</v>
      </c>
      <c r="J11" s="123" t="str">
        <f>IF(FN_MC!AA13="","*",FN_MC!AA13)</f>
        <v>*</v>
      </c>
      <c r="K11" s="135" t="str">
        <f>IF(FN_MC!AD13="","*",FN_MC!AD13)</f>
        <v>*</v>
      </c>
    </row>
    <row r="12" spans="2:11" s="124" customFormat="1" hidden="1">
      <c r="B12" s="121" t="str">
        <f>IF(FN_MC!Y14="","*",FN_MC!Y14)</f>
        <v>*</v>
      </c>
      <c r="C12" s="122" t="str">
        <f>IF(FN_MC!B14="","*",FN_MC!B14)</f>
        <v>*</v>
      </c>
      <c r="D12" s="122" t="e">
        <f>IF(FN_MC!#REF!="","*",FN_MC!#REF!)</f>
        <v>#REF!</v>
      </c>
      <c r="E12" s="122" t="str">
        <f>IF(FN_MC!H14="","*",FN_MC!H14)</f>
        <v>*</v>
      </c>
      <c r="F12" s="138" t="str">
        <f>IF(FN_MC!M14="","*",FN_MC!M14)</f>
        <v>-</v>
      </c>
      <c r="G12" s="122" t="str">
        <f>IF(FN_MC!I14="","*",FN_MC!I14)</f>
        <v>*</v>
      </c>
      <c r="H12" s="122" t="str">
        <f>IF(FN_MC!AB14="","*",FN_MC!AB14)</f>
        <v>*</v>
      </c>
      <c r="I12" s="122" t="str">
        <f>IF(FN_MC!AC14="","*",FN_MC!AC14)</f>
        <v>*</v>
      </c>
      <c r="J12" s="123" t="str">
        <f>IF(FN_MC!AA14="","*",FN_MC!AA14)</f>
        <v>*</v>
      </c>
      <c r="K12" s="135" t="str">
        <f>IF(FN_MC!AD14="","*",FN_MC!AD14)</f>
        <v>*</v>
      </c>
    </row>
    <row r="13" spans="2:11" s="124" customFormat="1" hidden="1">
      <c r="B13" s="121" t="str">
        <f>IF(FN_MC!Y15="","*",FN_MC!Y15)</f>
        <v>*</v>
      </c>
      <c r="C13" s="122" t="str">
        <f>IF(FN_MC!B15="","*",FN_MC!B15)</f>
        <v>*</v>
      </c>
      <c r="D13" s="122" t="str">
        <f>IF(FN_MC!D15="","*",FN_MC!D15)</f>
        <v>*</v>
      </c>
      <c r="E13" s="122" t="str">
        <f>IF(FN_MC!H15="","*",FN_MC!H15)</f>
        <v>*</v>
      </c>
      <c r="F13" s="138" t="str">
        <f>IF(FN_MC!M15="","*",FN_MC!M15)</f>
        <v>-</v>
      </c>
      <c r="G13" s="122" t="str">
        <f>IF(FN_MC!I15="","*",FN_MC!I15)</f>
        <v>*</v>
      </c>
      <c r="H13" s="122" t="str">
        <f>IF(FN_MC!AB15="","*",FN_MC!AB15)</f>
        <v>*</v>
      </c>
      <c r="I13" s="122" t="str">
        <f>IF(FN_MC!AC15="","*",FN_MC!AC15)</f>
        <v>*</v>
      </c>
      <c r="J13" s="123" t="str">
        <f>IF(FN_MC!AA15="","*",FN_MC!AA15)</f>
        <v>*</v>
      </c>
      <c r="K13" s="135" t="str">
        <f>IF(FN_MC!AD15="","*",FN_MC!AD15)</f>
        <v>*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 t="str">
        <f>IF(FN_MC!B19="","*",FN_MC!B19)</f>
        <v>*</v>
      </c>
      <c r="D17" s="122" t="str">
        <f>IF(FN_MC!D19="","*",FN_MC!D19)</f>
        <v>*</v>
      </c>
      <c r="E17" s="122" t="str">
        <f>IF(FN_MC!H19="","*",FN_MC!H19)</f>
        <v>*</v>
      </c>
      <c r="F17" s="138" t="str">
        <f>IF(FN_MC!M19="","*",FN_MC!M19)</f>
        <v>-</v>
      </c>
      <c r="G17" s="122" t="str">
        <f>IF(FN_MC!I19="","*",FN_MC!I19)</f>
        <v>*</v>
      </c>
      <c r="H17" s="122" t="str">
        <f>IF(FN_MC!AB19="","*",FN_MC!AB19)</f>
        <v>*</v>
      </c>
      <c r="I17" s="122" t="str">
        <f>IF(FN_MC!AC19="","*",FN_MC!AC19)</f>
        <v>*</v>
      </c>
      <c r="J17" s="123" t="str">
        <f>IF(FN_MC!AA19="","*",FN_MC!AA19)</f>
        <v>*</v>
      </c>
      <c r="K17" s="135" t="str">
        <f>IF(FN_MC!AD19="","*",FN_MC!AD19)</f>
        <v>*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*</v>
      </c>
      <c r="E18" s="122" t="str">
        <f>IF(FN_MC!H20="","*",FN_MC!H20)</f>
        <v>*</v>
      </c>
      <c r="F18" s="138" t="str">
        <f>IF(FN_MC!M20="","*",FN_MC!M20)</f>
        <v>-</v>
      </c>
      <c r="G18" s="122" t="str">
        <f>IF(FN_MC!I20="","*",FN_MC!I20)</f>
        <v>*</v>
      </c>
      <c r="H18" s="122" t="str">
        <f>IF(FN_MC!AB20="","*",FN_MC!AB20)</f>
        <v>*</v>
      </c>
      <c r="I18" s="122" t="str">
        <f>IF(FN_MC!AC20="","*",FN_MC!AC20)</f>
        <v>*</v>
      </c>
      <c r="J18" s="123" t="str">
        <f>IF(FN_MC!AA20="","*",FN_MC!AA20)</f>
        <v>*</v>
      </c>
      <c r="K18" s="135" t="str">
        <f>IF(FN_MC!AD20="","*",FN_MC!AD20)</f>
        <v>*</v>
      </c>
    </row>
    <row r="19" spans="2:11" s="124" customFormat="1" hidden="1">
      <c r="B19" s="121" t="str">
        <f>IF(FN_MC!Y21="","*",FN_MC!Y21)</f>
        <v>SIM</v>
      </c>
      <c r="C19" s="122">
        <f>IF(FN_MC!B21="","*",FN_MC!B21)</f>
        <v>46024</v>
      </c>
      <c r="D19" s="122" t="str">
        <f>IF(FN_MC!D21="","*",FN_MC!D21)</f>
        <v>W70</v>
      </c>
      <c r="E19" s="122" t="str">
        <f>IF(FN_MC!H21="","*",FN_MC!H21)</f>
        <v>TGR2</v>
      </c>
      <c r="F19" s="138" t="str">
        <f>IF(FN_MC!M21="","*",FN_MC!M21)</f>
        <v>TGR-TIQ</v>
      </c>
      <c r="G19" s="122" t="str">
        <f>IF(FN_MC!I21="","*",FN_MC!I21)</f>
        <v>TIQ</v>
      </c>
      <c r="H19" s="122" t="str">
        <f>IF(FN_MC!AB21="","*",FN_MC!AB21)</f>
        <v>FIXO</v>
      </c>
      <c r="I19" s="122" t="str">
        <f>IF(FN_MC!AC21="","*",FN_MC!AC21)</f>
        <v>*</v>
      </c>
      <c r="J19" s="123" t="str">
        <f>IF(FN_MC!AA21="","*",FN_MC!AA21)</f>
        <v>2 (Enio e Daniel)</v>
      </c>
      <c r="K19" s="135">
        <f>IF(FN_MC!AD21="","*",FN_MC!AD21)</f>
        <v>0.29166666666666669</v>
      </c>
    </row>
    <row r="20" spans="2:11" s="124" customFormat="1" hidden="1">
      <c r="B20" s="121" t="str">
        <f>IF(FN_MC!Y22="","*",FN_MC!Y22)</f>
        <v>SIM</v>
      </c>
      <c r="C20" s="122">
        <f>IF(FN_MC!B22="","*",FN_MC!B22)</f>
        <v>46024</v>
      </c>
      <c r="D20" s="122" t="str">
        <f>IF(FN_MC!D22="","*",FN_MC!D22)</f>
        <v>V86</v>
      </c>
      <c r="E20" s="122" t="str">
        <f>IF(FN_MC!H22="","*",FN_MC!H22)</f>
        <v>TGR2</v>
      </c>
      <c r="F20" s="138" t="str">
        <f>IF(FN_MC!M22="","*",FN_MC!M22)</f>
        <v>TBR-TGR</v>
      </c>
      <c r="G20" s="122" t="str">
        <f>IF(FN_MC!I22="","*",FN_MC!I22)</f>
        <v>TGR2</v>
      </c>
      <c r="H20" s="122" t="str">
        <f>IF(FN_MC!AB22="","*",FN_MC!AB22)</f>
        <v>FIXO</v>
      </c>
      <c r="I20" s="122" t="str">
        <f>IF(FN_MC!AC22="","*",FN_MC!AC22)</f>
        <v>*</v>
      </c>
      <c r="J20" s="123">
        <f>IF(FN_MC!AA22="","*",FN_MC!AA22)</f>
        <v>1</v>
      </c>
      <c r="K20" s="135">
        <f>IF(FN_MC!AD22="","*",FN_MC!AD22)</f>
        <v>0.29166666666666669</v>
      </c>
    </row>
    <row r="21" spans="2:11" s="124" customFormat="1" hidden="1">
      <c r="B21" s="121" t="str">
        <f>IF(FN_MC!Y23="","*",FN_MC!Y23)</f>
        <v>SIM</v>
      </c>
      <c r="C21" s="122">
        <f>IF(FN_MC!B23="","*",FN_MC!B23)</f>
        <v>46024</v>
      </c>
      <c r="D21" s="122" t="str">
        <f>IF(FN_MC!D23="","*",FN_MC!D23)</f>
        <v>W50</v>
      </c>
      <c r="E21" s="122" t="str">
        <f>IF(FN_MC!H23="","*",FN_MC!H23)</f>
        <v>TOM2</v>
      </c>
      <c r="F21" s="138" t="str">
        <f>IF(FN_MC!M23="","*",FN_MC!M23)</f>
        <v>TVL-TPC</v>
      </c>
      <c r="G21" s="122" t="str">
        <f>IF(FN_MC!I23="","*",FN_MC!I23)</f>
        <v>TOM2</v>
      </c>
      <c r="H21" s="122" t="str">
        <f>IF(FN_MC!AB23="","*",FN_MC!AB23)</f>
        <v>FIXO</v>
      </c>
      <c r="I21" s="122" t="str">
        <f>IF(FN_MC!AC23="","*",FN_MC!AC23)</f>
        <v>*</v>
      </c>
      <c r="J21" s="123" t="str">
        <f>IF(FN_MC!AA23="","*",FN_MC!AA23)</f>
        <v>2(Eder e Anderson)</v>
      </c>
      <c r="K21" s="135">
        <f>IF(FN_MC!AD23="","*",FN_MC!AD23)</f>
        <v>0.29166666666666669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OPORTUNIDADE</v>
      </c>
      <c r="C25" s="122">
        <f>IF(FN_MC!B27="","*",FN_MC!B27)</f>
        <v>46024</v>
      </c>
      <c r="D25" s="122" t="str">
        <f>IF(FN_MC!D27="","*",FN_MC!D27)</f>
        <v>V42</v>
      </c>
      <c r="E25" s="122" t="str">
        <f>IF(FN_MC!H27="","*",FN_MC!H27)</f>
        <v>ZGT1</v>
      </c>
      <c r="F25" s="138" t="str">
        <f>IF(FN_MC!M27="","*",FN_MC!M27)</f>
        <v>ZGT-ZXE</v>
      </c>
      <c r="G25" s="122" t="str">
        <f>IF(FN_MC!I27="","*",FN_MC!I27)</f>
        <v>ZGT1</v>
      </c>
      <c r="H25" s="122" t="str">
        <f>IF(FN_MC!AB27="","*",FN_MC!AB27)</f>
        <v>FIXO</v>
      </c>
      <c r="I25" s="122" t="str">
        <f>IF(FN_MC!AC27="","*",FN_MC!AC27)</f>
        <v>-</v>
      </c>
      <c r="J25" s="123">
        <f>IF(FN_MC!AA27="","*",FN_MC!AA27)</f>
        <v>1</v>
      </c>
      <c r="K25" s="135">
        <f>IF(FN_MC!AD27="","*",FN_MC!AD27)</f>
        <v>0.29166666666666669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OPORTUNIDADE</v>
      </c>
      <c r="C27" s="122">
        <f>IF(FN_MC!B29="","*",FN_MC!B29)</f>
        <v>46024</v>
      </c>
      <c r="D27" s="122" t="str">
        <f>IF(FN_MC!D29="","*",FN_MC!D29)</f>
        <v>E46</v>
      </c>
      <c r="E27" s="122" t="str">
        <f>IF(FN_MC!H29="","*",FN_MC!H29)</f>
        <v>ZTP</v>
      </c>
      <c r="F27" s="138" t="str">
        <f>IF(FN_MC!M29="","*",FN_MC!M29)</f>
        <v>ZTP</v>
      </c>
      <c r="G27" s="122" t="str">
        <f>IF(FN_MC!I29="","*",FN_MC!I29)</f>
        <v>TCS2</v>
      </c>
      <c r="H27" s="122" t="str">
        <f>IF(FN_MC!AB29="","*",FN_MC!AB29)</f>
        <v>FIXO</v>
      </c>
      <c r="I27" s="122" t="str">
        <f>IF(FN_MC!AC29="","*",FN_MC!AC29)</f>
        <v>*</v>
      </c>
      <c r="J27" s="123" t="str">
        <f>IF(FN_MC!AA29="","*",FN_MC!AA29)</f>
        <v>1 (Edson)</v>
      </c>
      <c r="K27" s="135">
        <f>IF(FN_MC!AD29="","*",FN_MC!AD29)</f>
        <v>0.29166666666666669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>
      <c r="B37" s="121" t="str">
        <f>IF(FN_MC!Y39="","*",FN_MC!Y39)</f>
        <v>*</v>
      </c>
      <c r="C37" s="122">
        <f>IF(FN_MC!B39="","*",FN_MC!B39)</f>
        <v>46025</v>
      </c>
      <c r="D37" s="122" t="str">
        <f>IF(FN_MC!D39="","*",FN_MC!D39)</f>
        <v>W70</v>
      </c>
      <c r="E37" s="122" t="str">
        <f>IF(FN_MC!H39="","*",FN_MC!H39)</f>
        <v>TRO</v>
      </c>
      <c r="F37" s="138" t="str">
        <f>IF(FN_MC!M39="","*",FN_MC!M39)</f>
        <v>TSF-TRO</v>
      </c>
      <c r="G37" s="122" t="str">
        <f>IF(FN_MC!I39="","*",FN_MC!I39)</f>
        <v>TGR2</v>
      </c>
      <c r="H37" s="122" t="str">
        <f>IF(FN_MC!AB39="","*",FN_MC!AB39)</f>
        <v>FIXO + ESCALA</v>
      </c>
      <c r="I37" s="122" t="str">
        <f>IF(FN_MC!AC39="","*",FN_MC!AC39)</f>
        <v>ACIONAMENTO</v>
      </c>
      <c r="J37" s="123" t="str">
        <f>IF(FN_MC!AA39="","*",FN_MC!AA39)</f>
        <v>2 (Enio e Daniel) - Escala para troca em TIQ se necessario</v>
      </c>
      <c r="K37" s="135">
        <f>IF(FN_MC!AD39="","*",FN_MC!AD39)</f>
        <v>0.29166666666666669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>
      <c r="B39" s="121" t="str">
        <f>IF(FN_MC!Y41="","*",FN_MC!Y41)</f>
        <v>*</v>
      </c>
      <c r="C39" s="122">
        <f>IF(FN_MC!B41="","*",FN_MC!B41)</f>
        <v>46025</v>
      </c>
      <c r="D39" s="122" t="str">
        <f>IF(FN_MC!D41="","*",FN_MC!D41)</f>
        <v>V86</v>
      </c>
      <c r="E39" s="122" t="str">
        <f>IF(FN_MC!H41="","*",FN_MC!H41)</f>
        <v>TGR2</v>
      </c>
      <c r="F39" s="138" t="str">
        <f>IF(FN_MC!M41="","*",FN_MC!M41)</f>
        <v>TBR-TGR</v>
      </c>
      <c r="G39" s="122" t="str">
        <f>IF(FN_MC!I41="","*",FN_MC!I41)</f>
        <v>TGR2</v>
      </c>
      <c r="H39" s="122" t="str">
        <f>IF(FN_MC!AB41="","*",FN_MC!AB41)</f>
        <v>FIXO</v>
      </c>
      <c r="I39" s="122" t="str">
        <f>IF(FN_MC!AC41="","*",FN_MC!AC41)</f>
        <v>*</v>
      </c>
      <c r="J39" s="123">
        <f>IF(FN_MC!AA41="","*",FN_MC!AA41)</f>
        <v>1</v>
      </c>
      <c r="K39" s="135">
        <f>IF(FN_MC!AD41="","*",FN_MC!AD41)</f>
        <v>0.29166666666666669</v>
      </c>
    </row>
    <row r="40" spans="2:11" s="124" customFormat="1">
      <c r="B40" s="121" t="str">
        <f>IF(FN_MC!Y42="","*",FN_MC!Y42)</f>
        <v>*</v>
      </c>
      <c r="C40" s="122">
        <f>IF(FN_MC!B42="","*",FN_MC!B42)</f>
        <v>46025</v>
      </c>
      <c r="D40" s="122" t="str">
        <f>IF(FN_MC!D42="","*",FN_MC!D42)</f>
        <v>W50</v>
      </c>
      <c r="E40" s="122" t="str">
        <f>IF(FN_MC!H42="","*",FN_MC!H42)</f>
        <v>TOM2</v>
      </c>
      <c r="F40" s="138" t="str">
        <f>IF(FN_MC!M42="","*",FN_MC!M42)</f>
        <v>TOM-TCS</v>
      </c>
      <c r="G40" s="122" t="str">
        <f>IF(FN_MC!I42="","*",FN_MC!I42)</f>
        <v>TCS</v>
      </c>
      <c r="H40" s="122" t="str">
        <f>IF(FN_MC!AB42="","*",FN_MC!AB42)</f>
        <v>FIXO</v>
      </c>
      <c r="I40" s="122" t="str">
        <f>IF(FN_MC!AC42="","*",FN_MC!AC42)</f>
        <v>AGD ACIONAMENTO PCM</v>
      </c>
      <c r="J40" s="123" t="str">
        <f>IF(FN_MC!AA42="","*",FN_MC!AA42)</f>
        <v>2 (Eder e Anderson)</v>
      </c>
      <c r="K40" s="135">
        <f>IF(FN_MC!AD42="","*",FN_MC!AD42)</f>
        <v>0.29166666666666669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>
      <c r="B42" s="121" t="str">
        <f>IF(FN_MC!Y44="","*",FN_MC!Y44)</f>
        <v>*</v>
      </c>
      <c r="C42" s="122">
        <f>IF(FN_MC!B44="","*",FN_MC!B44)</f>
        <v>46025</v>
      </c>
      <c r="D42" s="122" t="str">
        <f>IF(FN_MC!D44="","*",FN_MC!D44)</f>
        <v>V42</v>
      </c>
      <c r="E42" s="122" t="str">
        <f>IF(FN_MC!H44="","*",FN_MC!H44)</f>
        <v>ZGT1</v>
      </c>
      <c r="F42" s="138" t="str">
        <f>IF(FN_MC!M44="","*",FN_MC!M44)</f>
        <v>ZGT-ZXE</v>
      </c>
      <c r="G42" s="122" t="str">
        <f>IF(FN_MC!I44="","*",FN_MC!I44)</f>
        <v>ZGT1</v>
      </c>
      <c r="H42" s="122" t="str">
        <f>IF(FN_MC!AB44="","*",FN_MC!AB44)</f>
        <v>FIXO</v>
      </c>
      <c r="I42" s="122" t="str">
        <f>IF(FN_MC!AC44="","*",FN_MC!AC44)</f>
        <v>-</v>
      </c>
      <c r="J42" s="123">
        <f>IF(FN_MC!AA44="","*",FN_MC!AA44)</f>
        <v>1</v>
      </c>
      <c r="K42" s="135">
        <f>IF(FN_MC!AD44="","*",FN_MC!AD44)</f>
        <v>0.29166666666666669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>
        <f>IF(FN_MC!B51="","*",FN_MC!B51)</f>
        <v>46026</v>
      </c>
      <c r="D49" s="122" t="str">
        <f>IF(FN_MC!D51="","*",FN_MC!D51)</f>
        <v>V86</v>
      </c>
      <c r="E49" s="122" t="str">
        <f>IF(FN_MC!H51="","*",FN_MC!H51)</f>
        <v>TGR2</v>
      </c>
      <c r="F49" s="138" t="str">
        <f>IF(FN_MC!M51="","*",FN_MC!M51)</f>
        <v>TBR-TGR</v>
      </c>
      <c r="G49" s="122" t="str">
        <f>IF(FN_MC!I51="","*",FN_MC!I51)</f>
        <v>TGR2</v>
      </c>
      <c r="H49" s="122" t="str">
        <f>IF(FN_MC!AB51="","*",FN_MC!AB51)</f>
        <v>FIXO</v>
      </c>
      <c r="I49" s="122" t="str">
        <f>IF(FN_MC!AC51="","*",FN_MC!AC51)</f>
        <v>*</v>
      </c>
      <c r="J49" s="123">
        <f>IF(FN_MC!AA51="","*",FN_MC!AA51)</f>
        <v>1</v>
      </c>
      <c r="K49" s="135">
        <f>IF(FN_MC!AD51="","*",FN_MC!AD51)</f>
        <v>0.29166666666666669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>
        <f>IF(FN_MC!B54="","*",FN_MC!B54)</f>
        <v>46026</v>
      </c>
      <c r="D52" s="122" t="str">
        <f>IF(FN_MC!D54="","*",FN_MC!D54)</f>
        <v>V42</v>
      </c>
      <c r="E52" s="122" t="str">
        <f>IF(FN_MC!H54="","*",FN_MC!H54)</f>
        <v>ZGT1</v>
      </c>
      <c r="F52" s="138" t="str">
        <f>IF(FN_MC!M54="","*",FN_MC!M54)</f>
        <v>ZRI-ZGT</v>
      </c>
      <c r="G52" s="122" t="str">
        <f>IF(FN_MC!I54="","*",FN_MC!I54)</f>
        <v>ZGT1</v>
      </c>
      <c r="H52" s="122" t="str">
        <f>IF(FN_MC!AB54="","*",FN_MC!AB54)</f>
        <v>FIXO</v>
      </c>
      <c r="I52" s="122" t="str">
        <f>IF(FN_MC!AC54="","*",FN_MC!AC54)</f>
        <v>-</v>
      </c>
      <c r="J52" s="123">
        <f>IF(FN_MC!AA54="","*",FN_MC!AA54)</f>
        <v>1</v>
      </c>
      <c r="K52" s="135">
        <f>IF(FN_MC!AD54="","*",FN_MC!AD54)</f>
        <v>0.29166666666666669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>
        <f>IF(FN_MC!B60="","*",FN_MC!B60)</f>
        <v>46027</v>
      </c>
      <c r="D58" s="122" t="str">
        <f>IF(FN_MC!D60="","*",FN_MC!D60)</f>
        <v>W70</v>
      </c>
      <c r="E58" s="122" t="str">
        <f>IF(FN_MC!H60="","*",FN_MC!H60)</f>
        <v>TGR2</v>
      </c>
      <c r="F58" s="138" t="str">
        <f>IF(FN_MC!M60="","*",FN_MC!M60)</f>
        <v>TGR-TBE</v>
      </c>
      <c r="G58" s="122" t="str">
        <f>IF(FN_MC!I60="","*",FN_MC!I60)</f>
        <v>TRO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>
        <f>IF(FN_MC!B61="","*",FN_MC!B61)</f>
        <v>46027</v>
      </c>
      <c r="D59" s="122" t="str">
        <f>IF(FN_MC!D61="","*",FN_MC!D61)</f>
        <v>V86</v>
      </c>
      <c r="E59" s="122" t="str">
        <f>IF(FN_MC!H61="","*",FN_MC!H61)</f>
        <v>TGR2</v>
      </c>
      <c r="F59" s="138" t="str">
        <f>IF(FN_MC!M61="","*",FN_MC!M61)</f>
        <v>TGR-TBE</v>
      </c>
      <c r="G59" s="122" t="str">
        <f>IF(FN_MC!I61="","*",FN_MC!I61)</f>
        <v>TSF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W50</v>
      </c>
      <c r="E60" s="122" t="str">
        <f>IF(FN_MC!H62="","*",FN_MC!H62)</f>
        <v>TCS</v>
      </c>
      <c r="F60" s="138" t="str">
        <f>IF(FN_MC!M62="","*",FN_MC!M62)</f>
        <v>TID-TVI</v>
      </c>
      <c r="G60" s="122" t="str">
        <f>IF(FN_MC!I62="","*",FN_MC!I62)</f>
        <v>TCS2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>
        <f>IF(FN_MC!B63="","*",FN_MC!B63)</f>
        <v>46027</v>
      </c>
      <c r="D61" s="122" t="str">
        <f>IF(FN_MC!D63="","*",FN_MC!D63)</f>
        <v>MARCOS (TF-520)</v>
      </c>
      <c r="E61" s="122" t="str">
        <f>IF(FN_MC!H63="","*",FN_MC!H63)</f>
        <v>TID201</v>
      </c>
      <c r="F61" s="138" t="str">
        <f>IF(FN_MC!M63="","*",FN_MC!M63)</f>
        <v>TID-TVI</v>
      </c>
      <c r="G61" s="122" t="str">
        <f>IF(FN_MC!I63="","*",FN_MC!I63)</f>
        <v>-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>
        <f>IF(FN_MC!B64="","*",FN_MC!B64)</f>
        <v>46027</v>
      </c>
      <c r="D62" s="122" t="str">
        <f>IF(FN_MC!D64="","*",FN_MC!D64)</f>
        <v>A60</v>
      </c>
      <c r="E62" s="122" t="str">
        <f>IF(FN_MC!H64="","*",FN_MC!H64)</f>
        <v>TMI</v>
      </c>
      <c r="F62" s="138" t="str">
        <f>IF(FN_MC!M64="","*",FN_MC!M64)</f>
        <v>TMI-TCS</v>
      </c>
      <c r="G62" s="122" t="str">
        <f>IF(FN_MC!I64="","*",FN_MC!I64)</f>
        <v>TCS2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>
        <f>IF(FN_MC!B65="","*",FN_MC!B65)</f>
        <v>46027</v>
      </c>
      <c r="D63" s="122" t="str">
        <f>IF(FN_MC!D65="","*",FN_MC!D65)</f>
        <v>V42</v>
      </c>
      <c r="E63" s="122" t="str">
        <f>IF(FN_MC!H65="","*",FN_MC!H65)</f>
        <v>ZGT1</v>
      </c>
      <c r="F63" s="138" t="str">
        <f>IF(FN_MC!M65="","*",FN_MC!M65)</f>
        <v>ZRI</v>
      </c>
      <c r="G63" s="122" t="str">
        <f>IF(FN_MC!I65="","*",FN_MC!I65)</f>
        <v>ZGT1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 hidden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 hidden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 hidden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 hidden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 hidden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 hidden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 hidden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 hidden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 hidden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 hidden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 hidden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 hidden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 hidden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 hidden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 hidden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 hidden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-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-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-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-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-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-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-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2026-01-03T10:21:01Z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