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400" documentId="120_S{118792C3-22EF-5104-A093-F22BFE3913F3}" xr6:coauthVersionLast="47" xr6:coauthVersionMax="47" xr10:uidLastSave="{9EEFEE71-7A7D-4F2B-9AA7-056369F9E95E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9" i="1" l="1" a="1"/>
  <c r="N249" i="1"/>
  <c r="M249" i="1" a="1"/>
  <c r="M249" i="1"/>
  <c r="N248" i="1" a="1"/>
  <c r="N248" i="1"/>
  <c r="M248" i="1" a="1"/>
  <c r="M248" i="1"/>
  <c r="N247" i="1" a="1"/>
  <c r="N247" i="1"/>
  <c r="M247" i="1" a="1"/>
  <c r="M247" i="1"/>
  <c r="N233" i="1" a="1"/>
  <c r="N233" i="1"/>
  <c r="M233" i="1" a="1"/>
  <c r="M233" i="1"/>
  <c r="N232" i="1" a="1"/>
  <c r="N232" i="1"/>
  <c r="M232" i="1" a="1"/>
  <c r="M232" i="1"/>
  <c r="B224" i="11"/>
  <c r="N246" i="1" a="1"/>
  <c r="N246" i="1"/>
  <c r="M246" i="1" a="1"/>
  <c r="M246" i="1"/>
  <c r="N244" i="1" a="1"/>
  <c r="N244" i="1"/>
  <c r="M244" i="1" a="1"/>
  <c r="M244" i="1"/>
  <c r="N243" i="1" a="1"/>
  <c r="N243" i="1"/>
  <c r="M243" i="1" a="1"/>
  <c r="M243" i="1"/>
  <c r="N242" i="1" a="1"/>
  <c r="N242" i="1"/>
  <c r="M242" i="1" a="1"/>
  <c r="M242" i="1"/>
  <c r="N241" i="1" a="1"/>
  <c r="N241" i="1"/>
  <c r="N239" i="1" a="1"/>
  <c r="N239" i="1"/>
  <c r="M239" i="1" a="1"/>
  <c r="M239" i="1"/>
  <c r="N240" i="1" a="1"/>
  <c r="N240" i="1"/>
  <c r="M240" i="1" a="1"/>
  <c r="M240" i="1"/>
  <c r="N234" i="1" a="1"/>
  <c r="N234" i="1"/>
  <c r="M234" i="1" a="1"/>
  <c r="M234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N227" i="1" a="1"/>
  <c r="N227" i="1"/>
  <c r="M227" i="1" a="1"/>
  <c r="M227" i="1"/>
  <c r="N238" i="1" a="1"/>
  <c r="N238" i="1" s="1"/>
  <c r="M238" i="1" a="1"/>
  <c r="M238" i="1" s="1"/>
  <c r="M237" i="1" a="1"/>
  <c r="M237" i="1" s="1"/>
  <c r="M236" i="1" a="1"/>
  <c r="M236" i="1"/>
  <c r="N236" i="1" a="1"/>
  <c r="N236" i="1"/>
  <c r="N219" i="1" a="1"/>
  <c r="N219" i="1"/>
  <c r="M219" i="1" a="1"/>
  <c r="M219" i="1"/>
  <c r="M221" i="1" a="1"/>
  <c r="M221" i="1"/>
  <c r="M222" i="1" a="1"/>
  <c r="M222" i="1"/>
  <c r="N222" i="1" a="1"/>
  <c r="N222" i="1"/>
  <c r="M223" i="1" a="1"/>
  <c r="M223" i="1"/>
  <c r="N223" i="1" a="1"/>
  <c r="N223" i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R216" i="11" s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K218" i="10" s="1"/>
  <c r="AL220" i="1"/>
  <c r="AP220" i="1"/>
  <c r="M218" i="10" s="1"/>
  <c r="BR220" i="1"/>
  <c r="BS220" i="1"/>
  <c r="A221" i="1"/>
  <c r="C221" i="1"/>
  <c r="G221" i="1"/>
  <c r="K216" i="11"/>
  <c r="R221" i="1"/>
  <c r="R218" i="11" s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K220" i="11"/>
  <c r="L220" i="11"/>
  <c r="R225" i="1"/>
  <c r="R222" i="11" s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L223" i="1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K222" i="11"/>
  <c r="R227" i="1"/>
  <c r="R224" i="11" s="1"/>
  <c r="BB227" i="1"/>
  <c r="AK227" i="1"/>
  <c r="AL227" i="1"/>
  <c r="AP227" i="1"/>
  <c r="BR227" i="1"/>
  <c r="BS227" i="1"/>
  <c r="A228" i="1"/>
  <c r="C228" i="1"/>
  <c r="G228" i="1"/>
  <c r="R228" i="1"/>
  <c r="R225" i="11" s="1"/>
  <c r="BB228" i="1"/>
  <c r="AK228" i="1"/>
  <c r="AL228" i="1"/>
  <c r="AP228" i="1"/>
  <c r="BR228" i="1"/>
  <c r="BS228" i="1"/>
  <c r="A229" i="1"/>
  <c r="C229" i="1"/>
  <c r="G229" i="1"/>
  <c r="K224" i="11"/>
  <c r="R229" i="1"/>
  <c r="R226" i="11" s="1"/>
  <c r="BB229" i="1"/>
  <c r="AK229" i="1"/>
  <c r="AL229" i="1"/>
  <c r="AP229" i="1"/>
  <c r="BR229" i="1"/>
  <c r="BS229" i="1"/>
  <c r="A230" i="1"/>
  <c r="C230" i="1"/>
  <c r="G230" i="1"/>
  <c r="K225" i="11"/>
  <c r="L225" i="11"/>
  <c r="R230" i="1"/>
  <c r="R227" i="11" s="1"/>
  <c r="BB230" i="1"/>
  <c r="AK230" i="1"/>
  <c r="AL230" i="1"/>
  <c r="AP230" i="1"/>
  <c r="BR230" i="1"/>
  <c r="BS230" i="1"/>
  <c r="A231" i="1"/>
  <c r="C231" i="1"/>
  <c r="G231" i="1"/>
  <c r="K226" i="11"/>
  <c r="L228" i="11"/>
  <c r="R231" i="1"/>
  <c r="R228" i="11" s="1"/>
  <c r="BB231" i="1"/>
  <c r="AK231" i="1"/>
  <c r="K229" i="10" s="1"/>
  <c r="AL231" i="1"/>
  <c r="AP231" i="1"/>
  <c r="M229" i="10" s="1"/>
  <c r="BR231" i="1"/>
  <c r="BS231" i="1"/>
  <c r="A232" i="1"/>
  <c r="C232" i="1"/>
  <c r="G232" i="1"/>
  <c r="K227" i="11"/>
  <c r="L227" i="11"/>
  <c r="R232" i="1"/>
  <c r="R229" i="11" s="1"/>
  <c r="BB232" i="1"/>
  <c r="AK232" i="1"/>
  <c r="K230" i="10" s="1"/>
  <c r="AL232" i="1"/>
  <c r="AP232" i="1"/>
  <c r="M230" i="10" s="1"/>
  <c r="BR232" i="1"/>
  <c r="BS232" i="1"/>
  <c r="A233" i="1"/>
  <c r="C233" i="1"/>
  <c r="G233" i="1"/>
  <c r="R233" i="1"/>
  <c r="R230" i="11" s="1"/>
  <c r="BB233" i="1"/>
  <c r="AK233" i="1"/>
  <c r="AL233" i="1"/>
  <c r="AP233" i="1"/>
  <c r="BR233" i="1"/>
  <c r="BS233" i="1"/>
  <c r="A234" i="1"/>
  <c r="C234" i="1"/>
  <c r="G234" i="1"/>
  <c r="K229" i="11"/>
  <c r="L229" i="11"/>
  <c r="R234" i="1"/>
  <c r="R231" i="11" s="1"/>
  <c r="BB234" i="1"/>
  <c r="AK234" i="1"/>
  <c r="AL234" i="1"/>
  <c r="AP234" i="1"/>
  <c r="BR234" i="1"/>
  <c r="BS234" i="1"/>
  <c r="A235" i="1"/>
  <c r="C235" i="1"/>
  <c r="G235" i="1"/>
  <c r="K230" i="11"/>
  <c r="L230" i="11"/>
  <c r="R235" i="1"/>
  <c r="R232" i="11" s="1"/>
  <c r="BB235" i="1"/>
  <c r="AK235" i="1"/>
  <c r="K233" i="10" s="1"/>
  <c r="AL235" i="1"/>
  <c r="AP235" i="1"/>
  <c r="M233" i="10" s="1"/>
  <c r="BR235" i="1"/>
  <c r="BS235" i="1"/>
  <c r="A236" i="1"/>
  <c r="C236" i="1"/>
  <c r="G236" i="1"/>
  <c r="K231" i="11"/>
  <c r="L231" i="11"/>
  <c r="R236" i="1"/>
  <c r="R233" i="11" s="1"/>
  <c r="BB236" i="1"/>
  <c r="AK236" i="1"/>
  <c r="AL236" i="1"/>
  <c r="AP236" i="1"/>
  <c r="M234" i="10" s="1"/>
  <c r="BR236" i="1"/>
  <c r="BS236" i="1"/>
  <c r="A237" i="1"/>
  <c r="C237" i="1"/>
  <c r="G237" i="1"/>
  <c r="K232" i="11"/>
  <c r="L232" i="11"/>
  <c r="R237" i="1"/>
  <c r="R234" i="11" s="1"/>
  <c r="BB237" i="1"/>
  <c r="AK237" i="1"/>
  <c r="K235" i="10" s="1"/>
  <c r="AL237" i="1"/>
  <c r="AP237" i="1"/>
  <c r="M235" i="10" s="1"/>
  <c r="BR237" i="1"/>
  <c r="BS237" i="1"/>
  <c r="A238" i="1"/>
  <c r="C238" i="1"/>
  <c r="G238" i="1"/>
  <c r="K233" i="11"/>
  <c r="R238" i="1"/>
  <c r="R235" i="11" s="1"/>
  <c r="BB238" i="1"/>
  <c r="AK238" i="1"/>
  <c r="AL238" i="1"/>
  <c r="AP238" i="1"/>
  <c r="BR238" i="1"/>
  <c r="BS238" i="1"/>
  <c r="A239" i="1"/>
  <c r="C239" i="1"/>
  <c r="G239" i="1"/>
  <c r="K234" i="11"/>
  <c r="L234" i="11"/>
  <c r="R239" i="1"/>
  <c r="R236" i="11" s="1"/>
  <c r="BB239" i="1"/>
  <c r="AK239" i="1"/>
  <c r="AL239" i="1"/>
  <c r="AP239" i="1"/>
  <c r="BR239" i="1"/>
  <c r="BS239" i="1"/>
  <c r="A240" i="1"/>
  <c r="C240" i="1"/>
  <c r="G240" i="1"/>
  <c r="K235" i="11"/>
  <c r="L235" i="11"/>
  <c r="R240" i="1"/>
  <c r="R237" i="11" s="1"/>
  <c r="BB240" i="1"/>
  <c r="AK240" i="1"/>
  <c r="AL240" i="1"/>
  <c r="AP240" i="1"/>
  <c r="M238" i="10" s="1"/>
  <c r="BR240" i="1"/>
  <c r="BS240" i="1"/>
  <c r="A241" i="1"/>
  <c r="C241" i="1"/>
  <c r="G241" i="1"/>
  <c r="L236" i="11"/>
  <c r="R241" i="1"/>
  <c r="R238" i="11" s="1"/>
  <c r="BB241" i="1"/>
  <c r="AK241" i="1"/>
  <c r="AL241" i="1"/>
  <c r="AP241" i="1"/>
  <c r="BR241" i="1"/>
  <c r="BS241" i="1"/>
  <c r="A242" i="1"/>
  <c r="C242" i="1"/>
  <c r="G242" i="1"/>
  <c r="K237" i="11"/>
  <c r="R242" i="1"/>
  <c r="R239" i="11" s="1"/>
  <c r="BB242" i="1"/>
  <c r="AK242" i="1"/>
  <c r="AL242" i="1"/>
  <c r="AP242" i="1"/>
  <c r="BR242" i="1"/>
  <c r="BS242" i="1"/>
  <c r="A243" i="1"/>
  <c r="C243" i="1"/>
  <c r="G243" i="1"/>
  <c r="K238" i="11"/>
  <c r="L238" i="11"/>
  <c r="R243" i="1"/>
  <c r="R240" i="11" s="1"/>
  <c r="BB243" i="1"/>
  <c r="AK243" i="1"/>
  <c r="AL243" i="1"/>
  <c r="AP243" i="1"/>
  <c r="BR243" i="1"/>
  <c r="BS243" i="1"/>
  <c r="A244" i="1"/>
  <c r="C244" i="1"/>
  <c r="G244" i="1"/>
  <c r="L239" i="11"/>
  <c r="R244" i="1"/>
  <c r="R241" i="11" s="1"/>
  <c r="BB244" i="1"/>
  <c r="AK244" i="1"/>
  <c r="AL244" i="1"/>
  <c r="AP244" i="1"/>
  <c r="BR244" i="1"/>
  <c r="BS244" i="1"/>
  <c r="A245" i="1"/>
  <c r="C245" i="1"/>
  <c r="G245" i="1"/>
  <c r="K240" i="11"/>
  <c r="R245" i="1"/>
  <c r="R242" i="11" s="1"/>
  <c r="BB245" i="1"/>
  <c r="AK245" i="1"/>
  <c r="AL245" i="1"/>
  <c r="AP245" i="1"/>
  <c r="BR245" i="1"/>
  <c r="BS245" i="1"/>
  <c r="A246" i="1"/>
  <c r="C246" i="1"/>
  <c r="G246" i="1"/>
  <c r="K241" i="11"/>
  <c r="L241" i="11"/>
  <c r="R246" i="1"/>
  <c r="R243" i="11" s="1"/>
  <c r="BB246" i="1"/>
  <c r="AK246" i="1"/>
  <c r="AL246" i="1"/>
  <c r="AP246" i="1"/>
  <c r="BR246" i="1"/>
  <c r="BS246" i="1"/>
  <c r="A247" i="1"/>
  <c r="C247" i="1"/>
  <c r="G247" i="1"/>
  <c r="K242" i="11"/>
  <c r="R247" i="1"/>
  <c r="R244" i="11" s="1"/>
  <c r="BB247" i="1"/>
  <c r="AK247" i="1"/>
  <c r="AL247" i="1"/>
  <c r="AP247" i="1"/>
  <c r="BR247" i="1"/>
  <c r="BS247" i="1"/>
  <c r="A248" i="1"/>
  <c r="C248" i="1"/>
  <c r="G248" i="1"/>
  <c r="R248" i="1"/>
  <c r="R245" i="11" s="1"/>
  <c r="BB248" i="1"/>
  <c r="AK248" i="1"/>
  <c r="K246" i="10" s="1"/>
  <c r="AL248" i="1"/>
  <c r="AP248" i="1"/>
  <c r="M246" i="10" s="1"/>
  <c r="BR248" i="1"/>
  <c r="BS248" i="1"/>
  <c r="A249" i="1"/>
  <c r="C249" i="1"/>
  <c r="G249" i="1"/>
  <c r="K244" i="11"/>
  <c r="R249" i="1"/>
  <c r="R246" i="11" s="1"/>
  <c r="BB249" i="1"/>
  <c r="AK249" i="1"/>
  <c r="K247" i="10" s="1"/>
  <c r="AL249" i="1"/>
  <c r="AP249" i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AL250" i="1"/>
  <c r="AP250" i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R269" i="1"/>
  <c r="BB269" i="1"/>
  <c r="AK269" i="1"/>
  <c r="K267" i="10" s="1"/>
  <c r="AL269" i="1"/>
  <c r="AP269" i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R285" i="1"/>
  <c r="BB285" i="1"/>
  <c r="AK285" i="1"/>
  <c r="K283" i="10" s="1"/>
  <c r="AL285" i="1"/>
  <c r="AP285" i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AL295" i="1"/>
  <c r="AP295" i="1"/>
  <c r="M293" i="10" s="1"/>
  <c r="BR295" i="1"/>
  <c r="BS295" i="1"/>
  <c r="A296" i="1"/>
  <c r="C296" i="1"/>
  <c r="G296" i="1"/>
  <c r="M296" i="1" a="1"/>
  <c r="M296" i="1" s="1"/>
  <c r="N296" i="1" a="1"/>
  <c r="N296" i="1" s="1"/>
  <c r="R296" i="1"/>
  <c r="BB296" i="1"/>
  <c r="AK296" i="1"/>
  <c r="K294" i="10" s="1"/>
  <c r="AL296" i="1"/>
  <c r="AP296" i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AL300" i="1"/>
  <c r="AP300" i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AL301" i="1"/>
  <c r="AP301" i="1"/>
  <c r="M299" i="10" s="1"/>
  <c r="BR301" i="1"/>
  <c r="BS301" i="1"/>
  <c r="A302" i="1"/>
  <c r="C302" i="1"/>
  <c r="G302" i="1"/>
  <c r="M302" i="1" a="1"/>
  <c r="M302" i="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BR313" i="1"/>
  <c r="BS313" i="1"/>
  <c r="A314" i="1"/>
  <c r="C314" i="1"/>
  <c r="G314" i="1"/>
  <c r="M314" i="1" a="1"/>
  <c r="M314" i="1" s="1"/>
  <c r="K309" i="11" s="1"/>
  <c r="N314" i="1" a="1"/>
  <c r="N314" i="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R324" i="1"/>
  <c r="BB324" i="1"/>
  <c r="AK324" i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N346" i="1" a="1"/>
  <c r="N346" i="1" s="1"/>
  <c r="R346" i="1"/>
  <c r="BB346" i="1"/>
  <c r="AK346" i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AL357" i="1"/>
  <c r="AP357" i="1"/>
  <c r="BR357" i="1"/>
  <c r="BS357" i="1"/>
  <c r="A358" i="1"/>
  <c r="C358" i="1"/>
  <c r="G358" i="1"/>
  <c r="M358" i="1" a="1"/>
  <c r="M358" i="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N360" i="1" a="1"/>
  <c r="N360" i="1" s="1"/>
  <c r="R360" i="1"/>
  <c r="BB360" i="1"/>
  <c r="AK360" i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AL365" i="1"/>
  <c r="AP365" i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N367" i="1" a="1"/>
  <c r="N367" i="1" s="1"/>
  <c r="R367" i="1"/>
  <c r="BB367" i="1"/>
  <c r="AK367" i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N369" i="1" a="1"/>
  <c r="N369" i="1" s="1"/>
  <c r="R369" i="1"/>
  <c r="BB369" i="1"/>
  <c r="AK369" i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AL373" i="1"/>
  <c r="AP373" i="1"/>
  <c r="BR373" i="1"/>
  <c r="BS373" i="1"/>
  <c r="A374" i="1"/>
  <c r="C374" i="1"/>
  <c r="G374" i="1"/>
  <c r="M374" i="1" a="1"/>
  <c r="M374" i="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N379" i="1" a="1"/>
  <c r="N379" i="1" s="1"/>
  <c r="R379" i="1"/>
  <c r="BB379" i="1"/>
  <c r="AK379" i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N395" i="1" a="1"/>
  <c r="N395" i="1" s="1"/>
  <c r="R395" i="1"/>
  <c r="BB395" i="1"/>
  <c r="AK395" i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AL403" i="1"/>
  <c r="AP403" i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N411" i="1" a="1"/>
  <c r="N411" i="1" s="1"/>
  <c r="R411" i="1"/>
  <c r="BB411" i="1"/>
  <c r="AK411" i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N415" i="1" a="1"/>
  <c r="N415" i="1" s="1"/>
  <c r="R415" i="1"/>
  <c r="BB415" i="1"/>
  <c r="AK415" i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AL419" i="1"/>
  <c r="AP419" i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BR421" i="1"/>
  <c r="BS421" i="1"/>
  <c r="A422" i="1"/>
  <c r="C422" i="1"/>
  <c r="G422" i="1"/>
  <c r="M422" i="1" a="1"/>
  <c r="M422" i="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AL431" i="1"/>
  <c r="AP431" i="1"/>
  <c r="BR431" i="1"/>
  <c r="BS431" i="1"/>
  <c r="A432" i="1"/>
  <c r="C432" i="1"/>
  <c r="G432" i="1"/>
  <c r="M432" i="1" a="1"/>
  <c r="M432" i="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N433" i="1" a="1"/>
  <c r="N433" i="1" s="1"/>
  <c r="R433" i="1"/>
  <c r="BB433" i="1"/>
  <c r="AK433" i="1"/>
  <c r="K431" i="10" s="1"/>
  <c r="AL433" i="1"/>
  <c r="AP433" i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BR434" i="1"/>
  <c r="BS434" i="1"/>
  <c r="A435" i="1"/>
  <c r="C435" i="1"/>
  <c r="G435" i="1"/>
  <c r="M435" i="1" a="1"/>
  <c r="M435" i="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N459" i="1" a="1"/>
  <c r="N459" i="1" s="1"/>
  <c r="R459" i="1"/>
  <c r="BB459" i="1"/>
  <c r="AK459" i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AL463" i="1"/>
  <c r="AP463" i="1"/>
  <c r="M461" i="10" s="1"/>
  <c r="BR463" i="1"/>
  <c r="BS463" i="1"/>
  <c r="A464" i="1"/>
  <c r="C464" i="1"/>
  <c r="G464" i="1"/>
  <c r="M464" i="1" a="1"/>
  <c r="M464" i="1" s="1"/>
  <c r="N464" i="1" a="1"/>
  <c r="N464" i="1" s="1"/>
  <c r="R464" i="1"/>
  <c r="BB464" i="1"/>
  <c r="AK464" i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N470" i="1" a="1"/>
  <c r="N470" i="1" s="1"/>
  <c r="R470" i="1"/>
  <c r="BB470" i="1"/>
  <c r="AK470" i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AL473" i="1"/>
  <c r="AP473" i="1"/>
  <c r="M471" i="10" s="1"/>
  <c r="BR473" i="1"/>
  <c r="BS473" i="1"/>
  <c r="A474" i="1"/>
  <c r="C474" i="1"/>
  <c r="G474" i="1"/>
  <c r="M474" i="1" a="1"/>
  <c r="M474" i="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N475" i="1" a="1"/>
  <c r="N475" i="1" s="1"/>
  <c r="R475" i="1"/>
  <c r="BB475" i="1"/>
  <c r="AK475" i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AL477" i="1"/>
  <c r="AP477" i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AL490" i="1"/>
  <c r="AP490" i="1"/>
  <c r="M488" i="10" s="1"/>
  <c r="BR490" i="1"/>
  <c r="BS490" i="1"/>
  <c r="A491" i="1"/>
  <c r="C491" i="1"/>
  <c r="G491" i="1"/>
  <c r="M491" i="1" a="1"/>
  <c r="M491" i="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N501" i="1" a="1"/>
  <c r="N501" i="1" s="1"/>
  <c r="R501" i="1"/>
  <c r="BB501" i="1"/>
  <c r="AK501" i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AL511" i="1"/>
  <c r="AP511" i="1"/>
  <c r="M509" i="10" s="1"/>
  <c r="BR511" i="1"/>
  <c r="BS511" i="1"/>
  <c r="A512" i="1"/>
  <c r="C512" i="1"/>
  <c r="G512" i="1"/>
  <c r="M512" i="1" a="1"/>
  <c r="M512" i="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N523" i="1" a="1"/>
  <c r="N523" i="1" s="1"/>
  <c r="R523" i="1"/>
  <c r="BB523" i="1"/>
  <c r="AK523" i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N534" i="1" a="1"/>
  <c r="N534" i="1" s="1"/>
  <c r="R534" i="1"/>
  <c r="BB534" i="1"/>
  <c r="AK534" i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BR611" i="1"/>
  <c r="BS611" i="1"/>
  <c r="A612" i="1"/>
  <c r="C612" i="1"/>
  <c r="G612" i="1"/>
  <c r="M612" i="1" a="1"/>
  <c r="M612" i="1" s="1"/>
  <c r="N612" i="1" a="1"/>
  <c r="N612" i="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R646" i="1"/>
  <c r="BB646" i="1"/>
  <c r="AK646" i="1"/>
  <c r="K644" i="10" s="1"/>
  <c r="AL646" i="1"/>
  <c r="AP646" i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R698" i="1"/>
  <c r="BB698" i="1"/>
  <c r="AK698" i="1"/>
  <c r="K696" i="10" s="1"/>
  <c r="AL698" i="1"/>
  <c r="AP698" i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AK544" i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AK548" i="1"/>
  <c r="AL548" i="1"/>
  <c r="AP548" i="1"/>
  <c r="AK549" i="1"/>
  <c r="AL549" i="1"/>
  <c r="AP549" i="1"/>
  <c r="AK550" i="1"/>
  <c r="AL550" i="1"/>
  <c r="AP550" i="1"/>
  <c r="AK551" i="1"/>
  <c r="AL551" i="1"/>
  <c r="AP551" i="1"/>
  <c r="AK552" i="1"/>
  <c r="AL552" i="1"/>
  <c r="AP552" i="1"/>
  <c r="AK553" i="1"/>
  <c r="AL553" i="1"/>
  <c r="AP553" i="1"/>
  <c r="AK554" i="1"/>
  <c r="AL554" i="1"/>
  <c r="AP554" i="1"/>
  <c r="AK555" i="1"/>
  <c r="AL555" i="1"/>
  <c r="AP555" i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672" i="11" l="1"/>
  <c r="L667" i="11"/>
  <c r="L641" i="11"/>
  <c r="L693" i="11"/>
  <c r="L656" i="11"/>
  <c r="L651" i="11"/>
  <c r="L646" i="11"/>
  <c r="M696" i="10"/>
  <c r="K475" i="10"/>
  <c r="K440" i="11"/>
  <c r="K353" i="11"/>
  <c r="R3" i="11"/>
  <c r="K268" i="11"/>
  <c r="K256" i="11"/>
  <c r="M432" i="10"/>
  <c r="M245" i="10"/>
  <c r="K248" i="10"/>
  <c r="M247" i="10"/>
  <c r="K245" i="10"/>
  <c r="K254" i="10"/>
  <c r="K413" i="10"/>
  <c r="L727" i="11"/>
  <c r="M541" i="10"/>
  <c r="L692" i="11"/>
  <c r="K518" i="11"/>
  <c r="M475" i="10"/>
  <c r="M244" i="10"/>
  <c r="L262" i="11"/>
  <c r="K244" i="10"/>
  <c r="K527" i="10"/>
  <c r="K414" i="10"/>
  <c r="K242" i="10"/>
  <c r="M243" i="10"/>
  <c r="M242" i="10"/>
  <c r="L728" i="11"/>
  <c r="L708" i="11"/>
  <c r="K503" i="10"/>
  <c r="K451" i="10"/>
  <c r="M241" i="10"/>
  <c r="K448" i="10"/>
  <c r="K471" i="10"/>
  <c r="K293" i="10"/>
  <c r="K509" i="10"/>
  <c r="K363" i="10"/>
  <c r="K400" i="10"/>
  <c r="L725" i="11"/>
  <c r="L720" i="11"/>
  <c r="K298" i="10"/>
  <c r="K228" i="11"/>
  <c r="K427" i="11"/>
  <c r="K364" i="11"/>
  <c r="K355" i="11"/>
  <c r="K393" i="10"/>
  <c r="R193" i="11"/>
  <c r="K232" i="10"/>
  <c r="K231" i="10"/>
  <c r="M231" i="10"/>
  <c r="M248" i="10"/>
  <c r="M239" i="10"/>
  <c r="M298" i="10"/>
  <c r="K240" i="10"/>
  <c r="K239" i="10"/>
  <c r="M417" i="10"/>
  <c r="K291" i="11"/>
  <c r="K257" i="11"/>
  <c r="K243" i="11"/>
  <c r="K239" i="11"/>
  <c r="K273" i="10"/>
  <c r="M419" i="10"/>
  <c r="M644" i="10"/>
  <c r="R195" i="11"/>
  <c r="K460" i="10"/>
  <c r="M671" i="10"/>
  <c r="M267" i="10"/>
  <c r="L722" i="11"/>
  <c r="L675" i="11"/>
  <c r="L662" i="11"/>
  <c r="L657" i="11"/>
  <c r="L683" i="11"/>
  <c r="K462" i="10"/>
  <c r="K442" i="11"/>
  <c r="M437" i="10"/>
  <c r="R208" i="11"/>
  <c r="R211" i="11"/>
  <c r="R201" i="11"/>
  <c r="R194" i="11"/>
  <c r="M594" i="10"/>
  <c r="L264" i="11"/>
  <c r="L242" i="11"/>
  <c r="K365" i="10"/>
  <c r="M601" i="10"/>
  <c r="K504" i="10"/>
  <c r="K225" i="10"/>
  <c r="K226" i="10"/>
  <c r="K228" i="10"/>
  <c r="K227" i="10"/>
  <c r="M226" i="10"/>
  <c r="K223" i="11"/>
  <c r="M225" i="10"/>
  <c r="M228" i="10"/>
  <c r="M227" i="10"/>
  <c r="M547" i="10"/>
  <c r="K377" i="10"/>
  <c r="K435" i="10"/>
  <c r="M355" i="10"/>
  <c r="K459" i="11"/>
  <c r="M552" i="10"/>
  <c r="K355" i="10"/>
  <c r="K371" i="10"/>
  <c r="K331" i="11"/>
  <c r="K468" i="10"/>
  <c r="M480" i="10"/>
  <c r="K324" i="10"/>
  <c r="K236" i="11"/>
  <c r="M553" i="10"/>
  <c r="M550" i="10"/>
  <c r="M431" i="10"/>
  <c r="M294" i="10"/>
  <c r="M360" i="10"/>
  <c r="K515" i="10"/>
  <c r="K354" i="11"/>
  <c r="K463" i="10"/>
  <c r="K489" i="11"/>
  <c r="K454" i="11"/>
  <c r="K506" i="10"/>
  <c r="K529" i="11"/>
  <c r="K465" i="11"/>
  <c r="K237" i="10"/>
  <c r="K236" i="10"/>
  <c r="K461" i="10"/>
  <c r="M237" i="10"/>
  <c r="M236" i="10"/>
  <c r="M631" i="10"/>
  <c r="M348" i="10"/>
  <c r="L349" i="11"/>
  <c r="L319" i="11"/>
  <c r="K299" i="10"/>
  <c r="K344" i="10"/>
  <c r="M332" i="10"/>
  <c r="M363" i="10"/>
  <c r="K457" i="10"/>
  <c r="K401" i="10"/>
  <c r="M455" i="10"/>
  <c r="K499" i="10"/>
  <c r="M240" i="10"/>
  <c r="K473" i="10"/>
  <c r="K486" i="11"/>
  <c r="K369" i="11"/>
  <c r="K490" i="10"/>
  <c r="M585" i="10"/>
  <c r="BQ159" i="1"/>
  <c r="BQ160" i="1"/>
  <c r="R212" i="11"/>
  <c r="R213" i="11"/>
  <c r="R210" i="11"/>
  <c r="K470" i="11"/>
  <c r="K496" i="10"/>
  <c r="M342" i="10"/>
  <c r="M586" i="10"/>
  <c r="M588" i="10"/>
  <c r="K322" i="10"/>
  <c r="M405" i="10"/>
  <c r="M368" i="10"/>
  <c r="M313" i="10"/>
  <c r="M252" i="10"/>
  <c r="L730" i="11"/>
  <c r="L717" i="11"/>
  <c r="L712" i="11"/>
  <c r="K521" i="10"/>
  <c r="K496" i="11"/>
  <c r="K469" i="11"/>
  <c r="M350" i="10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417" i="10"/>
  <c r="K507" i="11"/>
  <c r="K428" i="11"/>
  <c r="K417" i="11"/>
  <c r="K406" i="11"/>
  <c r="K362" i="11"/>
  <c r="K351" i="11"/>
  <c r="K332" i="11"/>
  <c r="M311" i="10"/>
  <c r="M281" i="10"/>
  <c r="M609" i="10"/>
  <c r="M583" i="10"/>
  <c r="K532" i="10"/>
  <c r="K358" i="10"/>
  <c r="K488" i="10"/>
  <c r="M383" i="10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M291" i="10"/>
  <c r="L334" i="11"/>
  <c r="K429" i="10"/>
  <c r="M283" i="10"/>
  <c r="M397" i="10"/>
  <c r="M401" i="10"/>
  <c r="K533" i="10"/>
  <c r="K513" i="10"/>
  <c r="K367" i="10"/>
  <c r="M485" i="10"/>
  <c r="M551" i="10"/>
  <c r="K502" i="10"/>
  <c r="M344" i="10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<sst xmlns="http://schemas.openxmlformats.org/spreadsheetml/2006/main" count="9699" uniqueCount="1625">
  <si>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</si>
  <si>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</si>
  <si>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</si>
  <si>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</si>
  <si>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</si>
  <si>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</si>
  <si>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</si>
  <si>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</si>
  <si>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</si>
  <si>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</si>
  <si>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</si>
  <si>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</si>
  <si>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</si>
  <si>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</si>
  <si>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</si>
  <si>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</si>
  <si>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</si>
  <si>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</si>
  <si>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</si>
  <si>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</si>
  <si>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</si>
  <si>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</si>
  <si>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</si>
  <si>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</si>
  <si>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</si>
  <si>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</si>
  <si>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</si>
  <si>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</si>
  <si>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</si>
  <si>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</si>
  <si>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</si>
  <si>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</si>
  <si>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</si>
  <si>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</si>
  <si>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</si>
  <si>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</si>
  <si>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</si>
  <si>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</si>
  <si>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</si>
  <si>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</si>
  <si>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</si>
  <si>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</si>
  <si>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</si>
  <si>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</si>
  <si>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</si>
  <si>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</si>
  <si>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</si>
  <si>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</si>
  <si>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</si>
  <si>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</si>
  <si>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</si>
  <si>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</si>
  <si>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</si>
  <si>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</si>
  <si>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</si>
  <si>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</si>
  <si>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</si>
  <si>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</si>
  <si>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</si>
  <si>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</si>
  <si>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</si>
  <si>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</si>
  <si>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</si>
  <si>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</si>
  <si>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</si>
  <si>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</si>
  <si>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</si>
  <si>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</si>
  <si>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</si>
  <si>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</si>
  <si>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</si>
  <si>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</si>
  <si>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</si>
  <si>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</si>
  <si>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</si>
  <si>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</si>
  <si>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</si>
  <si>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</si>
  <si>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</si>
  <si>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</si>
  <si>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</si>
  <si>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</si>
  <si>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</si>
  <si>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</si>
  <si>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</si>
  <si>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</si>
  <si>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</si>
  <si>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</si>
  <si>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</si>
  <si>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</si>
  <si>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</si>
  <si>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</si>
  <si>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</si>
  <si>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</si>
  <si>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</si>
  <si>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</si>
  <si>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</si>
  <si>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</si>
  <si>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</si>
  <si>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</si>
  <si>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</si>
  <si>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</si>
  <si>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</si>
  <si>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</si>
  <si>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</si>
  <si>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</si>
  <si>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</si>
  <si>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</si>
  <si>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</si>
  <si>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</si>
  <si>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</si>
  <si>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</si>
  <si>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</si>
  <si>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</si>
  <si>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</si>
  <si>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</si>
  <si>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</si>
  <si>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</si>
  <si>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</si>
  <si>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</si>
  <si>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</si>
  <si>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</si>
  <si>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</si>
  <si>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</si>
  <si>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</si>
  <si>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</si>
  <si>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</si>
  <si>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</si>
  <si>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</si>
  <si>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</si>
  <si>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</si>
  <si>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</si>
  <si>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</si>
  <si>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</si>
  <si>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</si>
  <si>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</si>
  <si>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</si>
  <si>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</si>
  <si>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</si>
  <si>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</si>
  <si>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</si>
  <si>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</si>
  <si>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</si>
  <si>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</si>
  <si>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</si>
  <si>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</si>
  <si>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</si>
  <si>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</si>
  <si>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</si>
  <si>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</si>
  <si>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</si>
  <si>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</si>
  <si>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</si>
  <si>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</si>
  <si>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</si>
  <si>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</si>
  <si>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</si>
  <si>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</si>
  <si>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</si>
  <si>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</si>
  <si>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</si>
  <si>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</si>
  <si>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</si>
  <si>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</si>
  <si>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</si>
  <si>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</si>
  <si>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</si>
  <si>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</si>
  <si>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</si>
  <si>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</si>
  <si>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</si>
  <si>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</si>
  <si>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</si>
  <si>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</si>
  <si>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</si>
  <si>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</si>
  <si>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</si>
  <si>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</si>
  <si>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</si>
  <si>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</si>
  <si>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</si>
  <si>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</si>
  <si>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</si>
  <si>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</si>
  <si>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</si>
  <si>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</si>
  <si>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</si>
  <si>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</si>
  <si>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</si>
  <si>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</si>
  <si>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</si>
  <si>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</si>
  <si>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</si>
  <si>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</si>
  <si>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</si>
  <si>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</si>
  <si>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</si>
  <si>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</si>
  <si>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</si>
  <si>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</si>
  <si>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</si>
  <si>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</si>
  <si>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</si>
  <si>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</si>
  <si>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</si>
  <si>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</si>
  <si>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</si>
  <si>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</si>
  <si>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</si>
  <si>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</si>
  <si>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</si>
  <si>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</si>
  <si>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</si>
  <si>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</si>
  <si>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</si>
  <si>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</si>
  <si>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</si>
  <si>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</si>
  <si>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</si>
  <si>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</si>
  <si>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</si>
  <si>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</si>
  <si>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</si>
  <si>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</si>
  <si>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</si>
  <si>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</si>
  <si>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</si>
  <si>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</si>
  <si>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</si>
  <si>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</si>
  <si>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</si>
  <si>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</si>
  <si>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</si>
  <si>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</si>
  <si>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</si>
  <si>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</si>
  <si>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</si>
  <si>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</si>
  <si>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</si>
  <si>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</si>
  <si>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</si>
  <si>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</si>
  <si>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</si>
  <si>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</si>
  <si>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</si>
  <si>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</si>
  <si>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</si>
  <si>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</si>
  <si>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</si>
  <si>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</si>
  <si>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</si>
  <si>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</si>
  <si>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</si>
  <si>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</si>
  <si>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</si>
  <si>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</si>
  <si>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</si>
  <si>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</si>
  <si>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</si>
  <si>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</si>
  <si>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</si>
  <si>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</si>
  <si>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</si>
  <si>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</si>
  <si>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</si>
  <si>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</si>
  <si>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</si>
  <si>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</si>
  <si>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</si>
  <si>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</si>
  <si>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</si>
  <si>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</si>
  <si>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</si>
  <si>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</si>
  <si>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</si>
  <si>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</si>
  <si>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</si>
  <si>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</si>
  <si>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</si>
  <si>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</si>
  <si>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</si>
  <si>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</si>
  <si>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</si>
  <si>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</si>
  <si>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</si>
  <si>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</si>
  <si>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</si>
  <si>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</si>
  <si>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</si>
  <si>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</si>
  <si>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</si>
  <si>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</si>
  <si>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</si>
  <si>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</si>
  <si>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</si>
  <si>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</si>
  <si>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</si>
  <si>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</si>
  <si>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</si>
  <si>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</si>
  <si>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</si>
  <si>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</si>
  <si>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</si>
  <si>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</si>
  <si>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</si>
  <si>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</si>
  <si>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</si>
  <si>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</si>
  <si>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</si>
  <si>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</si>
  <si>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</si>
  <si>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</si>
  <si>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</si>
  <si>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</si>
  <si>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</si>
  <si>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</si>
  <si>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</si>
  <si>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</si>
  <si>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</si>
  <si>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</si>
  <si>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</si>
  <si>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</si>
  <si>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</si>
  <si>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</si>
  <si>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</si>
  <si>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</si>
  <si>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</si>
  <si>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</si>
  <si>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</si>
  <si>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</si>
  <si>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</si>
  <si>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</si>
  <si>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</si>
  <si>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</si>
  <si>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</si>
  <si>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</si>
  <si>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</si>
  <si>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</si>
  <si>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</si>
  <si>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</si>
  <si>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</si>
  <si>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</si>
  <si>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</si>
  <si>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</si>
  <si>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</si>
  <si>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</si>
  <si>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</si>
  <si>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</si>
  <si>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</si>
  <si>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</si>
  <si>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</si>
  <si>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</si>
  <si>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</si>
  <si>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</si>
  <si>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</si>
  <si>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</si>
  <si>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</si>
  <si>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</si>
  <si>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</si>
  <si>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</si>
  <si>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</si>
  <si>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</si>
  <si>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</si>
  <si>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</si>
  <si>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</si>
  <si>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</si>
  <si>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</si>
  <si>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</si>
  <si>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</si>
  <si>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</si>
  <si>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</si>
  <si>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</si>
  <si>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</si>
  <si>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</si>
  <si>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</si>
  <si>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</si>
  <si>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</si>
  <si>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</si>
  <si>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</si>
  <si>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</si>
  <si>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</si>
  <si>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</si>
  <si>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</si>
  <si>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</si>
  <si>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</si>
  <si>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</si>
  <si>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</si>
  <si>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</si>
  <si>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</si>
  <si>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</si>
  <si>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</si>
  <si>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</si>
  <si>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</si>
  <si>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</si>
  <si>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</si>
  <si>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</si>
  <si>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</si>
  <si>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</si>
  <si>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</si>
  <si>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</si>
  <si>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</si>
  <si>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</si>
  <si>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</si>
  <si>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</si>
  <si>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</si>
  <si>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</si>
  <si>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</si>
  <si>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</si>
  <si>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</si>
  <si>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</si>
  <si>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</si>
  <si>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</si>
  <si>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</si>
  <si>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</si>
  <si>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</si>
  <si>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</si>
  <si>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</si>
  <si>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</si>
  <si>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</si>
  <si>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</si>
  <si>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</si>
  <si>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</si>
  <si>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</si>
  <si>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</si>
  <si>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</si>
  <si>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</si>
  <si>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</si>
  <si>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</si>
  <si>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</si>
  <si>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</si>
  <si>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</si>
  <si>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</si>
  <si>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</si>
  <si>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</si>
  <si>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</si>
  <si>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</si>
  <si>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</si>
  <si>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</si>
  <si>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</si>
  <si>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</si>
  <si>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</si>
  <si>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</si>
  <si>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</si>
  <si>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</si>
  <si>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</si>
  <si>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</si>
  <si>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</si>
  <si>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</si>
  <si>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</si>
  <si>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</si>
  <si>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</si>
  <si>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</si>
  <si>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</si>
  <si>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</si>
  <si>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</si>
  <si>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</si>
  <si>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</si>
  <si>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</si>
  <si>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</si>
  <si>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</si>
  <si>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</si>
  <si>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</si>
  <si>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</si>
  <si>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</si>
  <si>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</si>
  <si>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</si>
  <si>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</si>
  <si>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</si>
  <si>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</si>
  <si>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</si>
  <si>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</si>
  <si>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</si>
  <si>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</si>
  <si>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</si>
  <si>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</si>
  <si>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</si>
  <si>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</si>
  <si>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</si>
  <si>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</si>
  <si>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</si>
  <si>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</si>
  <si>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</si>
  <si>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</si>
  <si>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</si>
  <si>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</si>
  <si>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</si>
  <si>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</si>
  <si>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</si>
  <si>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</si>
  <si>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</si>
  <si>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</si>
  <si>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</si>
  <si>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</si>
  <si>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</si>
  <si>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</si>
  <si>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</si>
  <si>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</si>
  <si>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</si>
  <si>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</si>
  <si>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</si>
  <si>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</si>
  <si>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</si>
  <si>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</si>
  <si>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</si>
  <si>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</si>
  <si>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</si>
  <si>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</si>
  <si>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</si>
  <si>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</si>
  <si>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</si>
  <si>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</si>
  <si>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</si>
  <si>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</si>
  <si>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</si>
  <si>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</si>
  <si>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</si>
  <si>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</si>
  <si>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</si>
  <si>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</si>
  <si>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</si>
  <si>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</si>
  <si>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</si>
  <si>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</si>
  <si>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</si>
  <si>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</si>
  <si>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</si>
  <si>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</si>
  <si>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</si>
  <si>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</si>
  <si>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</si>
  <si>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</si>
  <si>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</si>
  <si>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</si>
  <si>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</si>
  <si>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</si>
  <si>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</si>
  <si>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</si>
  <si>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</si>
  <si>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</si>
  <si>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</si>
  <si>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</si>
  <si>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</si>
  <si>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</si>
  <si>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</si>
  <si>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</si>
  <si>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</si>
  <si>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</si>
  <si>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</si>
  <si>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</si>
  <si>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</si>
  <si>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</si>
  <si>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</si>
  <si>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</si>
  <si>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</si>
  <si>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</si>
  <si>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</si>
  <si>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</si>
  <si>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</si>
  <si>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</si>
  <si>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</si>
  <si>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</si>
  <si>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</si>
  <si>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</si>
  <si>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</si>
  <si>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</si>
  <si>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</si>
  <si>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</si>
  <si>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</si>
  <si>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</si>
  <si>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</si>
  <si>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</si>
  <si>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</si>
  <si>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</si>
  <si>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</si>
  <si>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</si>
  <si>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</si>
  <si>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</si>
  <si>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</si>
  <si>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</si>
  <si>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</si>
  <si>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</si>
  <si>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</si>
  <si>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</si>
  <si>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</si>
  <si>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</si>
  <si>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</si>
  <si>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</si>
  <si>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</si>
  <si>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</si>
  <si>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</si>
  <si>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</si>
  <si>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</si>
  <si>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</si>
  <si>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</si>
  <si>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</si>
  <si>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</si>
  <si>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</si>
  <si>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</si>
  <si>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</si>
  <si>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</si>
  <si>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</si>
  <si>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</si>
  <si>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</si>
  <si>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</si>
  <si>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</si>
  <si>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</si>
  <si>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</si>
  <si>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</si>
  <si>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</si>
  <si>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</si>
  <si>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</si>
  <si>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</si>
  <si>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</si>
  <si>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</si>
  <si>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</si>
  <si>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</si>
  <si>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</si>
  <si>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</si>
  <si>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</si>
  <si>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</si>
  <si>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</si>
  <si>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</si>
  <si>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</si>
  <si>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</si>
  <si>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</si>
  <si>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</si>
  <si>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</si>
  <si>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</si>
  <si>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</si>
  <si>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</si>
  <si>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</si>
  <si>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</si>
  <si>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</si>
  <si>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</si>
  <si>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</si>
  <si>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</si>
  <si>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</si>
  <si>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</si>
  <si>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</si>
  <si>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</si>
  <si>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</si>
  <si>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</si>
  <si>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</si>
  <si>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</si>
  <si>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</si>
  <si>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</si>
  <si>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</si>
  <si>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</si>
  <si>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</si>
  <si>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</si>
  <si>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</si>
  <si>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</si>
  <si>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</si>
  <si>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</si>
  <si>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</si>
  <si>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</si>
  <si>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</si>
  <si>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</si>
  <si>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</si>
  <si>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</si>
  <si>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</si>
  <si>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</si>
  <si>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</si>
  <si>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</si>
  <si>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</si>
  <si>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</si>
  <si>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</si>
  <si>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</si>
  <si>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</si>
  <si>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</si>
  <si>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</si>
  <si>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</si>
  <si>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</si>
  <si>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</si>
  <si>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</si>
  <si>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</si>
  <si>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</si>
  <si>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</si>
  <si>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</si>
  <si>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</si>
  <si>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</si>
  <si>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</si>
  <si>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</si>
  <si>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</si>
  <si>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</si>
  <si>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</si>
  <si>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</si>
  <si>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</si>
  <si>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</si>
  <si>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</si>
  <si>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</si>
  <si>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</si>
  <si>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</si>
  <si>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</si>
  <si>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</si>
  <si>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</si>
  <si>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</si>
  <si>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</si>
  <si>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</si>
  <si>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</si>
  <si>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</si>
  <si>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</si>
  <si>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</si>
  <si>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</si>
  <si>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</si>
  <si>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</si>
  <si>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</si>
  <si>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</si>
  <si>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</si>
  <si>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</si>
  <si>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</si>
  <si>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</si>
  <si>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</si>
  <si>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</si>
  <si>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</si>
  <si>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</si>
  <si>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</si>
  <si>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</si>
  <si>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</si>
  <si>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</si>
  <si>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</si>
  <si>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</si>
  <si>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</si>
  <si>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</si>
  <si>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</si>
  <si>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</si>
  <si>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</si>
  <si>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</si>
  <si>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</si>
  <si>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</si>
  <si>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</si>
  <si>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</si>
  <si>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</si>
  <si>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</si>
  <si>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</si>
  <si>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</si>
  <si>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</si>
  <si>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</si>
  <si>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</si>
  <si>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</si>
  <si>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</si>
  <si>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</si>
  <si>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</si>
  <si>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</si>
  <si>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</si>
  <si>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</si>
  <si>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</si>
  <si>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</si>
  <si>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</si>
  <si>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</si>
  <si>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</si>
  <si>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</si>
  <si>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</si>
  <si>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</si>
  <si>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</si>
  <si>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</si>
  <si>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</si>
  <si>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</si>
  <si>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</si>
  <si>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</si>
  <si>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</si>
  <si>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</si>
  <si>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</si>
  <si>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</si>
  <si>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</si>
  <si>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</si>
  <si>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</si>
  <si>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</si>
  <si>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</si>
  <si>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</si>
  <si>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</si>
  <si>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</si>
  <si>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</si>
  <si>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</si>
  <si>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</si>
  <si>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</si>
  <si>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</si>
  <si>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</si>
  <si>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</si>
  <si>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</si>
  <si>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</si>
  <si>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</si>
  <si>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</si>
  <si>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</si>
  <si>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</si>
  <si>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</si>
  <si>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</si>
  <si>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</si>
  <si>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</si>
  <si>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</si>
  <si>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</si>
  <si>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</si>
  <si>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</si>
  <si>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</si>
  <si>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</si>
  <si>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</si>
  <si>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</si>
  <si>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</si>
  <si>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</si>
  <si>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</si>
  <si>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</si>
  <si>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</si>
  <si>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</si>
  <si>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</si>
  <si>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</si>
  <si>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</si>
  <si>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</si>
  <si>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</si>
  <si>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</si>
  <si>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</si>
  <si>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</si>
  <si>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</si>
  <si>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</si>
  <si>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</si>
  <si>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</si>
  <si>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</si>
  <si>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</si>
  <si>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</si>
  <si>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</si>
  <si>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</si>
  <si>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</si>
  <si>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</si>
  <si>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</si>
  <si>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</si>
  <si>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</si>
  <si>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</si>
  <si>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</si>
  <si>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</si>
  <si>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</si>
  <si>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</si>
  <si>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</si>
  <si>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</si>
  <si>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</si>
  <si>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</si>
  <si>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</si>
  <si>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</si>
  <si>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</si>
  <si>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</si>
  <si>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</si>
  <si>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</si>
  <si>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</si>
  <si>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</si>
  <si>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</si>
  <si>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</si>
  <si>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</si>
  <si>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</si>
  <si>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</si>
  <si>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</si>
  <si>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</si>
  <si>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</si>
  <si>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</si>
  <si>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</si>
  <si>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</si>
  <si>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</si>
  <si>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</si>
  <si>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</si>
  <si>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</si>
  <si>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</si>
  <si>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</si>
  <si>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</si>
  <si>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</si>
  <si>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</si>
  <si>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</si>
  <si>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</si>
  <si>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</si>
  <si>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</si>
  <si>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</si>
  <si>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</si>
  <si>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</si>
  <si>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</si>
  <si>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</si>
  <si>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</si>
  <si>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</si>
  <si>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</si>
  <si>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</si>
  <si>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</si>
  <si>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</si>
  <si>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</si>
  <si>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</si>
  <si>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</si>
  <si>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</si>
  <si>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</si>
  <si>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</si>
  <si>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</si>
  <si>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</si>
  <si>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</si>
  <si>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</si>
  <si>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</si>
  <si>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</si>
  <si>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</si>
  <si>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</si>
  <si>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</si>
  <si>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</si>
  <si>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</si>
  <si>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</si>
  <si>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</si>
  <si>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</si>
  <si>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</si>
  <si>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</si>
  <si>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</si>
  <si>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</si>
  <si>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</si>
  <si>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</si>
  <si>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</si>
  <si>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</si>
  <si>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</si>
  <si>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</si>
  <si>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</si>
  <si>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</si>
  <si>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</si>
  <si>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</si>
  <si>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</si>
  <si>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</si>
  <si>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</si>
  <si>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</si>
  <si>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</si>
  <si>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</si>
  <si>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</si>
  <si>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</si>
  <si>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</si>
  <si>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</si>
  <si>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</si>
  <si>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</si>
  <si>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</si>
  <si>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</si>
  <si>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</si>
  <si>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</si>
  <si>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</si>
  <si>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</si>
  <si>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</si>
  <si>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</si>
  <si>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</si>
  <si>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</si>
  <si>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</si>
  <si>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</si>
  <si>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</si>
  <si>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</si>
  <si>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</si>
  <si>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</si>
  <si>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</si>
  <si>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</si>
  <si>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</si>
  <si>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</si>
  <si>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</si>
  <si>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</si>
  <si>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</si>
  <si>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</si>
  <si>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</si>
  <si>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</si>
  <si>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</si>
  <si>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</si>
  <si>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</si>
  <si>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</si>
  <si>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</si>
  <si>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</si>
  <si>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</si>
  <si>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</si>
  <si>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</si>
  <si>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</si>
  <si>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</si>
  <si>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</si>
  <si>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</si>
  <si>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</si>
  <si>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</si>
  <si>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</si>
  <si>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</si>
  <si>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</si>
  <si>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</si>
  <si>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</si>
  <si>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</si>
  <si>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</si>
  <si>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</si>
  <si>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</si>
  <si>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</si>
  <si>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</si>
  <si>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</si>
  <si>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</si>
  <si>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</si>
  <si>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</si>
  <si>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</si>
  <si>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</si>
  <si>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</si>
  <si>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</si>
  <si>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</si>
  <si>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</si>
  <si>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</si>
  <si>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</si>
  <si>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</si>
  <si>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</si>
  <si>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</si>
  <si>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</si>
  <si>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</si>
  <si>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</si>
  <si>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</si>
  <si>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</si>
  <si>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</si>
  <si>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</si>
  <si>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</si>
  <si>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</si>
  <si>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</si>
  <si>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</si>
  <si>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</si>
  <si>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</si>
  <si>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</si>
  <si>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</si>
  <si>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</si>
  <si>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</si>
  <si>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</si>
  <si>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</si>
  <si>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</si>
  <si>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</si>
  <si>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</si>
  <si>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</si>
  <si>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</si>
  <si>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</si>
  <si>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</si>
  <si>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</si>
  <si>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</si>
  <si>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</si>
  <si>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</si>
  <si>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</si>
  <si>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</si>
  <si>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</si>
  <si>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</si>
  <si>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</si>
  <si>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</si>
  <si>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</si>
  <si>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</si>
  <si>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</si>
  <si>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</si>
  <si>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</si>
  <si>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</si>
  <si>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</si>
  <si>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</si>
  <si>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</si>
  <si>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</si>
  <si>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</si>
  <si>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</si>
  <si>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</si>
  <si>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</si>
  <si>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</si>
  <si>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</si>
  <si>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</si>
  <si>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</si>
  <si>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</si>
  <si>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</si>
  <si>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</si>
  <si>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</si>
  <si>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</si>
  <si>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</si>
  <si>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</si>
  <si>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</si>
  <si>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</si>
  <si>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</si>
  <si>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</si>
  <si>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</si>
  <si>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</si>
  <si>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</si>
  <si>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</si>
  <si>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</si>
  <si>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</si>
  <si>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</si>
  <si>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</si>
  <si>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</si>
  <si>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</si>
  <si>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</si>
  <si>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</si>
  <si>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</si>
  <si>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</si>
  <si>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</si>
  <si>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</si>
  <si>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</si>
  <si>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</si>
  <si>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</si>
  <si>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</si>
  <si>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</si>
  <si>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</si>
  <si>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</si>
  <si>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</si>
  <si>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</si>
  <si>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</si>
  <si>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</si>
  <si>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</si>
  <si>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</si>
  <si>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</si>
  <si>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</si>
  <si>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</si>
  <si>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</si>
  <si>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</si>
  <si>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</si>
  <si>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</si>
  <si>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</si>
  <si>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</si>
  <si>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</si>
  <si>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</si>
  <si>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</si>
  <si>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</si>
  <si>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</si>
  <si>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</si>
  <si>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</si>
  <si>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</si>
  <si>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</si>
  <si>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</si>
  <si>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</si>
  <si>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</si>
  <si>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</si>
  <si>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</si>
  <si>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</si>
  <si>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</si>
  <si>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</si>
  <si>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</si>
  <si>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</si>
  <si>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</si>
  <si>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</si>
  <si>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</si>
  <si>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</si>
  <si>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</si>
  <si>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</si>
  <si>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</si>
  <si>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</si>
  <si>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</si>
  <si>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</si>
  <si>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</si>
  <si>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</si>
  <si>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</si>
  <si>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</si>
  <si>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</si>
  <si>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</si>
  <si>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</si>
  <si>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</si>
  <si>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</si>
  <si>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</si>
  <si>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</si>
  <si>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</si>
  <si>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</si>
  <si>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</si>
  <si>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</si>
  <si>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</si>
  <si>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</si>
  <si>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</si>
  <si>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</si>
  <si>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</si>
  <si>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</si>
  <si>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</si>
  <si>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</si>
  <si>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</si>
  <si>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</si>
  <si>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</si>
  <si>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</si>
  <si>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</si>
  <si>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</si>
  <si>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</si>
  <si>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</si>
  <si>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</si>
  <si>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</si>
  <si>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</si>
  <si>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</si>
  <si>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</si>
  <si>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</si>
  <si>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</si>
  <si>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</si>
  <si>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</si>
  <si>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</si>
  <si>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</si>
  <si>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</si>
  <si>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</si>
  <si>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</si>
  <si>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</si>
  <si>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</si>
  <si>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</si>
  <si>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</si>
  <si>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</si>
  <si>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</si>
  <si>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</si>
  <si>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</si>
  <si>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</si>
  <si>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</si>
  <si>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</si>
  <si>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</si>
  <si>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</si>
  <si>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</si>
  <si>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</si>
  <si>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</si>
  <si>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</si>
  <si>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</si>
  <si>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</si>
  <si>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</si>
  <si>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</si>
  <si>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</si>
  <si>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</si>
  <si>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</si>
  <si>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</si>
  <si>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</si>
  <si>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</si>
  <si>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</si>
  <si>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</si>
  <si>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</si>
  <si>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</si>
  <si>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</si>
  <si>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</si>
  <si>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</si>
  <si>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</si>
  <si>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</si>
  <si>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</si>
  <si>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</si>
  <si>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</si>
  <si>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</si>
  <si>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</si>
  <si>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</si>
  <si>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</si>
  <si>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</si>
  <si>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</si>
  <si>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</si>
  <si>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</si>
  <si>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</si>
  <si>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</si>
  <si>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</si>
  <si>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</si>
  <si>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</si>
  <si>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</si>
  <si>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</si>
  <si>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</si>
  <si>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</si>
  <si>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</si>
  <si>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</si>
  <si>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</si>
  <si>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</si>
  <si>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</si>
  <si>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</si>
  <si>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</si>
  <si>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</si>
  <si>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</si>
  <si>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</si>
  <si>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</si>
  <si>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</si>
  <si>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</si>
  <si>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</si>
  <si>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</si>
  <si>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</si>
  <si>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</si>
  <si>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</si>
  <si>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</si>
  <si>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</si>
  <si>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</si>
  <si>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</si>
  <si>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</si>
  <si>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</si>
  <si>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</si>
  <si>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</si>
  <si>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</si>
  <si>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</si>
  <si>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</si>
  <si>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</si>
  <si>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</si>
  <si>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</si>
  <si>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</si>
  <si>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</si>
  <si>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</si>
  <si>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</si>
  <si>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</si>
  <si>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</si>
  <si>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</si>
  <si>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</si>
  <si>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</si>
  <si>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</si>
  <si>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</si>
  <si>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</si>
  <si>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</si>
  <si>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</si>
  <si>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</si>
  <si>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</si>
  <si>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</si>
  <si>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</si>
  <si>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</si>
  <si>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</si>
  <si>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</si>
  <si>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</si>
  <si>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</si>
  <si>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</si>
  <si>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</si>
  <si>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</si>
  <si>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</si>
  <si>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</si>
  <si>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</si>
  <si>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</si>
  <si>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</si>
  <si>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</si>
  <si>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</si>
  <si>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</si>
  <si>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</si>
  <si>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</si>
  <si>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</si>
  <si>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</si>
  <si>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</si>
  <si>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</si>
  <si>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</si>
  <si>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</si>
  <si>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</si>
  <si>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</si>
  <si>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</si>
  <si>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</si>
  <si>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</si>
  <si>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</si>
  <si>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</si>
  <si>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</si>
  <si>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</si>
  <si>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</si>
  <si>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</si>
  <si>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</si>
  <si>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</si>
  <si>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</si>
  <si>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</si>
  <si>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</si>
  <si>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</si>
  <si>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</si>
  <si>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</si>
  <si>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</si>
  <si>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</si>
  <si>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</si>
  <si>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</si>
  <si>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</si>
  <si>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</si>
  <si>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</si>
  <si>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</si>
  <si>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</si>
  <si>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</si>
  <si>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</si>
  <si>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</si>
  <si>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</si>
  <si>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</si>
  <si>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</si>
  <si>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</si>
  <si>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</si>
  <si>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</si>
  <si>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</si>
  <si>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</si>
  <si>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</si>
  <si>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</si>
  <si>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</si>
  <si>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</si>
  <si>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</si>
  <si>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</si>
  <si>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</si>
  <si>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</si>
  <si>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</si>
  <si>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</si>
  <si>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</si>
  <si>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</si>
  <si>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</si>
  <si>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</si>
  <si>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</si>
  <si>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</si>
  <si>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</si>
  <si>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</si>
  <si>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</si>
  <si>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</si>
  <si>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</si>
  <si>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</si>
  <si>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</si>
  <si>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</si>
  <si>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</si>
  <si>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</si>
  <si>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</si>
  <si>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</si>
  <si>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</si>
  <si>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</si>
  <si>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</si>
  <si>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</si>
  <si>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</si>
  <si>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</si>
  <si>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</si>
  <si>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</si>
  <si>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</si>
  <si>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</si>
  <si>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</si>
  <si>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</si>
  <si>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</si>
  <si>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</si>
  <si>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</si>
  <si>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</si>
  <si>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</si>
  <si>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</si>
  <si>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</si>
  <si>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</si>
  <si>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</si>
  <si>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</si>
  <si>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</si>
  <si>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</si>
  <si>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</si>
  <si>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</si>
  <si>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</si>
  <si>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</si>
  <si>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</si>
  <si>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</si>
  <si>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</si>
  <si>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</si>
  <si>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</si>
  <si>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</si>
  <si>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</si>
  <si>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</si>
  <si>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</si>
  <si>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</si>
  <si>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</si>
  <si>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</si>
  <si>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</si>
  <si>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</si>
  <si>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</si>
  <si>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</si>
  <si>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</si>
  <si>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</si>
  <si>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</si>
  <si>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</si>
  <si>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</si>
  <si>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</si>
  <si>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</si>
  <si>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</si>
  <si>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</si>
  <si>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</si>
  <si>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</si>
  <si>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</si>
  <si>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</si>
  <si>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</si>
  <si>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</si>
  <si>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</si>
  <si>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</si>
  <si>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</si>
  <si>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</si>
  <si>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</si>
  <si>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</si>
  <si>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</si>
  <si>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</si>
  <si>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</si>
  <si>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</si>
  <si>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</si>
  <si>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</si>
  <si>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</si>
  <si>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</si>
  <si>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</si>
  <si>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</si>
  <si>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</si>
  <si>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</si>
  <si>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</si>
  <si>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</si>
  <si>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</si>
  <si>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</si>
  <si>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</si>
  <si>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</si>
  <si>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</si>
  <si>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</si>
  <si>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</si>
  <si>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</si>
  <si>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</si>
  <si>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</si>
  <si>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</si>
  <si>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</si>
  <si>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</si>
  <si>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</si>
  <si>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</si>
  <si>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</si>
  <si>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</si>
  <si>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</si>
  <si>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</si>
  <si>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</si>
  <si>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</si>
  <si>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</si>
  <si>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</si>
  <si>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</si>
  <si>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</si>
  <si>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</si>
  <si>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</si>
  <si>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</si>
  <si>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</si>
  <si>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</si>
  <si>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</si>
  <si>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</si>
  <si>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</si>
  <si>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</si>
  <si>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</si>
  <si>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</si>
  <si>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</si>
  <si>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</si>
  <si>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</si>
  <si>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</si>
  <si>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</si>
  <si>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</si>
  <si>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</si>
  <si>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</si>
  <si>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</si>
  <si>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</si>
  <si>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</si>
  <si>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</si>
  <si>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</si>
  <si>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</si>
  <si>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</si>
  <si>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</si>
  <si>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</si>
  <si>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</si>
  <si>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</si>
  <si>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</si>
  <si>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</si>
  <si>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</si>
  <si>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</si>
  <si>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</si>
  <si>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</si>
  <si>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</si>
  <si>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</si>
  <si>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</si>
  <si>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</si>
  <si>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</si>
  <si>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</si>
  <si>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</si>
  <si>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</si>
  <si>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</si>
  <si>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</si>
  <si>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</si>
  <si>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</si>
  <si>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</si>
  <si>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</si>
  <si>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</si>
  <si>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</si>
  <si>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</si>
  <si>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</si>
  <si>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</si>
  <si>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</si>
  <si>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</si>
  <si>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</si>
  <si>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</si>
  <si>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</si>
  <si>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</si>
  <si>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</si>
  <si>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</si>
  <si>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</si>
  <si>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</si>
  <si>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</si>
  <si>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</si>
  <si>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</si>
  <si>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</si>
  <si>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</si>
  <si>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</si>
  <si>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</si>
  <si>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</si>
  <si>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</si>
  <si>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</si>
  <si>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</si>
  <si>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</si>
  <si>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</si>
  <si>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</si>
  <si>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</si>
  <si>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</si>
  <si>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</si>
  <si>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</si>
  <si>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</si>
  <si>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</si>
  <si>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</si>
  <si>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</si>
  <si>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</si>
  <si>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</si>
  <si>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</si>
  <si>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</si>
  <si>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</si>
  <si>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</si>
  <si>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</si>
  <si>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</si>
  <si>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</si>
  <si>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</si>
  <si>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</si>
  <si>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</si>
  <si>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>TP pronta 08:02, em intervalo 11:45 ate 13hrs, segundo intervalo 14:25 ate 15:25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</si>
  <si>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</si>
  <si>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</si>
  <si>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</si>
  <si>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</si>
  <si>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</si>
  <si>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</si>
  <si>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</si>
  <si>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</si>
  <si>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</si>
  <si>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metro, concedido 1hr de intervalo devido malha saturada, alto fluxo de trens na regiao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</si>
  <si>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</si>
  <si>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</si>
  <si>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</si>
  <si>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</si>
  <si>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</si>
  <si>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</si>
  <si>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</si>
  <si>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</si>
  <si>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</si>
  <si>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</si>
  <si>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Posicionamento de tampões para retirada de restrição no km 391 / 386 / 374</t>
  </si>
  <si>
    <t>Serviços de socaria para retirada de restrição, considerando no km 332+000 / km 325+000 e km 323+000</t>
  </si>
  <si>
    <t>Alívio de tensão</t>
  </si>
  <si>
    <t>ZMO-2</t>
  </si>
  <si>
    <t>ZMO2</t>
  </si>
  <si>
    <t>Renato</t>
  </si>
  <si>
    <t>Substituição de trilho</t>
  </si>
  <si>
    <t>Caludio</t>
  </si>
  <si>
    <t>Substituição de jacaré</t>
  </si>
  <si>
    <t xml:space="preserve">Descarga de dormentes   </t>
  </si>
  <si>
    <t>Posicionamento de tampões no km 102+425 e no km 91+031</t>
  </si>
  <si>
    <t>ZMAN</t>
  </si>
  <si>
    <t>Antonio</t>
  </si>
  <si>
    <t>João</t>
  </si>
  <si>
    <t>Henrique / Wesley</t>
  </si>
  <si>
    <t>Puxamento da VIA (Local do acidente) / Considerando abertura do intervalo na livrada do V40</t>
  </si>
  <si>
    <t>Antonioni / Ary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</si>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</sst>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3" fillId="3" borderId="0" xfId="0" applyFont="1" applyFill="1" applyBorder="1" applyAlignment="1">
      <alignment horizontal="center"/>
    </xf>
    <xf numFmtId="0" fontId="27" fillId="17" borderId="0" xfId="0" applyFont="1" applyFill="1" applyBorder="1" applyAlignment="1" applyProtection="1">
      <alignment horizontal="center" vertical="center"/>
      <protection locked="0"/>
    </xf>
    <xf numFmtId="0" fontId="27" fillId="15" borderId="0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43" dataDxfId="242" headerRowBorderDxfId="240" tableBorderDxfId="241" totalsRowBorderDxfId="239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38"/>
    <tableColumn id="11" xr3:uid="{33520CA5-F846-4E76-93B5-CB06B5FE2FAB}" name="Coordenação Cod" dataDxfId="237"/>
    <tableColumn id="2" xr3:uid="{C84FE88F-829A-43C2-9585-F43A9E153FAA}" name="Coordenação" dataDxfId="236"/>
    <tableColumn id="3" xr3:uid="{CF353A97-A9EF-46B5-8824-245D2CB759D0}" name="Gerência" dataDxfId="235"/>
    <tableColumn id="4" xr3:uid="{062C67FE-0D06-4582-BA9C-B087681F34EC}" name="SUB" dataDxfId="234"/>
    <tableColumn id="5" xr3:uid="{1DF130D1-4D15-4DFF-8266-F1B81CAA897E}" name="KM Inicio" dataDxfId="233"/>
    <tableColumn id="6" xr3:uid="{A344A0E9-F964-4FE5-9EB0-2661309404E9}" name="KM Fim" dataDxfId="232"/>
    <tableColumn id="7" xr3:uid="{B0ED4DF3-274E-46B6-A2D1-0985F47224C1}" name="Trecho" dataDxfId="231"/>
    <tableColumn id="8" xr3:uid="{1DE44FFC-B2F5-4DE5-A7E5-915DA69A16F8}" name="SB" dataDxfId="230"/>
    <tableColumn id="9" xr3:uid="{7841069B-E29E-4A5E-B561-931B24D14782}" name="NOME SUB" dataDxfId="229"/>
    <tableColumn id="10" xr3:uid="{01B251F8-5EA1-4C87-81E3-9BD14100B544}" name="Trecho Coordenação" dataDxfId="22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7"/>
    <tableColumn id="8" xr3:uid="{98E82858-1ECA-4DB3-8AE4-BBB972FC487D}" name="CORRELATO" dataDxfId="2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>
    <filterColumn colId="1">
      <filters>
        <dateGroupItem year="2025" month="10" day="15" dateTimeGrouping="day"/>
      </filters>
    </filterColumn>
  </autoFilter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zoomScaleNormal="100" workbookViewId="0">
      <pane xSplit="6" topLeftCell="G1" activePane="topRight" state="frozen"/>
      <selection pane="topRight" activeCell="H244" sqref="H244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29" t="s">
        <v>977</v>
      </c>
      <c r="C1" s="230"/>
      <c r="D1" s="230"/>
      <c r="E1" s="3"/>
      <c r="F1" s="229" t="s">
        <v>978</v>
      </c>
      <c r="G1" s="230"/>
      <c r="H1" s="231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W1" s="230"/>
      <c r="X1" s="230"/>
      <c r="Y1" s="230"/>
      <c r="Z1" s="230"/>
      <c r="AA1" s="230"/>
      <c r="AB1" s="230"/>
      <c r="AC1" s="230"/>
      <c r="AD1" s="230"/>
      <c r="AE1" s="230"/>
      <c r="AF1" s="230"/>
      <c r="AG1" s="232"/>
      <c r="AH1" s="5"/>
      <c r="AI1" s="239" t="s">
        <v>979</v>
      </c>
      <c r="AJ1" s="240"/>
      <c r="AK1" s="240"/>
      <c r="AL1" s="240"/>
      <c r="AM1" s="241"/>
      <c r="AN1" s="242"/>
      <c r="AO1" s="240"/>
      <c r="AP1" s="240"/>
      <c r="AQ1" s="240"/>
      <c r="AR1" s="240"/>
      <c r="AS1" s="240"/>
      <c r="AT1" s="240"/>
      <c r="AU1" s="240"/>
      <c r="AV1" s="240"/>
      <c r="AW1" s="240"/>
      <c r="AX1" s="240"/>
      <c r="AY1" s="240"/>
      <c r="AZ1" s="240"/>
      <c r="BA1" s="240"/>
      <c r="BB1" s="240"/>
      <c r="BC1" s="240"/>
      <c r="BD1" s="240"/>
      <c r="BE1" s="240"/>
      <c r="BF1" s="243"/>
      <c r="BG1" s="5"/>
      <c r="BH1" s="244" t="s">
        <v>980</v>
      </c>
      <c r="BI1" s="245"/>
      <c r="BJ1" s="245"/>
      <c r="BK1" s="246"/>
      <c r="BL1" s="5"/>
      <c r="BM1" s="236" t="s">
        <v>981</v>
      </c>
      <c r="BN1" s="237"/>
      <c r="BO1" s="237"/>
      <c r="BP1" s="237"/>
      <c r="BQ1" s="237"/>
      <c r="BR1" s="237"/>
      <c r="BS1" s="238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39" t="s">
        <v>982</v>
      </c>
      <c r="AJ2" s="240"/>
      <c r="AK2" s="240"/>
      <c r="AL2" s="240"/>
      <c r="AM2" s="241"/>
      <c r="AN2" s="242"/>
      <c r="AO2" s="240"/>
      <c r="AP2" s="240"/>
      <c r="AQ2" s="243"/>
      <c r="AR2" s="6"/>
      <c r="AS2" s="239" t="s">
        <v>985</v>
      </c>
      <c r="AT2" s="240"/>
      <c r="AU2" s="240"/>
      <c r="AV2" s="240"/>
      <c r="AW2" s="240"/>
      <c r="AX2" s="240"/>
      <c r="AY2" s="243"/>
      <c r="AZ2" s="6"/>
      <c r="BA2" s="233" t="s">
        <v>986</v>
      </c>
      <c r="BB2" s="235"/>
      <c r="BC2" s="239" t="s">
        <v>983</v>
      </c>
      <c r="BD2" s="240"/>
      <c r="BE2" s="240"/>
      <c r="BF2" s="243"/>
      <c r="BG2" s="5"/>
      <c r="BH2" s="247"/>
      <c r="BI2" s="248"/>
      <c r="BJ2" s="248"/>
      <c r="BK2" s="249"/>
      <c r="BL2" s="5"/>
      <c r="BM2" s="250"/>
      <c r="BN2" s="251"/>
      <c r="BO2" s="251"/>
      <c r="BP2" s="251"/>
      <c r="BQ2" s="251"/>
      <c r="BR2" s="251"/>
      <c r="BS2" s="252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33" t="s">
        <v>987</v>
      </c>
      <c r="AJ3" s="235"/>
      <c r="AK3" s="233" t="s">
        <v>988</v>
      </c>
      <c r="AL3" s="234"/>
      <c r="AM3" s="255"/>
      <c r="AN3" s="256"/>
      <c r="AO3" s="234"/>
      <c r="AP3" s="234"/>
      <c r="AQ3" s="235"/>
      <c r="AR3" s="67"/>
      <c r="AS3" s="227" t="s">
        <v>994</v>
      </c>
      <c r="AT3" s="228"/>
      <c r="AU3" s="227" t="s">
        <v>995</v>
      </c>
      <c r="AV3" s="228"/>
      <c r="AW3" s="227" t="s">
        <v>996</v>
      </c>
      <c r="AX3" s="228"/>
      <c r="AY3" s="67" t="s">
        <v>997</v>
      </c>
      <c r="AZ3" s="67"/>
      <c r="BA3" s="253"/>
      <c r="BB3" s="254"/>
      <c r="BC3" s="233" t="s">
        <v>990</v>
      </c>
      <c r="BD3" s="234"/>
      <c r="BE3" s="234"/>
      <c r="BF3" s="235"/>
      <c r="BG3" s="66"/>
      <c r="BH3" s="247"/>
      <c r="BI3" s="248"/>
      <c r="BJ3" s="248"/>
      <c r="BK3" s="249"/>
      <c r="BL3" s="66"/>
      <c r="BM3" s="236" t="s">
        <v>998</v>
      </c>
      <c r="BN3" s="237"/>
      <c r="BO3" s="237"/>
      <c r="BP3" s="238"/>
      <c r="BQ3" s="236" t="s">
        <v>800</v>
      </c>
      <c r="BR3" s="237"/>
      <c r="BS3" s="238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hidden="1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475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500</v>
      </c>
      <c r="BN86" s="145" t="s">
        <v>519</v>
      </c>
      <c r="BO86" s="146" t="s">
        <v>627</v>
      </c>
      <c r="BP86" s="19" t="s">
        <v>1327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1328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1329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1330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1331</v>
      </c>
      <c r="BK88" s="19" t="s">
        <v>1332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1330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1331</v>
      </c>
      <c r="BK89" s="19" t="s">
        <v>1332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1333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1330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1331</v>
      </c>
      <c r="BK90" s="197" t="s">
        <v>1334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1330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1331</v>
      </c>
      <c r="BK91" s="19" t="s">
        <v>1332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1331</v>
      </c>
      <c r="BK92" s="20" t="s">
        <v>1335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1336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1337</v>
      </c>
      <c r="N95" s="143" t="s">
        <v>1338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1339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1340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1330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1341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1342</v>
      </c>
      <c r="I98" s="120" t="s">
        <v>1342</v>
      </c>
      <c r="J98" s="119">
        <v>73</v>
      </c>
      <c r="K98" s="119">
        <v>373.55880000000002</v>
      </c>
      <c r="L98" s="119" t="s">
        <v>479</v>
      </c>
      <c r="M98" s="143" t="s">
        <v>1343</v>
      </c>
      <c r="N98" s="143" t="s">
        <v>1344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1345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1346</v>
      </c>
      <c r="BK98" s="19" t="s">
        <v>1347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1348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1349</v>
      </c>
      <c r="N100" s="143" t="s">
        <v>1350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1351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1352</v>
      </c>
      <c r="BK100" s="19" t="s">
        <v>1353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1354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1355</v>
      </c>
      <c r="N101" s="143" t="s">
        <v>1356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1357</v>
      </c>
      <c r="W101" s="119" t="s">
        <v>1358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1359</v>
      </c>
      <c r="BK101" s="19" t="s">
        <v>1359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1359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1328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1360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1361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1362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1361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1362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1333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1361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1363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1361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1364</v>
      </c>
      <c r="BK106" s="19" t="s">
        <v>1364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1364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1365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1361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1360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1361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1366</v>
      </c>
      <c r="BK108" s="19" t="s">
        <v>1366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1361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1366</v>
      </c>
      <c r="BK109" s="19" t="s">
        <v>1366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1367</v>
      </c>
      <c r="X110" s="118" t="s">
        <v>481</v>
      </c>
      <c r="Y110" s="145"/>
      <c r="Z110" s="118"/>
      <c r="AA110" s="119" t="s">
        <v>1341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1368</v>
      </c>
      <c r="BK110" s="198" t="s">
        <v>1369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1342</v>
      </c>
      <c r="I111" s="120" t="s">
        <v>1342</v>
      </c>
      <c r="J111" s="119">
        <v>73</v>
      </c>
      <c r="K111" s="119">
        <v>373.55880000000002</v>
      </c>
      <c r="L111" s="119" t="s">
        <v>479</v>
      </c>
      <c r="M111" s="119" t="s">
        <v>1343</v>
      </c>
      <c r="N111" s="119" t="s">
        <v>1344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1345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1370</v>
      </c>
      <c r="BK111" s="19" t="s">
        <v>1371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1349</v>
      </c>
      <c r="N112" s="119" t="s">
        <v>1350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1351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1372</v>
      </c>
      <c r="BK112" s="19" t="s">
        <v>1373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1374</v>
      </c>
      <c r="W113" s="119" t="s">
        <v>1375</v>
      </c>
      <c r="X113" s="118" t="s">
        <v>481</v>
      </c>
      <c r="Y113" s="145" t="s">
        <v>484</v>
      </c>
      <c r="Z113" s="118"/>
      <c r="AA113" s="195" t="s">
        <v>1376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1377</v>
      </c>
      <c r="BK113" s="197" t="s">
        <v>1378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1379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1380</v>
      </c>
      <c r="W115" s="119" t="s">
        <v>1361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1329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1361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1381</v>
      </c>
      <c r="BK116" s="19" t="s">
        <v>1381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1361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1382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1361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1383</v>
      </c>
      <c r="BK118" s="197" t="s">
        <v>1384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1385</v>
      </c>
      <c r="N119" s="143" t="s">
        <v>1386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1387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1388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1342</v>
      </c>
      <c r="I120" s="120" t="s">
        <v>1342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1389</v>
      </c>
      <c r="BK120" s="19" t="s">
        <v>1389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1390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1391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1391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1392</v>
      </c>
      <c r="W122" s="119" t="s">
        <v>1393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1394</v>
      </c>
      <c r="BK122" s="197" t="s">
        <v>1395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1349</v>
      </c>
      <c r="N123" s="119" t="s">
        <v>1350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1351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1396</v>
      </c>
      <c r="BK123" s="19" t="s">
        <v>1396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1397</v>
      </c>
      <c r="N124" s="143" t="s">
        <v>1398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1399</v>
      </c>
      <c r="BK124" s="19" t="s">
        <v>1400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1401</v>
      </c>
      <c r="N125" s="143" t="s">
        <v>1402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1374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1403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1404</v>
      </c>
      <c r="BK125" s="19" t="s">
        <v>1405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1361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1406</v>
      </c>
      <c r="BK126" s="19" t="s">
        <v>1406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1406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1361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1406</v>
      </c>
      <c r="BK127" s="19" t="s">
        <v>1406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1406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1361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1407</v>
      </c>
      <c r="BK128" s="19" t="s">
        <v>1407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1407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1342</v>
      </c>
      <c r="I129" s="120" t="s">
        <v>1342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1408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1409</v>
      </c>
      <c r="BK129" s="19" t="s">
        <v>1409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1409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1392</v>
      </c>
      <c r="W130" s="119" t="s">
        <v>1410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1411</v>
      </c>
      <c r="BK130" s="19" t="s">
        <v>1411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1411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1349</v>
      </c>
      <c r="N131" s="119" t="s">
        <v>1350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1351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1412</v>
      </c>
      <c r="BK131" s="170" t="s">
        <v>1412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1412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1342</v>
      </c>
      <c r="I132" s="120" t="s">
        <v>1342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1408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1413</v>
      </c>
      <c r="BK132" s="19" t="s">
        <v>1414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1414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1349</v>
      </c>
      <c r="N133" s="119" t="s">
        <v>1350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1351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1415</v>
      </c>
      <c r="BK133" s="19" t="s">
        <v>1416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1416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1361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1417</v>
      </c>
      <c r="BK134" s="19" t="s">
        <v>1418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1418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1361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1417</v>
      </c>
      <c r="BK135" s="19" t="s">
        <v>1419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1419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1361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1417</v>
      </c>
      <c r="BK136" s="19" t="s">
        <v>1420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1420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1361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1417</v>
      </c>
      <c r="BK137" s="19" t="s">
        <v>1421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1421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1422</v>
      </c>
      <c r="I138" s="120" t="s">
        <v>1422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1423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1424</v>
      </c>
      <c r="BK138" s="19" t="s">
        <v>1425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1425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1422</v>
      </c>
      <c r="I139" s="120" t="s">
        <v>1422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1426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1424</v>
      </c>
      <c r="BK139" s="19" t="s">
        <v>1425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1425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1342</v>
      </c>
      <c r="I140" s="120" t="s">
        <v>1342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1427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1428</v>
      </c>
      <c r="BK140" s="19" t="s">
        <v>1429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1430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1392</v>
      </c>
      <c r="W141" s="119" t="s">
        <v>1410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1431</v>
      </c>
      <c r="BK141" s="19" t="s">
        <v>1432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1349</v>
      </c>
      <c r="N142" s="119" t="s">
        <v>1350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1351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1433</v>
      </c>
      <c r="BK142" s="19" t="s">
        <v>1434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1434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1435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1436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1437</v>
      </c>
      <c r="BK143" s="214" t="s">
        <v>1438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1439</v>
      </c>
      <c r="J144" s="119">
        <v>42</v>
      </c>
      <c r="K144" s="119">
        <v>251</v>
      </c>
      <c r="L144" s="119" t="s">
        <v>479</v>
      </c>
      <c r="M144" s="143" t="s">
        <v>1440</v>
      </c>
      <c r="N144" s="143" t="s">
        <v>1441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1442</v>
      </c>
      <c r="W144" s="119" t="s">
        <v>1443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1433</v>
      </c>
      <c r="BK144" s="19" t="s">
        <v>1444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1444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1422</v>
      </c>
      <c r="J145" s="119">
        <v>42</v>
      </c>
      <c r="K145" s="119">
        <v>251</v>
      </c>
      <c r="L145" s="119" t="s">
        <v>479</v>
      </c>
      <c r="M145" s="143" t="s">
        <v>1445</v>
      </c>
      <c r="N145" s="143" t="s">
        <v>1446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1447</v>
      </c>
      <c r="BK145" s="19" t="s">
        <v>1448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1448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1401</v>
      </c>
      <c r="N146" s="143" t="s">
        <v>1402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1374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1403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1433</v>
      </c>
      <c r="BK146" s="19" t="s">
        <v>1449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1449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1450</v>
      </c>
      <c r="N147" s="143" t="s">
        <v>1451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1452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1453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1454</v>
      </c>
      <c r="W148" s="119" t="s">
        <v>1455</v>
      </c>
      <c r="X148" s="118" t="s">
        <v>475</v>
      </c>
      <c r="Y148" s="145" t="s">
        <v>484</v>
      </c>
      <c r="Z148" s="118" t="s">
        <v>476</v>
      </c>
      <c r="AA148" s="119" t="s">
        <v>1341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1456</v>
      </c>
      <c r="BK148" s="19" t="s">
        <v>1457</v>
      </c>
      <c r="BL148" s="18"/>
      <c r="BM148" s="146" t="s">
        <v>500</v>
      </c>
      <c r="BN148" s="145" t="s">
        <v>528</v>
      </c>
      <c r="BO148" s="146" t="s">
        <v>589</v>
      </c>
      <c r="BP148" s="272" t="s">
        <v>1457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1458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1459</v>
      </c>
      <c r="BK149" s="19" t="s">
        <v>1460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1459</v>
      </c>
      <c r="BK150" s="19" t="s">
        <v>1461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1461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1380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1462</v>
      </c>
      <c r="BK151" s="19" t="s">
        <v>1463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1463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1464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1465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1466</v>
      </c>
      <c r="BK152" s="19" t="s">
        <v>1467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1467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1336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1468</v>
      </c>
      <c r="BK153" s="19" t="s">
        <v>1457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1457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1469</v>
      </c>
      <c r="W154" s="119" t="s">
        <v>1470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1471</v>
      </c>
      <c r="BK154" s="19" t="s">
        <v>1472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1473</v>
      </c>
      <c r="W155" s="119" t="s">
        <v>1470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1471</v>
      </c>
      <c r="BK155" s="19" t="s">
        <v>1472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1342</v>
      </c>
      <c r="I156" s="120" t="s">
        <v>1342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1427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1474</v>
      </c>
      <c r="BK156" s="19" t="s">
        <v>1475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1476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1433</v>
      </c>
      <c r="BK157" s="19" t="s">
        <v>1457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1457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1477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1459</v>
      </c>
      <c r="BK158" s="19" t="s">
        <v>1478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1349</v>
      </c>
      <c r="N159" s="119" t="s">
        <v>1350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1351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1479</v>
      </c>
      <c r="BK159" s="19" t="s">
        <v>1480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1481</v>
      </c>
      <c r="N160" s="143" t="s">
        <v>1482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1483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1484</v>
      </c>
      <c r="BK160" s="19" t="s">
        <v>1485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1401</v>
      </c>
      <c r="N161" s="143" t="s">
        <v>1402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1374</v>
      </c>
      <c r="W161" s="119" t="s">
        <v>1486</v>
      </c>
      <c r="X161" s="118" t="s">
        <v>481</v>
      </c>
      <c r="Y161" s="145" t="s">
        <v>484</v>
      </c>
      <c r="Z161" s="118" t="s">
        <v>486</v>
      </c>
      <c r="AA161" s="119" t="s">
        <v>1403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1433</v>
      </c>
      <c r="BK161" s="19" t="s">
        <v>1457</v>
      </c>
      <c r="BL161" s="18"/>
      <c r="BM161" s="146" t="s">
        <v>511</v>
      </c>
      <c r="BN161" s="145" t="s">
        <v>511</v>
      </c>
      <c r="BO161" s="146" t="s">
        <v>511</v>
      </c>
      <c r="BP161" s="272" t="s">
        <v>1457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1454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1487</v>
      </c>
      <c r="BK162" s="19" t="s">
        <v>1457</v>
      </c>
      <c r="BL162" s="18"/>
      <c r="BM162" s="146" t="s">
        <v>500</v>
      </c>
      <c r="BN162" s="145" t="s">
        <v>519</v>
      </c>
      <c r="BO162" s="146" t="s">
        <v>627</v>
      </c>
      <c r="BP162" s="170" t="s">
        <v>1457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1488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1489</v>
      </c>
      <c r="W165" s="119" t="s">
        <v>1490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1491</v>
      </c>
      <c r="BK165" s="19" t="s">
        <v>1491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1380</v>
      </c>
      <c r="W166" s="119" t="s">
        <v>1492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1493</v>
      </c>
      <c r="BK166" s="19" t="s">
        <v>1493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1492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1492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1494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1495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1459</v>
      </c>
      <c r="BK173" s="19" t="s">
        <v>1496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1336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1422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1497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1337</v>
      </c>
      <c r="N178" s="119" t="s">
        <v>1338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1339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1498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1499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1341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1500</v>
      </c>
      <c r="N182" s="143" t="s">
        <v>1501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1502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1503</v>
      </c>
      <c r="J189" s="119">
        <v>73</v>
      </c>
      <c r="K189" s="119">
        <v>9.9</v>
      </c>
      <c r="L189" s="119" t="s">
        <v>479</v>
      </c>
      <c r="M189" s="143" t="s">
        <v>1504</v>
      </c>
      <c r="N189" s="143" t="s">
        <v>1504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1505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1506</v>
      </c>
      <c r="AL189" s="35" t="s">
        <v>1507</v>
      </c>
      <c r="AM189" s="119" t="s">
        <v>1508</v>
      </c>
      <c r="AN189" s="119" t="s">
        <v>1509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1510</v>
      </c>
      <c r="BK189" s="214" t="s">
        <v>1510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1511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1512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1513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1445</v>
      </c>
      <c r="N192" s="143" t="s">
        <v>1446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1397</v>
      </c>
      <c r="N193" s="119" t="s">
        <v>1398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1514</v>
      </c>
      <c r="BK193" s="19" t="s">
        <v>1514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1515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1401</v>
      </c>
      <c r="N195" s="143" t="s">
        <v>1402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1374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1516</v>
      </c>
      <c r="BO195" s="146" t="s">
        <v>1516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1517</v>
      </c>
      <c r="BK196" s="19" t="s">
        <v>1517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1518</v>
      </c>
      <c r="W197" s="119" t="s">
        <v>1519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1520</v>
      </c>
      <c r="BK197" s="19" t="s">
        <v>1521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1522</v>
      </c>
      <c r="BK198" s="20" t="s">
        <v>1523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70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1477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1524</v>
      </c>
      <c r="BK199" s="20" t="s">
        <v>1525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70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1342</v>
      </c>
      <c r="I200" s="120" t="s">
        <v>1342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1526</v>
      </c>
      <c r="BK200" s="19" t="s">
        <v>1527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1492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1528</v>
      </c>
      <c r="BK201" s="19" t="s">
        <v>1529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1503</v>
      </c>
      <c r="J202" s="119">
        <v>73</v>
      </c>
      <c r="K202" s="119">
        <v>192</v>
      </c>
      <c r="L202" s="119" t="s">
        <v>479</v>
      </c>
      <c r="M202" s="143" t="s">
        <v>1530</v>
      </c>
      <c r="N202" s="143" t="s">
        <v>1531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1532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1526</v>
      </c>
      <c r="BK202" s="19" t="s">
        <v>1533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1337</v>
      </c>
      <c r="N203" s="143" t="s">
        <v>1534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1535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1536</v>
      </c>
      <c r="BK203" s="19" t="s">
        <v>1537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1422</v>
      </c>
      <c r="I204" s="192" t="s">
        <v>1422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1336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1538</v>
      </c>
      <c r="BK204" s="19" t="s">
        <v>1539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1540</v>
      </c>
      <c r="BK205" s="19" t="s">
        <v>1541</v>
      </c>
      <c r="BL205" s="18"/>
      <c r="BM205" s="146" t="s">
        <v>505</v>
      </c>
      <c r="BN205" s="145" t="s">
        <v>505</v>
      </c>
      <c r="BO205" s="146" t="s">
        <v>505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1542</v>
      </c>
      <c r="J206" s="119">
        <v>73</v>
      </c>
      <c r="K206" s="119">
        <v>7</v>
      </c>
      <c r="L206" s="119" t="s">
        <v>479</v>
      </c>
      <c r="M206" s="143" t="s">
        <v>1543</v>
      </c>
      <c r="N206" s="143" t="s">
        <v>1544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1545</v>
      </c>
      <c r="W206" s="119" t="s">
        <v>1546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1547</v>
      </c>
      <c r="BK206" s="19" t="s">
        <v>1548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1549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1380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1550</v>
      </c>
      <c r="BK207" s="19" t="s">
        <v>1551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70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1465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1552</v>
      </c>
      <c r="BK208" s="20" t="s">
        <v>1553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1401</v>
      </c>
      <c r="N209" s="143" t="s">
        <v>1402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1374</v>
      </c>
      <c r="W209" s="119" t="s">
        <v>1486</v>
      </c>
      <c r="X209" s="118" t="s">
        <v>481</v>
      </c>
      <c r="Y209" s="145" t="s">
        <v>484</v>
      </c>
      <c r="Z209" s="118" t="s">
        <v>482</v>
      </c>
      <c r="AA209" s="119" t="s">
        <v>1403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1554</v>
      </c>
      <c r="BK209" s="19" t="s">
        <v>1555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1555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1556</v>
      </c>
      <c r="J210" s="119">
        <v>70</v>
      </c>
      <c r="K210" s="119">
        <v>82</v>
      </c>
      <c r="L210" s="119"/>
      <c r="M210" s="143" t="s">
        <v>1557</v>
      </c>
      <c r="N210" s="143" t="s">
        <v>1558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1526</v>
      </c>
      <c r="BK210" s="20" t="s">
        <v>1559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1559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1473</v>
      </c>
      <c r="W211" s="119" t="s">
        <v>1519</v>
      </c>
      <c r="X211" s="118" t="s">
        <v>481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1520</v>
      </c>
      <c r="BK211" s="19" t="s">
        <v>1521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887</v>
      </c>
      <c r="E212" s="47">
        <v>207</v>
      </c>
      <c r="F212" s="142" t="s">
        <v>840</v>
      </c>
      <c r="G212" s="10" t="str">
        <f>IF(D212="","*",VLOOKUP(F212,BS_ATIVIDADE[],3,FALSE))</f>
        <v>TRILHO - SUBSTITUIÇÂO</v>
      </c>
      <c r="H212" s="192" t="s">
        <v>479</v>
      </c>
      <c r="I212" s="120" t="s">
        <v>479</v>
      </c>
      <c r="J212" s="119">
        <v>73</v>
      </c>
      <c r="K212" s="119">
        <v>145.1</v>
      </c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2" s="119" t="s">
        <v>1099</v>
      </c>
      <c r="W212" s="119" t="s">
        <v>1519</v>
      </c>
      <c r="X212" s="118" t="s">
        <v>481</v>
      </c>
      <c r="Y212" s="145" t="s">
        <v>484</v>
      </c>
      <c r="Z212" s="118" t="s">
        <v>476</v>
      </c>
      <c r="AA212" s="119" t="s">
        <v>479</v>
      </c>
      <c r="AB212" s="117" t="s">
        <v>479</v>
      </c>
      <c r="AC212" s="117" t="s">
        <v>479</v>
      </c>
      <c r="AD212" s="121" t="s">
        <v>479</v>
      </c>
      <c r="AE212" s="119" t="s">
        <v>479</v>
      </c>
      <c r="AF212" s="119" t="s">
        <v>479</v>
      </c>
      <c r="AG212" s="119" t="s">
        <v>479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1526</v>
      </c>
      <c r="BK212" s="19" t="s">
        <v>1521</v>
      </c>
      <c r="BL212" s="18"/>
      <c r="BM212" s="146" t="s">
        <v>505</v>
      </c>
      <c r="BN212" s="145" t="s">
        <v>505</v>
      </c>
      <c r="BO212" s="146" t="s">
        <v>505</v>
      </c>
      <c r="BP212" s="170" t="s">
        <v>479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1560</v>
      </c>
      <c r="N213" s="143" t="s">
        <v>1561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1562</v>
      </c>
      <c r="W213" s="119" t="s">
        <v>1563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>
        <v>0.47222222222222221</v>
      </c>
      <c r="AS213" s="122">
        <v>0.49722222222222223</v>
      </c>
      <c r="AT213" s="122">
        <v>0.5805555555555556</v>
      </c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4"/>
      <c r="BA213" s="123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>
        <v>2</v>
      </c>
      <c r="BI213" s="19"/>
      <c r="BJ213" s="19" t="s">
        <v>1564</v>
      </c>
      <c r="BK213" s="19" t="s">
        <v>1565</v>
      </c>
      <c r="BL213" s="18"/>
      <c r="BM213" s="146" t="s">
        <v>505</v>
      </c>
      <c r="BN213" s="145" t="s">
        <v>505</v>
      </c>
      <c r="BO213" s="146" t="s">
        <v>505</v>
      </c>
      <c r="BP213" s="170" t="s">
        <v>479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70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1477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0.3888888888888889</v>
      </c>
      <c r="AS214" s="122">
        <v>0.48958333333333331</v>
      </c>
      <c r="AT214" s="122">
        <v>0.54166666666666663</v>
      </c>
      <c r="AU214" s="169">
        <v>0.60069444444444442</v>
      </c>
      <c r="AV214" s="169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4"/>
      <c r="BA214" s="123">
        <v>60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>
        <v>2</v>
      </c>
      <c r="BI214" s="19"/>
      <c r="BJ214" s="19" t="s">
        <v>1566</v>
      </c>
      <c r="BK214" s="19" t="s">
        <v>1567</v>
      </c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</v>
      </c>
      <c r="BT214" s="8" t="str">
        <f t="shared" si="2"/>
        <v/>
      </c>
    </row>
    <row r="215" spans="1:72" hidden="1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43" t="s">
        <v>358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1568</v>
      </c>
      <c r="W215" s="119" t="s">
        <v>1136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1569</v>
      </c>
      <c r="BK215" s="19" t="s">
        <v>1570</v>
      </c>
      <c r="BL215" s="18"/>
      <c r="BM215" s="146" t="s">
        <v>505</v>
      </c>
      <c r="BN215" s="145" t="s">
        <v>505</v>
      </c>
      <c r="BO215" s="146" t="s">
        <v>505</v>
      </c>
      <c r="BP215" s="170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70">
        <v>151</v>
      </c>
      <c r="F216" s="142" t="s">
        <v>833</v>
      </c>
      <c r="G216" s="10" t="str">
        <f>IF(D216="","*",VLOOKUP(F216,BS_ATIVIDADE[],3,FALSE))</f>
        <v>SOLDA</v>
      </c>
      <c r="H216" s="143" t="s">
        <v>358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1571</v>
      </c>
      <c r="W216" s="119" t="s">
        <v>1136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1569</v>
      </c>
      <c r="BK216" s="19" t="s">
        <v>1570</v>
      </c>
      <c r="BL216" s="18"/>
      <c r="BM216" s="146" t="s">
        <v>505</v>
      </c>
      <c r="BN216" s="145" t="s">
        <v>505</v>
      </c>
      <c r="BO216" s="146" t="s">
        <v>505</v>
      </c>
      <c r="BP216" s="170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1572</v>
      </c>
      <c r="W217" s="119" t="s">
        <v>1573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>
        <v>0.51736111111111116</v>
      </c>
      <c r="AT217" s="122">
        <v>0.57986111111111116</v>
      </c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6.25E-2</v>
      </c>
      <c r="AZ217" s="204"/>
      <c r="BA217" s="123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>
        <v>2</v>
      </c>
      <c r="BI217" s="19"/>
      <c r="BJ217" s="19" t="s">
        <v>1574</v>
      </c>
      <c r="BK217" s="19" t="s">
        <v>1575</v>
      </c>
      <c r="BL217" s="18"/>
      <c r="BM217" s="146" t="s">
        <v>505</v>
      </c>
      <c r="BN217" s="145" t="s">
        <v>505</v>
      </c>
      <c r="BO217" s="146" t="s">
        <v>505</v>
      </c>
      <c r="BP217" s="170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70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1342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8.3333333333333329E-2</v>
      </c>
      <c r="Q218" s="119">
        <v>1020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>
        <v>0.52083333333333337</v>
      </c>
      <c r="AT218" s="122">
        <v>0.57013888888888886</v>
      </c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4"/>
      <c r="BA218" s="123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>
        <v>2</v>
      </c>
      <c r="BI218" s="19"/>
      <c r="BJ218" s="19" t="s">
        <v>1576</v>
      </c>
      <c r="BK218" s="19" t="s">
        <v>1577</v>
      </c>
      <c r="BL218" s="18"/>
      <c r="BM218" s="146" t="s">
        <v>497</v>
      </c>
      <c r="BN218" s="145" t="s">
        <v>516</v>
      </c>
      <c r="BO218" s="146" t="s">
        <v>632</v>
      </c>
      <c r="BP218" s="19" t="s">
        <v>1577</v>
      </c>
      <c r="BQ218" s="14" t="str">
        <f>IF(AND(BR218&lt;1,BS218&lt;1),"Produção e Intervalo",IF(BR218&lt;1,"Intervalo",IF(BS218&lt;1,"Produção","Aderente")))</f>
        <v>Produção e Intervalo</v>
      </c>
      <c r="BR218" s="22">
        <f>IF(OR(B218="",F218=""),"*",AY218/P218)</f>
        <v>0.5916666666666659</v>
      </c>
      <c r="BS218" s="22">
        <f>IF(OR(B218="",F218=""),"*",BA218/Q218)</f>
        <v>0.39215686274509803</v>
      </c>
      <c r="BT218" s="8" t="str">
        <f t="shared" si="2"/>
        <v>MecanizaçãoOperação</v>
      </c>
    </row>
    <row r="219" spans="1:72" hidden="1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887</v>
      </c>
      <c r="E219" s="47">
        <v>215</v>
      </c>
      <c r="F219" s="142" t="s">
        <v>840</v>
      </c>
      <c r="G219" s="10" t="str">
        <f>IF(D219="","*",VLOOKUP(F219,BS_ATIVIDADE[],3,FALSE))</f>
        <v>TRILHO - SUBSTITUIÇÂO</v>
      </c>
      <c r="H219" s="192" t="s">
        <v>479</v>
      </c>
      <c r="I219" s="120" t="s">
        <v>479</v>
      </c>
      <c r="J219" s="119">
        <v>73</v>
      </c>
      <c r="K219" s="119">
        <v>162.80000000000001</v>
      </c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1578</v>
      </c>
      <c r="W219" s="119" t="s">
        <v>1519</v>
      </c>
      <c r="X219" s="118" t="s">
        <v>481</v>
      </c>
      <c r="Y219" s="145" t="s">
        <v>484</v>
      </c>
      <c r="Z219" s="118" t="s">
        <v>476</v>
      </c>
      <c r="AA219" s="119" t="s">
        <v>479</v>
      </c>
      <c r="AB219" s="117" t="s">
        <v>479</v>
      </c>
      <c r="AC219" s="117" t="s">
        <v>479</v>
      </c>
      <c r="AD219" s="121" t="s">
        <v>479</v>
      </c>
      <c r="AE219" s="119" t="s">
        <v>479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1569</v>
      </c>
      <c r="BK219" s="19" t="s">
        <v>1579</v>
      </c>
      <c r="BL219" s="18"/>
      <c r="BM219" s="146" t="s">
        <v>505</v>
      </c>
      <c r="BN219" s="145" t="s">
        <v>505</v>
      </c>
      <c r="BO219" s="146" t="s">
        <v>505</v>
      </c>
      <c r="BP219" s="170" t="s">
        <v>479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860</v>
      </c>
      <c r="E220" s="47">
        <v>215</v>
      </c>
      <c r="F220" s="142" t="s">
        <v>674</v>
      </c>
      <c r="G220" s="10" t="str">
        <f>IF(D220="","*",VLOOKUP(F220,BS_ATIVIDADE[],3,FALSE))</f>
        <v>DETECÇÃO</v>
      </c>
      <c r="H220" s="192" t="s">
        <v>251</v>
      </c>
      <c r="I220" s="120" t="s">
        <v>1422</v>
      </c>
      <c r="J220" s="119">
        <v>73</v>
      </c>
      <c r="K220" s="119">
        <v>140</v>
      </c>
      <c r="L220" s="119" t="s">
        <v>479</v>
      </c>
      <c r="M220" s="143" t="s">
        <v>1580</v>
      </c>
      <c r="N220" s="143" t="s">
        <v>1581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1473</v>
      </c>
      <c r="W220" s="119" t="s">
        <v>1136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1582</v>
      </c>
      <c r="BK220" s="19" t="s">
        <v>1457</v>
      </c>
      <c r="BL220" s="18"/>
      <c r="BM220" s="146" t="s">
        <v>511</v>
      </c>
      <c r="BN220" s="145" t="s">
        <v>511</v>
      </c>
      <c r="BO220" s="146" t="s">
        <v>511</v>
      </c>
      <c r="BP220" s="19" t="s">
        <v>1457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906</v>
      </c>
      <c r="E221" s="47">
        <v>149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59.21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">
        <v>207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1473</v>
      </c>
      <c r="W221" s="119" t="s">
        <v>1136</v>
      </c>
      <c r="X221" s="118" t="s">
        <v>481</v>
      </c>
      <c r="Y221" s="145" t="s">
        <v>484</v>
      </c>
      <c r="Z221" s="118" t="s">
        <v>486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>
        <v>0</v>
      </c>
      <c r="AT221" s="122">
        <v>0</v>
      </c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Danilo</v>
      </c>
      <c r="BG221" s="18"/>
      <c r="BH221" s="19">
        <v>0</v>
      </c>
      <c r="BI221" s="19"/>
      <c r="BJ221" s="19" t="s">
        <v>1569</v>
      </c>
      <c r="BK221" s="19" t="s">
        <v>1583</v>
      </c>
      <c r="BL221" s="18"/>
      <c r="BM221" s="146" t="s">
        <v>511</v>
      </c>
      <c r="BN221" s="145" t="s">
        <v>511</v>
      </c>
      <c r="BO221" s="146" t="s">
        <v>511</v>
      </c>
      <c r="BP221" s="19" t="s">
        <v>1583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952</v>
      </c>
      <c r="E222" s="47">
        <v>150</v>
      </c>
      <c r="F222" s="142" t="s">
        <v>784</v>
      </c>
      <c r="G222" s="10" t="str">
        <f>IF(D222="","*",VLOOKUP(F222,BS_ATIVIDADE[],3,FALSE))</f>
        <v>MODERNIZAÇÃO</v>
      </c>
      <c r="H222" s="192" t="s">
        <v>479</v>
      </c>
      <c r="I222" s="120" t="s">
        <v>479</v>
      </c>
      <c r="J222" s="119">
        <v>73</v>
      </c>
      <c r="K222" s="119">
        <v>58.890999999999998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2" s="119" t="s">
        <v>1469</v>
      </c>
      <c r="W222" s="119" t="s">
        <v>1136</v>
      </c>
      <c r="X222" s="118" t="s">
        <v>481</v>
      </c>
      <c r="Y222" s="145" t="s">
        <v>484</v>
      </c>
      <c r="Z222" s="118" t="s">
        <v>482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>
        <v>0</v>
      </c>
      <c r="AT222" s="122">
        <v>0</v>
      </c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2" s="192" t="str">
        <f>BS_CONTROLE[[#This Row],[Responsavel pelo boletim]]</f>
        <v>Mauro</v>
      </c>
      <c r="BG222" s="18"/>
      <c r="BH222" s="19">
        <v>0</v>
      </c>
      <c r="BI222" s="19"/>
      <c r="BJ222" s="19" t="s">
        <v>1569</v>
      </c>
      <c r="BK222" s="19" t="s">
        <v>1583</v>
      </c>
      <c r="BL222" s="18"/>
      <c r="BM222" s="146" t="s">
        <v>511</v>
      </c>
      <c r="BN222" s="145" t="s">
        <v>511</v>
      </c>
      <c r="BO222" s="146" t="s">
        <v>511</v>
      </c>
      <c r="BP222" s="19" t="s">
        <v>1583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 hidden="1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895</v>
      </c>
      <c r="E223" s="47">
        <v>146</v>
      </c>
      <c r="F223" s="142" t="s">
        <v>833</v>
      </c>
      <c r="G223" s="10" t="str">
        <f>IF(D223="","*",VLOOKUP(F223,BS_ATIVIDADE[],3,FALSE))</f>
        <v>SOLDA</v>
      </c>
      <c r="H223" s="192" t="s">
        <v>33</v>
      </c>
      <c r="I223" s="120" t="s">
        <v>479</v>
      </c>
      <c r="J223" s="119">
        <v>71</v>
      </c>
      <c r="K223" s="119">
        <v>244.5</v>
      </c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1380</v>
      </c>
      <c r="W223" s="119" t="s">
        <v>1136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>
        <v>0.47916666666666669</v>
      </c>
      <c r="AT223" s="122">
        <v>0.54166666666666663</v>
      </c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4"/>
      <c r="BA223" s="123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Antônio</v>
      </c>
      <c r="BG223" s="18"/>
      <c r="BH223" s="19">
        <v>2</v>
      </c>
      <c r="BI223" s="19"/>
      <c r="BJ223" s="19" t="s">
        <v>1569</v>
      </c>
      <c r="BK223" s="19" t="s">
        <v>1584</v>
      </c>
      <c r="BL223" s="18"/>
      <c r="BM223" s="146" t="s">
        <v>505</v>
      </c>
      <c r="BN223" s="145" t="s">
        <v>505</v>
      </c>
      <c r="BO223" s="146" t="s">
        <v>505</v>
      </c>
      <c r="BP223" s="170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942</v>
      </c>
      <c r="E224" s="270">
        <v>147</v>
      </c>
      <c r="F224" s="142" t="s">
        <v>833</v>
      </c>
      <c r="G224" s="10" t="str">
        <f>IF(D224="","*",VLOOKUP(F224,BS_ATIVIDADE[],3,FALSE))</f>
        <v>SOLDA</v>
      </c>
      <c r="H224" s="192" t="s">
        <v>164</v>
      </c>
      <c r="I224" s="120" t="s">
        <v>479</v>
      </c>
      <c r="J224" s="119">
        <v>71</v>
      </c>
      <c r="K224" s="119">
        <v>206.15</v>
      </c>
      <c r="L224" s="119" t="s">
        <v>479</v>
      </c>
      <c r="M224" s="143" t="s">
        <v>163</v>
      </c>
      <c r="N224" s="143" t="s">
        <v>167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4" s="119" t="s">
        <v>1465</v>
      </c>
      <c r="W224" s="119" t="s">
        <v>1136</v>
      </c>
      <c r="X224" s="118" t="s">
        <v>481</v>
      </c>
      <c r="Y224" s="145" t="s">
        <v>484</v>
      </c>
      <c r="Z224" s="118" t="s">
        <v>476</v>
      </c>
      <c r="AA224" s="119" t="s">
        <v>479</v>
      </c>
      <c r="AB224" s="117" t="s">
        <v>479</v>
      </c>
      <c r="AC224" s="117" t="s">
        <v>479</v>
      </c>
      <c r="AD224" s="121" t="s">
        <v>479</v>
      </c>
      <c r="AE224" s="119" t="s">
        <v>479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>
        <v>0.46250000000000002</v>
      </c>
      <c r="AT224" s="122">
        <v>0.52500000000000002</v>
      </c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6.25E-2</v>
      </c>
      <c r="AZ224" s="204"/>
      <c r="BA224" s="123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4" s="192" t="str">
        <f>BS_CONTROLE[[#This Row],[Responsavel pelo boletim]]</f>
        <v>Klecio</v>
      </c>
      <c r="BG224" s="18"/>
      <c r="BH224" s="19">
        <v>2</v>
      </c>
      <c r="BI224" s="19"/>
      <c r="BJ224" s="19" t="s">
        <v>1569</v>
      </c>
      <c r="BK224" s="19" t="s">
        <v>1585</v>
      </c>
      <c r="BL224" s="18"/>
      <c r="BM224" s="146" t="s">
        <v>505</v>
      </c>
      <c r="BN224" s="145" t="s">
        <v>505</v>
      </c>
      <c r="BO224" s="146" t="s">
        <v>505</v>
      </c>
      <c r="BP224" s="170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849</v>
      </c>
      <c r="E225" s="47">
        <v>205</v>
      </c>
      <c r="F225" s="15" t="s">
        <v>665</v>
      </c>
      <c r="G225" s="10" t="str">
        <f>IF(D225="","*",VLOOKUP(F225,BS_ATIVIDADE[],3,FALSE))</f>
        <v>OUTROS</v>
      </c>
      <c r="H225" s="192" t="s">
        <v>107</v>
      </c>
      <c r="I225" s="120" t="s">
        <v>1556</v>
      </c>
      <c r="J225" s="119">
        <v>70</v>
      </c>
      <c r="K225" s="119">
        <v>82</v>
      </c>
      <c r="L225" s="119" t="s">
        <v>479</v>
      </c>
      <c r="M225" s="143" t="s">
        <v>1123</v>
      </c>
      <c r="N225" s="143" t="s">
        <v>1124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5" s="119" t="s">
        <v>1104</v>
      </c>
      <c r="W225" s="119" t="s">
        <v>1244</v>
      </c>
      <c r="X225" s="118" t="s">
        <v>481</v>
      </c>
      <c r="Y225" s="145" t="s">
        <v>484</v>
      </c>
      <c r="Z225" s="118" t="s">
        <v>482</v>
      </c>
      <c r="AA225" s="119">
        <v>1</v>
      </c>
      <c r="AB225" s="117" t="s">
        <v>471</v>
      </c>
      <c r="AC225" s="117" t="s">
        <v>465</v>
      </c>
      <c r="AD225" s="121">
        <v>0.33333333333333331</v>
      </c>
      <c r="AE225" s="119">
        <v>6239</v>
      </c>
      <c r="AF225" s="119" t="s">
        <v>479</v>
      </c>
      <c r="AG225" s="119" t="s">
        <v>479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1586</v>
      </c>
      <c r="BK225" s="19" t="s">
        <v>1587</v>
      </c>
      <c r="BL225" s="18"/>
      <c r="BM225" s="146" t="s">
        <v>497</v>
      </c>
      <c r="BN225" s="145" t="s">
        <v>526</v>
      </c>
      <c r="BO225" s="146" t="s">
        <v>583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idden="1">
      <c r="A227" s="149" t="str">
        <f>D227&amp;B227</f>
        <v>A6545947</v>
      </c>
      <c r="B227" s="116">
        <v>45947</v>
      </c>
      <c r="C227" s="9">
        <f>IF(BS_CONTROLE[[#This Row],[DATA]]="","",WEEKNUM(BS_CONTROLE[[#This Row],[DATA]]))</f>
        <v>42</v>
      </c>
      <c r="D227" s="118" t="s">
        <v>752</v>
      </c>
      <c r="E227" s="47">
        <v>226</v>
      </c>
      <c r="F227" s="142" t="s">
        <v>830</v>
      </c>
      <c r="G227" s="10" t="str">
        <f>IF(D227="","*",VLOOKUP(F227,BS_ATIVIDADE[],3,FALSE))</f>
        <v>TRILHO - POSICIONAMENTO</v>
      </c>
      <c r="H227" s="192" t="s">
        <v>1342</v>
      </c>
      <c r="I227" s="225" t="s">
        <v>1342</v>
      </c>
      <c r="J227" s="119">
        <v>73</v>
      </c>
      <c r="K227" s="119">
        <v>391</v>
      </c>
      <c r="L227" s="119">
        <v>374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27" s="120">
        <v>0.33333333333333331</v>
      </c>
      <c r="P227" s="120">
        <v>4.1666666666666664E-2</v>
      </c>
      <c r="Q227" s="119">
        <v>36</v>
      </c>
      <c r="R227" s="11" t="str">
        <f>IFERROR(_xlfn.XLOOKUP(F227, BS_ATIVIDADE[ATIVIDADE],BS_ATIVIDADE[UNIDADE] ), "*")</f>
        <v>M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7" s="119" t="s">
        <v>1562</v>
      </c>
      <c r="W227" s="119" t="s">
        <v>1588</v>
      </c>
      <c r="X227" s="118" t="s">
        <v>481</v>
      </c>
      <c r="Y227" s="145"/>
      <c r="Z227" s="118"/>
      <c r="AA227" s="119">
        <v>1</v>
      </c>
      <c r="AB227" s="117" t="s">
        <v>471</v>
      </c>
      <c r="AC227" s="117" t="s">
        <v>465</v>
      </c>
      <c r="AD227" s="121">
        <v>0.3125</v>
      </c>
      <c r="AE227" s="119">
        <v>1602</v>
      </c>
      <c r="AF227" s="119" t="s">
        <v>479</v>
      </c>
      <c r="AG227" s="119" t="s">
        <v>479</v>
      </c>
      <c r="AH227" s="17"/>
      <c r="AI227" s="142" t="str">
        <f>IF(BS_CONTROLE[[#This Row],[Atividade]]=0, "-", BS_CONTROLE[[#This Row],[Atividade]])</f>
        <v>PDM - POSICIONAMENTO - TRILHO</v>
      </c>
      <c r="AJ227" s="10" t="str">
        <f>IF(BS_CONTROLE[[#This Row],[Atividade]]=0, "-", BS_CONTROLE[[#This Row],[Atividade]])</f>
        <v>PDM - POSICIONAMENTO - TRILHO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9" t="str">
        <f>IF(BS_CONTROLE[[#This Row],[Entre - Estações]]=0, "-", BS_CONTROLE[[#This Row],[Entre - Estações]])</f>
        <v>ZUR-ZUE</v>
      </c>
      <c r="AN227" s="119" t="str">
        <f>IF(BS_CONTROLE[[#This Row],[SB]]=0, "-", BS_CONTROLE[[#This Row],[SB]])</f>
        <v>ZUR394</v>
      </c>
      <c r="AO227" s="119">
        <f>IF(BS_CONTROLE[[#This Row],[SUB]]=0, "-", BS_CONTROLE[[#This Row],[SUB]])</f>
        <v>73</v>
      </c>
      <c r="AP227" s="119">
        <f>BS_CONTROLE[[#This Row],[KM - Inicio]]</f>
        <v>391</v>
      </c>
      <c r="AQ227" s="119">
        <f>BS_CONTROLE[[#This Row],[KM - Inicio]]</f>
        <v>391</v>
      </c>
      <c r="AR227" s="122"/>
      <c r="AS227" s="122"/>
      <c r="AT227" s="122"/>
      <c r="AU227" s="169"/>
      <c r="AV227" s="169"/>
      <c r="AW227" s="16"/>
      <c r="AX227" s="16"/>
      <c r="AY227" s="13">
        <f>IF(D227="","*",IFERROR(IF(ISODD(COUNT(AS227:AX227)),"ERRO",SUM((AT227-AS227),(AV227-AU227),(AX227-AW227))),"ERRO"))</f>
        <v>0</v>
      </c>
      <c r="AZ227" s="204"/>
      <c r="BA227" s="123"/>
      <c r="BB227" s="11" t="str">
        <f>IFERROR(_xlfn.XLOOKUP(AI227, BS_ATIVIDADE[ATIVIDADE],BS_ATIVIDADE[UNIDADE] ), "*")</f>
        <v>M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7" s="192" t="str">
        <f>BS_CONTROLE[[#This Row],[Responsavel pelo boletim]]</f>
        <v>Ruan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Produção e Intervalo</v>
      </c>
      <c r="BR227" s="22">
        <f>IF(OR(B227="",F227=""),"*",AY227/P227)</f>
        <v>0</v>
      </c>
      <c r="BS227" s="22">
        <f>IF(OR(B227="",F227=""),"*",BA227/Q227)</f>
        <v>0</v>
      </c>
      <c r="BT227" s="8" t="str">
        <f t="shared" si="3"/>
        <v/>
      </c>
    </row>
    <row r="228" spans="1:72" hidden="1">
      <c r="A228" s="149" t="str">
        <f>D228&amp;B228</f>
        <v>V8845947</v>
      </c>
      <c r="B228" s="116">
        <v>45947</v>
      </c>
      <c r="C228" s="9">
        <f>IF(BS_CONTROLE[[#This Row],[DATA]]="","",WEEKNUM(BS_CONTROLE[[#This Row],[DATA]]))</f>
        <v>42</v>
      </c>
      <c r="D228" s="118" t="s">
        <v>847</v>
      </c>
      <c r="E228" s="47">
        <v>227</v>
      </c>
      <c r="F228" s="142" t="s">
        <v>756</v>
      </c>
      <c r="G228" s="10" t="str">
        <f>IF(D228="","*",VLOOKUP(F228,BS_ATIVIDADE[],3,FALSE))</f>
        <v>MECANIZAÇÃO - SOCADORA</v>
      </c>
      <c r="H228" s="192" t="s">
        <v>1103</v>
      </c>
      <c r="I228" s="120" t="s">
        <v>1103</v>
      </c>
      <c r="J228" s="119">
        <v>73</v>
      </c>
      <c r="K228" s="119">
        <v>332</v>
      </c>
      <c r="L228" s="119">
        <v>323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3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28" s="120">
        <v>0.375</v>
      </c>
      <c r="P228" s="120">
        <v>0.125</v>
      </c>
      <c r="Q228" s="119">
        <v>1530</v>
      </c>
      <c r="R228" s="11" t="str">
        <f>IFERROR(_xlfn.XLOOKUP(F228, BS_ATIVIDADE[ATIVIDADE],BS_ATIVIDADE[UNIDADE] ), "*")</f>
        <v>M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8" s="119" t="s">
        <v>1104</v>
      </c>
      <c r="W228" s="119" t="s">
        <v>1589</v>
      </c>
      <c r="X228" s="118" t="s">
        <v>481</v>
      </c>
      <c r="Y228" s="145"/>
      <c r="Z228" s="118"/>
      <c r="AA228" s="119">
        <v>1</v>
      </c>
      <c r="AB228" s="117" t="s">
        <v>471</v>
      </c>
      <c r="AC228" s="117" t="s">
        <v>465</v>
      </c>
      <c r="AD228" s="121">
        <v>0.33333333333333331</v>
      </c>
      <c r="AE228" s="193">
        <v>6238</v>
      </c>
      <c r="AF228" s="193">
        <v>9983</v>
      </c>
      <c r="AG228" s="193" t="s">
        <v>479</v>
      </c>
      <c r="AH228" s="17"/>
      <c r="AI228" s="142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9" t="str">
        <f>IF(BS_CONTROLE[[#This Row],[Entre - Estações]]=0, "-", BS_CONTROLE[[#This Row],[Entre - Estações]])</f>
        <v>ZGI-ZFN</v>
      </c>
      <c r="AN228" s="119">
        <f>IF(BS_CONTROLE[[#This Row],[SB]]=0, "-", BS_CONTROLE[[#This Row],[SB]])</f>
        <v>326332</v>
      </c>
      <c r="AO228" s="119">
        <f>IF(BS_CONTROLE[[#This Row],[SUB]]=0, "-", BS_CONTROLE[[#This Row],[SUB]])</f>
        <v>73</v>
      </c>
      <c r="AP228" s="119">
        <f>BS_CONTROLE[[#This Row],[KM - Inicio]]</f>
        <v>332</v>
      </c>
      <c r="AQ228" s="119">
        <f>BS_CONTROLE[[#This Row],[KM - Inicio]]</f>
        <v>332</v>
      </c>
      <c r="AR228" s="122"/>
      <c r="AS228" s="122"/>
      <c r="AT228" s="122"/>
      <c r="AU228" s="169"/>
      <c r="AV228" s="169"/>
      <c r="AW228" s="16"/>
      <c r="AX228" s="16"/>
      <c r="AY228" s="13">
        <f>IF(D228="","*",IFERROR(IF(ISODD(COUNT(AS228:AX228)),"ERRO",SUM((AT228-AS228),(AV228-AU228),(AX228-AW228))),"ERRO"))</f>
        <v>0</v>
      </c>
      <c r="AZ228" s="204"/>
      <c r="BA228" s="123"/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8" s="192" t="str">
        <f>BS_CONTROLE[[#This Row],[Responsavel pelo boletim]]</f>
        <v>Antonioni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Produção e Intervalo</v>
      </c>
      <c r="BR228" s="22">
        <f>IF(OR(B228="",F228=""),"*",AY228/P228)</f>
        <v>0</v>
      </c>
      <c r="BS228" s="22">
        <f>IF(OR(B228="",F228=""),"*",BA228/Q228)</f>
        <v>0</v>
      </c>
      <c r="BT228" s="8" t="str">
        <f t="shared" si="3"/>
        <v/>
      </c>
    </row>
    <row r="229" spans="1:72" hidden="1">
      <c r="A229" s="149" t="str">
        <f>D229&amp;B229</f>
        <v>JULIO CÉSAR (TP-701)45947</v>
      </c>
      <c r="B229" s="116">
        <v>45947</v>
      </c>
      <c r="C229" s="9">
        <f>IF(BS_CONTROLE[[#This Row],[DATA]]="","",WEEKNUM(BS_CONTROLE[[#This Row],[DATA]]))</f>
        <v>42</v>
      </c>
      <c r="D229" s="118" t="s">
        <v>939</v>
      </c>
      <c r="E229" s="47">
        <v>228</v>
      </c>
      <c r="F229" s="142" t="s">
        <v>803</v>
      </c>
      <c r="G229" s="10" t="str">
        <f>IF(D229="","*",VLOOKUP(F229,BS_ATIVIDADE[],3,FALSE))</f>
        <v>ALÍVIO</v>
      </c>
      <c r="H229" s="192" t="s">
        <v>479</v>
      </c>
      <c r="I229" s="120" t="s">
        <v>479</v>
      </c>
      <c r="J229" s="119">
        <v>73</v>
      </c>
      <c r="K229" s="119">
        <v>254</v>
      </c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20">
        <v>0.5</v>
      </c>
      <c r="P229" s="120">
        <v>0.125</v>
      </c>
      <c r="Q229" s="119">
        <v>600</v>
      </c>
      <c r="R229" s="11" t="str">
        <f>IFERROR(_xlfn.XLOOKUP(F229, BS_ATIVIDADE[ATIVIDADE],BS_ATIVIDADE[UNIDADE] ), "*")</f>
        <v>M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9" s="119" t="s">
        <v>1489</v>
      </c>
      <c r="W229" s="119" t="s">
        <v>1590</v>
      </c>
      <c r="X229" s="118" t="s">
        <v>481</v>
      </c>
      <c r="Y229" s="145"/>
      <c r="Z229" s="118"/>
      <c r="AA229" s="119" t="s">
        <v>479</v>
      </c>
      <c r="AB229" s="117" t="s">
        <v>479</v>
      </c>
      <c r="AC229" s="117" t="s">
        <v>479</v>
      </c>
      <c r="AD229" s="121" t="s">
        <v>479</v>
      </c>
      <c r="AE229" s="119" t="s">
        <v>479</v>
      </c>
      <c r="AF229" s="119" t="s">
        <v>479</v>
      </c>
      <c r="AG229" s="119" t="s">
        <v>479</v>
      </c>
      <c r="AH229" s="17"/>
      <c r="AI229" s="142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ZRZ-ZEC</v>
      </c>
      <c r="AN229" s="119" t="str">
        <f>IF(BS_CONTROLE[[#This Row],[SB]]=0, "-", BS_CONTROLE[[#This Row],[SB]])</f>
        <v>ZRZ256</v>
      </c>
      <c r="AO229" s="119">
        <f>IF(BS_CONTROLE[[#This Row],[SUB]]=0, "-", BS_CONTROLE[[#This Row],[SUB]])</f>
        <v>73</v>
      </c>
      <c r="AP229" s="119">
        <f>BS_CONTROLE[[#This Row],[KM - Inicio]]</f>
        <v>254</v>
      </c>
      <c r="AQ229" s="119">
        <f>BS_CONTROLE[[#This Row],[KM - Inicio]]</f>
        <v>254</v>
      </c>
      <c r="AR229" s="122"/>
      <c r="AS229" s="122"/>
      <c r="AT229" s="122"/>
      <c r="AU229" s="169"/>
      <c r="AV229" s="169"/>
      <c r="AW229" s="16"/>
      <c r="AX229" s="16"/>
      <c r="AY229" s="13">
        <f>IF(D229="","*",IFERROR(IF(ISODD(COUNT(AS229:AX229)),"ERRO",SUM((AT229-AS229),(AV229-AU229),(AX229-AW229))),"ERRO"))</f>
        <v>0</v>
      </c>
      <c r="AZ229" s="204"/>
      <c r="BA229" s="123"/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9" s="192" t="str">
        <f>BS_CONTROLE[[#This Row],[Responsavel pelo boletim]]</f>
        <v>Julio Cesar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Produção e Intervalo</v>
      </c>
      <c r="BR229" s="22">
        <f>IF(OR(B229="",F229=""),"*",AY229/P229)</f>
        <v>0</v>
      </c>
      <c r="BS229" s="22">
        <f>IF(OR(B229="",F229=""),"*",BA229/Q229)</f>
        <v>0</v>
      </c>
      <c r="BT229" s="8" t="str">
        <f t="shared" si="3"/>
        <v/>
      </c>
    </row>
    <row r="230" spans="1:72" hidden="1">
      <c r="A230" s="149" t="str">
        <f>D230&amp;B230</f>
        <v>JOVÂNIO (TP-850)45947</v>
      </c>
      <c r="B230" s="116">
        <v>45947</v>
      </c>
      <c r="C230" s="9">
        <f>IF(BS_CONTROLE[[#This Row],[DATA]]="","",WEEKNUM(BS_CONTROLE[[#This Row],[DATA]]))</f>
        <v>42</v>
      </c>
      <c r="D230" s="118" t="s">
        <v>936</v>
      </c>
      <c r="E230" s="47">
        <v>229</v>
      </c>
      <c r="F230" s="142" t="s">
        <v>833</v>
      </c>
      <c r="G230" s="10" t="str">
        <f>IF(D230="","*",VLOOKUP(F230,BS_ATIVIDADE[],3,FALSE))</f>
        <v>SOLDA</v>
      </c>
      <c r="H230" s="192" t="s">
        <v>479</v>
      </c>
      <c r="I230" s="120" t="s">
        <v>479</v>
      </c>
      <c r="J230" s="119">
        <v>73</v>
      </c>
      <c r="K230" s="119">
        <v>235.8</v>
      </c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20">
        <v>0.375</v>
      </c>
      <c r="P230" s="120">
        <v>0.125</v>
      </c>
      <c r="Q230" s="119">
        <v>2</v>
      </c>
      <c r="R230" s="11" t="str">
        <f>IFERROR(_xlfn.XLOOKUP(F230, BS_ATIVIDADE[ATIVIDADE],BS_ATIVIDADE[UNIDADE] ), "*")</f>
        <v>Nº DE SOLDA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0" s="119" t="s">
        <v>1458</v>
      </c>
      <c r="W230" s="119" t="s">
        <v>1136</v>
      </c>
      <c r="X230" s="118" t="s">
        <v>481</v>
      </c>
      <c r="Y230" s="145"/>
      <c r="Z230" s="118"/>
      <c r="AA230" s="119" t="s">
        <v>479</v>
      </c>
      <c r="AB230" s="117" t="s">
        <v>479</v>
      </c>
      <c r="AC230" s="117" t="s">
        <v>479</v>
      </c>
      <c r="AD230" s="121" t="s">
        <v>479</v>
      </c>
      <c r="AE230" s="119" t="s">
        <v>479</v>
      </c>
      <c r="AF230" s="119" t="s">
        <v>479</v>
      </c>
      <c r="AG230" s="119" t="s">
        <v>479</v>
      </c>
      <c r="AH230" s="17"/>
      <c r="AI230" s="142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ZVU-ZEB</v>
      </c>
      <c r="AN230" s="119" t="str">
        <f>IF(BS_CONTROLE[[#This Row],[SB]]=0, "-", BS_CONTROLE[[#This Row],[SB]])</f>
        <v>ZVU237</v>
      </c>
      <c r="AO230" s="119">
        <f>IF(BS_CONTROLE[[#This Row],[SUB]]=0, "-", BS_CONTROLE[[#This Row],[SUB]])</f>
        <v>73</v>
      </c>
      <c r="AP230" s="119">
        <f>BS_CONTROLE[[#This Row],[KM - Inicio]]</f>
        <v>235.8</v>
      </c>
      <c r="AQ230" s="119">
        <f>BS_CONTROLE[[#This Row],[KM - Inicio]]</f>
        <v>235.8</v>
      </c>
      <c r="AR230" s="122"/>
      <c r="AS230" s="122"/>
      <c r="AT230" s="122"/>
      <c r="AU230" s="169"/>
      <c r="AV230" s="169"/>
      <c r="AW230" s="16"/>
      <c r="AX230" s="16"/>
      <c r="AY230" s="13">
        <f>IF(D230="","*",IFERROR(IF(ISODD(COUNT(AS230:AX230)),"ERRO",SUM((AT230-AS230),(AV230-AU230),(AX230-AW230))),"ERRO"))</f>
        <v>0</v>
      </c>
      <c r="AZ230" s="204"/>
      <c r="BA230" s="123"/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0" s="192" t="str">
        <f>BS_CONTROLE[[#This Row],[Responsavel pelo boletim]]</f>
        <v>Jovânio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Produção e Intervalo</v>
      </c>
      <c r="BR230" s="22">
        <f>IF(OR(B230="",F230=""),"*",AY230/P230)</f>
        <v>0</v>
      </c>
      <c r="BS230" s="22">
        <f>IF(OR(B230="",F230=""),"*",BA230/Q230)</f>
        <v>0</v>
      </c>
      <c r="BT230" s="8" t="str">
        <f t="shared" si="3"/>
        <v/>
      </c>
    </row>
    <row r="231" spans="1:72" hidden="1">
      <c r="A231" s="149" t="str">
        <f>D231&amp;B231</f>
        <v>RENATO (TP-694)45947</v>
      </c>
      <c r="B231" s="116">
        <v>45947</v>
      </c>
      <c r="C231" s="9">
        <f>IF(BS_CONTROLE[[#This Row],[DATA]]="","",WEEKNUM(BS_CONTROLE[[#This Row],[DATA]]))</f>
        <v>42</v>
      </c>
      <c r="D231" s="118" t="s">
        <v>956</v>
      </c>
      <c r="E231" s="47"/>
      <c r="F231" s="142" t="s">
        <v>840</v>
      </c>
      <c r="G231" s="10" t="str">
        <f>IF(D231="","*",VLOOKUP(F231,BS_ATIVIDADE[],3,FALSE))</f>
        <v>TRILHO - SUBSTITUIÇÂO</v>
      </c>
      <c r="H231" s="192" t="s">
        <v>479</v>
      </c>
      <c r="I231" s="120" t="s">
        <v>479</v>
      </c>
      <c r="J231" s="119">
        <v>73</v>
      </c>
      <c r="K231" s="119">
        <v>224</v>
      </c>
      <c r="L231" s="119" t="s">
        <v>479</v>
      </c>
      <c r="M231" s="226" t="s">
        <v>1591</v>
      </c>
      <c r="N231" s="226" t="s">
        <v>1592</v>
      </c>
      <c r="O231" s="120">
        <v>0.39583333333333331</v>
      </c>
      <c r="P231" s="120">
        <v>0.125</v>
      </c>
      <c r="Q231" s="119">
        <v>624</v>
      </c>
      <c r="R231" s="11" t="str">
        <f>IFERROR(_xlfn.XLOOKUP(F231, BS_ATIVIDADE[ATIVIDADE],BS_ATIVIDADE[UNIDADE] ), "*")</f>
        <v>M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1" s="119" t="s">
        <v>1593</v>
      </c>
      <c r="W231" s="119" t="s">
        <v>1594</v>
      </c>
      <c r="X231" s="118" t="s">
        <v>481</v>
      </c>
      <c r="Y231" s="145"/>
      <c r="Z231" s="118"/>
      <c r="AA231" s="119" t="s">
        <v>479</v>
      </c>
      <c r="AB231" s="117" t="s">
        <v>479</v>
      </c>
      <c r="AC231" s="117" t="s">
        <v>479</v>
      </c>
      <c r="AD231" s="121" t="s">
        <v>479</v>
      </c>
      <c r="AE231" s="119" t="s">
        <v>479</v>
      </c>
      <c r="AF231" s="119" t="s">
        <v>479</v>
      </c>
      <c r="AG231" s="119" t="s">
        <v>479</v>
      </c>
      <c r="AH231" s="17"/>
      <c r="AI231" s="142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ZMO-2</v>
      </c>
      <c r="AN231" s="119" t="str">
        <f>IF(BS_CONTROLE[[#This Row],[SB]]=0, "-", BS_CONTROLE[[#This Row],[SB]])</f>
        <v>ZMO2</v>
      </c>
      <c r="AO231" s="119">
        <f>IF(BS_CONTROLE[[#This Row],[SUB]]=0, "-", BS_CONTROLE[[#This Row],[SUB]])</f>
        <v>73</v>
      </c>
      <c r="AP231" s="119">
        <f>BS_CONTROLE[[#This Row],[KM - Inicio]]</f>
        <v>224</v>
      </c>
      <c r="AQ231" s="119">
        <f>BS_CONTROLE[[#This Row],[KM - Inicio]]</f>
        <v>224</v>
      </c>
      <c r="AR231" s="122"/>
      <c r="AS231" s="122"/>
      <c r="AT231" s="122"/>
      <c r="AU231" s="169"/>
      <c r="AV231" s="169"/>
      <c r="AW231" s="16"/>
      <c r="AX231" s="16"/>
      <c r="AY231" s="13">
        <f>IF(D231="","*",IFERROR(IF(ISODD(COUNT(AS231:AX231)),"ERRO",SUM((AT231-AS231),(AV231-AU231),(AX231-AW231))),"ERRO"))</f>
        <v>0</v>
      </c>
      <c r="AZ231" s="204"/>
      <c r="BA231" s="123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1" s="192" t="str">
        <f>BS_CONTROLE[[#This Row],[Responsavel pelo boletim]]</f>
        <v>Renato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Produção e Intervalo</v>
      </c>
      <c r="BR231" s="22">
        <f>IF(OR(B231="",F231=""),"*",AY231/P231)</f>
        <v>0</v>
      </c>
      <c r="BS231" s="22">
        <f>IF(OR(B231="",F231=""),"*",BA231/Q231)</f>
        <v>0</v>
      </c>
      <c r="BT231" s="8" t="str">
        <f t="shared" si="3"/>
        <v/>
      </c>
    </row>
    <row r="232" spans="1:72" hidden="1">
      <c r="A232" s="149" t="str">
        <f>D232&amp;B232</f>
        <v>JULIO (TP-697)45947</v>
      </c>
      <c r="B232" s="116">
        <v>45947</v>
      </c>
      <c r="C232" s="9">
        <f>IF(BS_CONTROLE[[#This Row],[DATA]]="","",WEEKNUM(BS_CONTROLE[[#This Row],[DATA]]))</f>
        <v>42</v>
      </c>
      <c r="D232" s="118" t="s">
        <v>938</v>
      </c>
      <c r="E232" s="47">
        <v>168</v>
      </c>
      <c r="F232" s="142" t="s">
        <v>833</v>
      </c>
      <c r="G232" s="10" t="str">
        <f>IF(D232="","*",VLOOKUP(F232,BS_ATIVIDADE[],3,FALSE))</f>
        <v>SOLDA</v>
      </c>
      <c r="H232" s="192" t="s">
        <v>479</v>
      </c>
      <c r="I232" s="120" t="s">
        <v>479</v>
      </c>
      <c r="J232" s="119">
        <v>73</v>
      </c>
      <c r="K232" s="119">
        <v>213.21</v>
      </c>
      <c r="L232" s="119"/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20">
        <v>0.375</v>
      </c>
      <c r="P232" s="120">
        <v>0.125</v>
      </c>
      <c r="Q232" s="119">
        <v>2</v>
      </c>
      <c r="R232" s="11" t="str">
        <f>IFERROR(_xlfn.XLOOKUP(F232, BS_ATIVIDADE[ATIVIDADE],BS_ATIVIDADE[UNIDADE] ), "*")</f>
        <v>Nº DE SOLDA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2" s="119" t="s">
        <v>1141</v>
      </c>
      <c r="W232" s="119" t="s">
        <v>1136</v>
      </c>
      <c r="X232" s="118" t="s">
        <v>481</v>
      </c>
      <c r="Y232" s="145"/>
      <c r="Z232" s="118"/>
      <c r="AA232" s="119" t="s">
        <v>479</v>
      </c>
      <c r="AB232" s="117" t="s">
        <v>479</v>
      </c>
      <c r="AC232" s="117" t="s">
        <v>479</v>
      </c>
      <c r="AD232" s="121" t="s">
        <v>479</v>
      </c>
      <c r="AE232" s="119" t="s">
        <v>479</v>
      </c>
      <c r="AF232" s="119" t="s">
        <v>479</v>
      </c>
      <c r="AG232" s="119" t="s">
        <v>479</v>
      </c>
      <c r="AH232" s="17"/>
      <c r="AI232" s="142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ZGB-ZMO</v>
      </c>
      <c r="AN232" s="119" t="str">
        <f>IF(BS_CONTROLE[[#This Row],[SB]]=0, "-", BS_CONTROLE[[#This Row],[SB]])</f>
        <v>ZGB217</v>
      </c>
      <c r="AO232" s="119">
        <f>IF(BS_CONTROLE[[#This Row],[SUB]]=0, "-", BS_CONTROLE[[#This Row],[SUB]])</f>
        <v>73</v>
      </c>
      <c r="AP232" s="119">
        <f>BS_CONTROLE[[#This Row],[KM - Inicio]]</f>
        <v>213.21</v>
      </c>
      <c r="AQ232" s="119">
        <f>BS_CONTROLE[[#This Row],[KM - Inicio]]</f>
        <v>213.21</v>
      </c>
      <c r="AR232" s="122"/>
      <c r="AS232" s="122"/>
      <c r="AT232" s="122"/>
      <c r="AU232" s="169"/>
      <c r="AV232" s="169"/>
      <c r="AW232" s="16"/>
      <c r="AX232" s="16"/>
      <c r="AY232" s="13">
        <f>IF(D232="","*",IFERROR(IF(ISODD(COUNT(AS232:AX232)),"ERRO",SUM((AT232-AS232),(AV232-AU232),(AX232-AW232))),"ERRO"))</f>
        <v>0</v>
      </c>
      <c r="AZ232" s="204"/>
      <c r="BA232" s="123"/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2" s="192" t="str">
        <f>BS_CONTROLE[[#This Row],[Responsavel pelo boletim]]</f>
        <v>Julio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Produção e Intervalo</v>
      </c>
      <c r="BR232" s="22">
        <f>IF(OR(B232="",F232=""),"*",AY232/P232)</f>
        <v>0</v>
      </c>
      <c r="BS232" s="22">
        <f>IF(OR(B232="",F232=""),"*",BA232/Q232)</f>
        <v>0</v>
      </c>
      <c r="BT232" s="8" t="str">
        <f t="shared" si="3"/>
        <v/>
      </c>
    </row>
    <row r="233" spans="1:72" hidden="1">
      <c r="A233" s="149" t="str">
        <f>D233&amp;B233</f>
        <v>PEDRO (TP-696)45947</v>
      </c>
      <c r="B233" s="116">
        <v>45947</v>
      </c>
      <c r="C233" s="9">
        <f>IF(BS_CONTROLE[[#This Row],[DATA]]="","",WEEKNUM(BS_CONTROLE[[#This Row],[DATA]]))</f>
        <v>42</v>
      </c>
      <c r="D233" s="118" t="s">
        <v>974</v>
      </c>
      <c r="E233" s="47">
        <v>230</v>
      </c>
      <c r="F233" s="142" t="s">
        <v>833</v>
      </c>
      <c r="G233" s="10" t="str">
        <f>IF(D233="","*",VLOOKUP(F233,BS_ATIVIDADE[],3,FALSE))</f>
        <v>SOLDA</v>
      </c>
      <c r="H233" s="192" t="s">
        <v>479</v>
      </c>
      <c r="I233" s="120" t="s">
        <v>479</v>
      </c>
      <c r="J233" s="119">
        <v>73</v>
      </c>
      <c r="K233" s="119">
        <v>200.74</v>
      </c>
      <c r="L233" s="119" t="s">
        <v>479</v>
      </c>
      <c r="M233" s="2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6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20">
        <v>0.375</v>
      </c>
      <c r="P233" s="120">
        <v>0.125</v>
      </c>
      <c r="Q233" s="119">
        <v>2</v>
      </c>
      <c r="R233" s="11" t="str">
        <f>IFERROR(_xlfn.XLOOKUP(F233, BS_ATIVIDADE[ATIVIDADE],BS_ATIVIDADE[UNIDADE] ), "*")</f>
        <v>Nº DE SOLDA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3" s="119" t="s">
        <v>1095</v>
      </c>
      <c r="W233" s="119" t="s">
        <v>1136</v>
      </c>
      <c r="X233" s="118" t="s">
        <v>481</v>
      </c>
      <c r="Y233" s="145"/>
      <c r="Z233" s="118"/>
      <c r="AA233" s="119" t="s">
        <v>479</v>
      </c>
      <c r="AB233" s="117" t="s">
        <v>479</v>
      </c>
      <c r="AC233" s="117" t="s">
        <v>479</v>
      </c>
      <c r="AD233" s="121" t="s">
        <v>479</v>
      </c>
      <c r="AE233" s="119" t="s">
        <v>479</v>
      </c>
      <c r="AF233" s="119" t="s">
        <v>479</v>
      </c>
      <c r="AG233" s="119" t="s">
        <v>479</v>
      </c>
      <c r="AH233" s="17"/>
      <c r="AI233" s="142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ZEH-ZRU</v>
      </c>
      <c r="AN233" s="119">
        <f>IF(BS_CONTROLE[[#This Row],[SB]]=0, "-", BS_CONTROLE[[#This Row],[SB]])</f>
        <v>199203</v>
      </c>
      <c r="AO233" s="119">
        <f>IF(BS_CONTROLE[[#This Row],[SUB]]=0, "-", BS_CONTROLE[[#This Row],[SUB]])</f>
        <v>73</v>
      </c>
      <c r="AP233" s="119">
        <f>BS_CONTROLE[[#This Row],[KM - Inicio]]</f>
        <v>200.74</v>
      </c>
      <c r="AQ233" s="119">
        <f>BS_CONTROLE[[#This Row],[KM - Inicio]]</f>
        <v>200.74</v>
      </c>
      <c r="AR233" s="122"/>
      <c r="AS233" s="122"/>
      <c r="AT233" s="122"/>
      <c r="AU233" s="169"/>
      <c r="AV233" s="169"/>
      <c r="AW233" s="16"/>
      <c r="AX233" s="16"/>
      <c r="AY233" s="13">
        <f>IF(D233="","*",IFERROR(IF(ISODD(COUNT(AS233:AX233)),"ERRO",SUM((AT233-AS233),(AV233-AU233),(AX233-AW233))),"ERRO"))</f>
        <v>0</v>
      </c>
      <c r="AZ233" s="204"/>
      <c r="BA233" s="123"/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3" s="192" t="str">
        <f>BS_CONTROLE[[#This Row],[Responsavel pelo boletim]]</f>
        <v>Pedro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Produção e Intervalo</v>
      </c>
      <c r="BR233" s="22">
        <f>IF(OR(B233="",F233=""),"*",AY233/P233)</f>
        <v>0</v>
      </c>
      <c r="BS233" s="22">
        <f>IF(OR(B233="",F233=""),"*",BA233/Q233)</f>
        <v>0</v>
      </c>
      <c r="BT233" s="8" t="str">
        <f t="shared" si="3"/>
        <v/>
      </c>
    </row>
    <row r="234" spans="1:72" hidden="1">
      <c r="A234" s="149" t="str">
        <f>D234&amp;B234</f>
        <v>RAFAEL (TP-695)45947</v>
      </c>
      <c r="B234" s="116">
        <v>45947</v>
      </c>
      <c r="C234" s="9">
        <f>IF(BS_CONTROLE[[#This Row],[DATA]]="","",WEEKNUM(BS_CONTROLE[[#This Row],[DATA]]))</f>
        <v>42</v>
      </c>
      <c r="D234" s="118" t="s">
        <v>953</v>
      </c>
      <c r="E234" s="47">
        <v>236</v>
      </c>
      <c r="F234" s="142" t="s">
        <v>840</v>
      </c>
      <c r="G234" s="10" t="str">
        <f>IF(D234="","*",VLOOKUP(F234,BS_ATIVIDADE[],3,FALSE))</f>
        <v>TRILHO - SUBSTITUIÇÂO</v>
      </c>
      <c r="H234" s="192" t="s">
        <v>479</v>
      </c>
      <c r="I234" s="120" t="s">
        <v>479</v>
      </c>
      <c r="J234" s="119">
        <v>73</v>
      </c>
      <c r="K234" s="119">
        <v>138</v>
      </c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20">
        <v>0.41666666666666669</v>
      </c>
      <c r="P234" s="120">
        <v>0.125</v>
      </c>
      <c r="Q234" s="119">
        <v>312</v>
      </c>
      <c r="R234" s="11" t="str">
        <f>IFERROR(_xlfn.XLOOKUP(F234, BS_ATIVIDADE[ATIVIDADE],BS_ATIVIDADE[UNIDADE] ), "*")</f>
        <v>M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4" s="119" t="s">
        <v>1075</v>
      </c>
      <c r="W234" s="119" t="s">
        <v>1594</v>
      </c>
      <c r="X234" s="118" t="s">
        <v>481</v>
      </c>
      <c r="Y234" s="145"/>
      <c r="Z234" s="118"/>
      <c r="AA234" s="119" t="s">
        <v>479</v>
      </c>
      <c r="AB234" s="117" t="s">
        <v>479</v>
      </c>
      <c r="AC234" s="117" t="s">
        <v>479</v>
      </c>
      <c r="AD234" s="121" t="s">
        <v>479</v>
      </c>
      <c r="AE234" s="119" t="s">
        <v>479</v>
      </c>
      <c r="AF234" s="119" t="s">
        <v>479</v>
      </c>
      <c r="AG234" s="119" t="s">
        <v>479</v>
      </c>
      <c r="AH234" s="17"/>
      <c r="AI234" s="142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ZXB-ZCV</v>
      </c>
      <c r="AN234" s="119" t="str">
        <f>IF(BS_CONTROLE[[#This Row],[SB]]=0, "-", BS_CONTROLE[[#This Row],[SB]])</f>
        <v>136ZCV</v>
      </c>
      <c r="AO234" s="119">
        <f>IF(BS_CONTROLE[[#This Row],[SUB]]=0, "-", BS_CONTROLE[[#This Row],[SUB]])</f>
        <v>73</v>
      </c>
      <c r="AP234" s="119">
        <f>BS_CONTROLE[[#This Row],[KM - Inicio]]</f>
        <v>138</v>
      </c>
      <c r="AQ234" s="119">
        <f>BS_CONTROLE[[#This Row],[KM - Inicio]]</f>
        <v>138</v>
      </c>
      <c r="AR234" s="122"/>
      <c r="AS234" s="122"/>
      <c r="AT234" s="122"/>
      <c r="AU234" s="169"/>
      <c r="AV234" s="169"/>
      <c r="AW234" s="16"/>
      <c r="AX234" s="16"/>
      <c r="AY234" s="13">
        <f>IF(D234="","*",IFERROR(IF(ISODD(COUNT(AS234:AX234)),"ERRO",SUM((AT234-AS234),(AV234-AU234),(AX234-AW234))),"ERRO"))</f>
        <v>0</v>
      </c>
      <c r="AZ234" s="204"/>
      <c r="BA234" s="123"/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4" s="192" t="str">
        <f>BS_CONTROLE[[#This Row],[Responsavel pelo boletim]]</f>
        <v>Rafael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Produção e Intervalo</v>
      </c>
      <c r="BR234" s="22">
        <f>IF(OR(B234="",F234=""),"*",AY234/P234)</f>
        <v>0</v>
      </c>
      <c r="BS234" s="22">
        <f>IF(OR(B234="",F234=""),"*",BA234/Q234)</f>
        <v>0</v>
      </c>
      <c r="BT234" s="8" t="str">
        <f t="shared" si="3"/>
        <v/>
      </c>
    </row>
    <row r="235" spans="1:72" hidden="1">
      <c r="A235" s="149" t="str">
        <f>D235&amp;B235</f>
        <v>CLAUDIO (TMC-650)45947</v>
      </c>
      <c r="B235" s="116">
        <v>45947</v>
      </c>
      <c r="C235" s="9">
        <f>IF(BS_CONTROLE[[#This Row],[DATA]]="","",WEEKNUM(BS_CONTROLE[[#This Row],[DATA]]))</f>
        <v>42</v>
      </c>
      <c r="D235" s="118" t="s">
        <v>901</v>
      </c>
      <c r="E235" s="47"/>
      <c r="F235" s="142" t="s">
        <v>807</v>
      </c>
      <c r="G235" s="10" t="str">
        <f>IF(D235="","*",VLOOKUP(F235,BS_ATIVIDADE[],3,FALSE))</f>
        <v>AMV</v>
      </c>
      <c r="H235" s="192" t="s">
        <v>479</v>
      </c>
      <c r="I235" s="120" t="s">
        <v>479</v>
      </c>
      <c r="J235" s="119">
        <v>73</v>
      </c>
      <c r="K235" s="119">
        <v>129.179</v>
      </c>
      <c r="L235" s="119" t="s">
        <v>479</v>
      </c>
      <c r="M235" s="271" t="s">
        <v>1210</v>
      </c>
      <c r="N235" s="271" t="s">
        <v>1211</v>
      </c>
      <c r="O235" s="120">
        <v>0.375</v>
      </c>
      <c r="P235" s="120">
        <v>6.25E-2</v>
      </c>
      <c r="Q235" s="119">
        <v>1</v>
      </c>
      <c r="R235" s="11" t="str">
        <f>IFERROR(_xlfn.XLOOKUP(F235, BS_ATIVIDADE[ATIVIDADE],BS_ATIVIDADE[UNIDADE] ), "*")</f>
        <v>Nº DE PEÇAS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5" s="119" t="s">
        <v>1595</v>
      </c>
      <c r="W235" s="119" t="s">
        <v>1596</v>
      </c>
      <c r="X235" s="118" t="s">
        <v>481</v>
      </c>
      <c r="Y235" s="145"/>
      <c r="Z235" s="118"/>
      <c r="AA235" s="119" t="s">
        <v>479</v>
      </c>
      <c r="AB235" s="117" t="s">
        <v>479</v>
      </c>
      <c r="AC235" s="117" t="s">
        <v>479</v>
      </c>
      <c r="AD235" s="121" t="s">
        <v>479</v>
      </c>
      <c r="AE235" s="119" t="s">
        <v>479</v>
      </c>
      <c r="AF235" s="119" t="s">
        <v>479</v>
      </c>
      <c r="AG235" s="119" t="s">
        <v>479</v>
      </c>
      <c r="AH235" s="17"/>
      <c r="AI235" s="142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ZXB-S</v>
      </c>
      <c r="AN235" s="119" t="str">
        <f>IF(BS_CONTROLE[[#This Row],[SB]]=0, "-", BS_CONTROLE[[#This Row],[SB]])</f>
        <v>ZXBS</v>
      </c>
      <c r="AO235" s="119">
        <f>IF(BS_CONTROLE[[#This Row],[SUB]]=0, "-", BS_CONTROLE[[#This Row],[SUB]])</f>
        <v>73</v>
      </c>
      <c r="AP235" s="119">
        <f>BS_CONTROLE[[#This Row],[KM - Inicio]]</f>
        <v>129.179</v>
      </c>
      <c r="AQ235" s="119">
        <f>BS_CONTROLE[[#This Row],[KM - Inicio]]</f>
        <v>129.179</v>
      </c>
      <c r="AR235" s="122"/>
      <c r="AS235" s="122"/>
      <c r="AT235" s="122"/>
      <c r="AU235" s="169"/>
      <c r="AV235" s="169"/>
      <c r="AW235" s="16"/>
      <c r="AX235" s="16"/>
      <c r="AY235" s="13">
        <f>IF(D235="","*",IFERROR(IF(ISODD(COUNT(AS235:AX235)),"ERRO",SUM((AT235-AS235),(AV235-AU235),(AX235-AW235))),"ERRO"))</f>
        <v>0</v>
      </c>
      <c r="AZ235" s="204"/>
      <c r="BA235" s="123"/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5" s="192" t="str">
        <f>BS_CONTROLE[[#This Row],[Responsavel pelo boletim]]</f>
        <v>Caludio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Produção e Intervalo</v>
      </c>
      <c r="BR235" s="22">
        <f>IF(OR(B235="",F235=""),"*",AY235/P235)</f>
        <v>0</v>
      </c>
      <c r="BS235" s="22">
        <f>IF(OR(B235="",F235=""),"*",BA235/Q235)</f>
        <v>0</v>
      </c>
      <c r="BT235" s="8" t="str">
        <f t="shared" si="3"/>
        <v/>
      </c>
    </row>
    <row r="236" spans="1:72" hidden="1">
      <c r="A236" s="149" t="str">
        <f>D236&amp;B236</f>
        <v>W92</v>
      </c>
      <c r="B236" s="116"/>
      <c r="C236" s="9" t="str">
        <f>IF(BS_CONTROLE[[#This Row],[DATA]]="","",WEEKNUM(BS_CONTROLE[[#This Row],[DATA]]))</f>
        <v/>
      </c>
      <c r="D236" s="118" t="s">
        <v>879</v>
      </c>
      <c r="E236" s="47">
        <v>231</v>
      </c>
      <c r="F236" s="142" t="s">
        <v>773</v>
      </c>
      <c r="G236" s="10" t="str">
        <f>IF(D236="","*",VLOOKUP(F236,BS_ATIVIDADE[],3,FALSE))</f>
        <v>MODERNIZAÇÃO</v>
      </c>
      <c r="H236" s="192" t="s">
        <v>207</v>
      </c>
      <c r="I236" s="192" t="s">
        <v>207</v>
      </c>
      <c r="J236" s="119">
        <v>73</v>
      </c>
      <c r="K236" s="119">
        <v>63.7</v>
      </c>
      <c r="L236" s="119">
        <v>62.7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20">
        <v>0.33333333333333331</v>
      </c>
      <c r="P236" s="120">
        <v>0.125</v>
      </c>
      <c r="Q236" s="119">
        <v>1600</v>
      </c>
      <c r="R236" s="11" t="str">
        <f>IFERROR(_xlfn.XLOOKUP(F236, BS_ATIVIDADE[ATIVIDADE],BS_ATIVIDADE[UNIDADE] ), "*")</f>
        <v>Nº DE DORMENTES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6" s="119" t="s">
        <v>1325</v>
      </c>
      <c r="W236" s="119" t="s">
        <v>1597</v>
      </c>
      <c r="X236" s="118" t="s">
        <v>481</v>
      </c>
      <c r="Y236" s="145"/>
      <c r="Z236" s="118" t="s">
        <v>476</v>
      </c>
      <c r="AA236" s="119">
        <v>2</v>
      </c>
      <c r="AB236" s="117" t="s">
        <v>471</v>
      </c>
      <c r="AC236" s="117" t="s">
        <v>479</v>
      </c>
      <c r="AD236" s="121">
        <v>0.29166666666666669</v>
      </c>
      <c r="AE236" s="119">
        <v>9277</v>
      </c>
      <c r="AF236" s="119">
        <v>9320</v>
      </c>
      <c r="AG236" s="119">
        <v>1600</v>
      </c>
      <c r="AH236" s="17"/>
      <c r="AI236" s="142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9" t="str">
        <f>IF(BS_CONTROLE[[#This Row],[Entre - Estações]]=0, "-", BS_CONTROLE[[#This Row],[Entre - Estações]])</f>
        <v>ZDG-ZTN</v>
      </c>
      <c r="AN236" s="119" t="str">
        <f>IF(BS_CONTROLE[[#This Row],[SB]]=0, "-", BS_CONTROLE[[#This Row],[SB]])</f>
        <v>K62ZTN</v>
      </c>
      <c r="AO236" s="119">
        <f>IF(BS_CONTROLE[[#This Row],[SUB]]=0, "-", BS_CONTROLE[[#This Row],[SUB]])</f>
        <v>73</v>
      </c>
      <c r="AP236" s="119">
        <f>BS_CONTROLE[[#This Row],[KM - Inicio]]</f>
        <v>63.7</v>
      </c>
      <c r="AQ236" s="119">
        <f>BS_CONTROLE[[#This Row],[KM - Inicio]]</f>
        <v>63.7</v>
      </c>
      <c r="AR236" s="122"/>
      <c r="AS236" s="122"/>
      <c r="AT236" s="122"/>
      <c r="AU236" s="169"/>
      <c r="AV236" s="169"/>
      <c r="AW236" s="16"/>
      <c r="AX236" s="16"/>
      <c r="AY236" s="13">
        <f>IF(D236="","*",IFERROR(IF(ISODD(COUNT(AS236:AX236)),"ERRO",SUM((AT236-AS236),(AV236-AU236),(AX236-AW236))),"ERRO"))</f>
        <v>0</v>
      </c>
      <c r="AZ236" s="204"/>
      <c r="BA236" s="123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6" s="192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9" t="str">
        <f>D237&amp;B237</f>
        <v>DANILO (TP-837)</v>
      </c>
      <c r="B237" s="116"/>
      <c r="C237" s="9" t="str">
        <f>IF(BS_CONTROLE[[#This Row],[DATA]]="","",WEEKNUM(BS_CONTROLE[[#This Row],[DATA]]))</f>
        <v/>
      </c>
      <c r="D237" s="118" t="s">
        <v>906</v>
      </c>
      <c r="E237" s="47">
        <v>149</v>
      </c>
      <c r="F237" s="142" t="s">
        <v>784</v>
      </c>
      <c r="G237" s="10" t="str">
        <f>IF(D237="","*",VLOOKUP(F237,BS_ATIVIDADE[],3,FALSE))</f>
        <v>MODERNIZAÇÃO</v>
      </c>
      <c r="H237" s="192" t="s">
        <v>479</v>
      </c>
      <c r="I237" s="120" t="s">
        <v>479</v>
      </c>
      <c r="J237" s="119">
        <v>73</v>
      </c>
      <c r="K237" s="119">
        <v>59.21</v>
      </c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7" s="143" t="s">
        <v>207</v>
      </c>
      <c r="O237" s="120">
        <v>0.35416666666666669</v>
      </c>
      <c r="P237" s="120">
        <v>6.25E-2</v>
      </c>
      <c r="Q237" s="119">
        <v>1</v>
      </c>
      <c r="R237" s="11" t="str">
        <f>IFERROR(_xlfn.XLOOKUP(F237, BS_ATIVIDADE[ATIVIDADE],BS_ATIVIDADE[UNIDADE] ), "*")</f>
        <v>Nº DE SOLDA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7" s="119" t="s">
        <v>1473</v>
      </c>
      <c r="W237" s="119" t="s">
        <v>1136</v>
      </c>
      <c r="X237" s="118" t="s">
        <v>481</v>
      </c>
      <c r="Y237" s="145"/>
      <c r="Z237" s="118" t="s">
        <v>486</v>
      </c>
      <c r="AA237" s="119" t="s">
        <v>479</v>
      </c>
      <c r="AB237" s="117" t="s">
        <v>479</v>
      </c>
      <c r="AC237" s="117" t="s">
        <v>479</v>
      </c>
      <c r="AD237" s="121" t="s">
        <v>479</v>
      </c>
      <c r="AE237" s="119" t="s">
        <v>479</v>
      </c>
      <c r="AF237" s="119" t="s">
        <v>479</v>
      </c>
      <c r="AG237" s="119" t="s">
        <v>479</v>
      </c>
      <c r="AH237" s="17"/>
      <c r="AI237" s="142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ZDG-ZTN</v>
      </c>
      <c r="AN237" s="119" t="str">
        <f>IF(BS_CONTROLE[[#This Row],[SB]]=0, "-", BS_CONTROLE[[#This Row],[SB]])</f>
        <v>K58K591</v>
      </c>
      <c r="AO237" s="119">
        <f>IF(BS_CONTROLE[[#This Row],[SUB]]=0, "-", BS_CONTROLE[[#This Row],[SUB]])</f>
        <v>73</v>
      </c>
      <c r="AP237" s="119">
        <f>BS_CONTROLE[[#This Row],[KM - Inicio]]</f>
        <v>59.21</v>
      </c>
      <c r="AQ237" s="119">
        <f>BS_CONTROLE[[#This Row],[KM - Inicio]]</f>
        <v>59.21</v>
      </c>
      <c r="AR237" s="122"/>
      <c r="AS237" s="122"/>
      <c r="AT237" s="122"/>
      <c r="AU237" s="169"/>
      <c r="AV237" s="169"/>
      <c r="AW237" s="16"/>
      <c r="AX237" s="16"/>
      <c r="AY237" s="13">
        <f>IF(D237="","*",IFERROR(IF(ISODD(COUNT(AS237:AX237)),"ERRO",SUM((AT237-AS237),(AV237-AU237),(AX237-AW237))),"ERRO"))</f>
        <v>0</v>
      </c>
      <c r="AZ237" s="204"/>
      <c r="BA237" s="123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7" s="192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9" t="str">
        <f>D238&amp;B238</f>
        <v>MAURO TP-868)</v>
      </c>
      <c r="B238" s="116"/>
      <c r="C238" s="9" t="str">
        <f>IF(BS_CONTROLE[[#This Row],[DATA]]="","",WEEKNUM(BS_CONTROLE[[#This Row],[DATA]]))</f>
        <v/>
      </c>
      <c r="D238" s="118" t="s">
        <v>952</v>
      </c>
      <c r="E238" s="47">
        <v>150</v>
      </c>
      <c r="F238" s="142" t="s">
        <v>784</v>
      </c>
      <c r="G238" s="10" t="str">
        <f>IF(D238="","*",VLOOKUP(F238,BS_ATIVIDADE[],3,FALSE))</f>
        <v>MODERNIZAÇÃO</v>
      </c>
      <c r="H238" s="192" t="s">
        <v>479</v>
      </c>
      <c r="I238" s="120" t="s">
        <v>479</v>
      </c>
      <c r="J238" s="119">
        <v>73</v>
      </c>
      <c r="K238" s="119">
        <v>58.890999999999998</v>
      </c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20">
        <v>0.35416666666666669</v>
      </c>
      <c r="P238" s="120">
        <v>6.25E-2</v>
      </c>
      <c r="Q238" s="119">
        <v>1</v>
      </c>
      <c r="R238" s="11" t="str">
        <f>IFERROR(_xlfn.XLOOKUP(F238, BS_ATIVIDADE[ATIVIDADE],BS_ATIVIDADE[UNIDADE] ), "*")</f>
        <v>Nº DE SOLDA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8" s="119" t="s">
        <v>1469</v>
      </c>
      <c r="W238" s="119" t="s">
        <v>1136</v>
      </c>
      <c r="X238" s="118" t="s">
        <v>481</v>
      </c>
      <c r="Y238" s="145"/>
      <c r="Z238" s="118" t="s">
        <v>482</v>
      </c>
      <c r="AA238" s="119" t="s">
        <v>479</v>
      </c>
      <c r="AB238" s="117" t="s">
        <v>479</v>
      </c>
      <c r="AC238" s="117" t="s">
        <v>479</v>
      </c>
      <c r="AD238" s="121" t="s">
        <v>479</v>
      </c>
      <c r="AE238" s="119" t="s">
        <v>479</v>
      </c>
      <c r="AF238" s="119" t="s">
        <v>479</v>
      </c>
      <c r="AG238" s="119" t="s">
        <v>479</v>
      </c>
      <c r="AH238" s="17"/>
      <c r="AI238" s="142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ZDG-ZTN</v>
      </c>
      <c r="AN238" s="119" t="str">
        <f>IF(BS_CONTROLE[[#This Row],[SB]]=0, "-", BS_CONTROLE[[#This Row],[SB]])</f>
        <v>ZDGK58</v>
      </c>
      <c r="AO238" s="119">
        <f>IF(BS_CONTROLE[[#This Row],[SUB]]=0, "-", BS_CONTROLE[[#This Row],[SUB]])</f>
        <v>73</v>
      </c>
      <c r="AP238" s="119">
        <f>BS_CONTROLE[[#This Row],[KM - Inicio]]</f>
        <v>58.890999999999998</v>
      </c>
      <c r="AQ238" s="119">
        <f>BS_CONTROLE[[#This Row],[KM - Inicio]]</f>
        <v>58.890999999999998</v>
      </c>
      <c r="AR238" s="122"/>
      <c r="AS238" s="122"/>
      <c r="AT238" s="122"/>
      <c r="AU238" s="169"/>
      <c r="AV238" s="169"/>
      <c r="AW238" s="16"/>
      <c r="AX238" s="16"/>
      <c r="AY238" s="13">
        <f>IF(D238="","*",IFERROR(IF(ISODD(COUNT(AS238:AX238)),"ERRO",SUM((AT238-AS238),(AV238-AU238),(AX238-AW238))),"ERRO"))</f>
        <v>0</v>
      </c>
      <c r="AZ238" s="204"/>
      <c r="BA238" s="123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8" s="192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9" t="str">
        <f>D239&amp;B239</f>
        <v>TURMA FIXA VIA 45947</v>
      </c>
      <c r="B239" s="116">
        <v>45947</v>
      </c>
      <c r="C239" s="9">
        <f>IF(BS_CONTROLE[[#This Row],[DATA]]="","",WEEKNUM(BS_CONTROLE[[#This Row],[DATA]]))</f>
        <v>42</v>
      </c>
      <c r="D239" s="118" t="s">
        <v>887</v>
      </c>
      <c r="E239" s="47">
        <v>234</v>
      </c>
      <c r="F239" s="142" t="s">
        <v>840</v>
      </c>
      <c r="G239" s="10" t="str">
        <f>IF(D239="","*",VLOOKUP(F239,BS_ATIVIDADE[],3,FALSE))</f>
        <v>TRILHO - SUBSTITUIÇÂO</v>
      </c>
      <c r="H239" s="192" t="s">
        <v>479</v>
      </c>
      <c r="I239" s="120" t="s">
        <v>479</v>
      </c>
      <c r="J239" s="119">
        <v>73</v>
      </c>
      <c r="K239" s="119">
        <v>104.8</v>
      </c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20">
        <v>0.375</v>
      </c>
      <c r="P239" s="120">
        <v>6.25E-2</v>
      </c>
      <c r="Q239" s="119">
        <v>7</v>
      </c>
      <c r="R239" s="11" t="str">
        <f>IFERROR(_xlfn.XLOOKUP(F239, BS_ATIVIDADE[ATIVIDADE],BS_ATIVIDADE[UNIDADE] ), "*")</f>
        <v>M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9" s="119" t="s">
        <v>1099</v>
      </c>
      <c r="W239" s="119" t="s">
        <v>1519</v>
      </c>
      <c r="X239" s="118" t="s">
        <v>481</v>
      </c>
      <c r="Y239" s="145"/>
      <c r="Z239" s="118"/>
      <c r="AA239" s="119" t="s">
        <v>479</v>
      </c>
      <c r="AB239" s="117" t="s">
        <v>479</v>
      </c>
      <c r="AC239" s="117" t="s">
        <v>479</v>
      </c>
      <c r="AD239" s="121" t="s">
        <v>479</v>
      </c>
      <c r="AE239" s="119" t="s">
        <v>479</v>
      </c>
      <c r="AF239" s="119" t="s">
        <v>479</v>
      </c>
      <c r="AG239" s="119" t="s">
        <v>479</v>
      </c>
      <c r="AH239" s="17"/>
      <c r="AI239" s="142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ZCZ-ZZF</v>
      </c>
      <c r="AN239" s="119" t="str">
        <f>IF(BS_CONTROLE[[#This Row],[SB]]=0, "-", BS_CONTROLE[[#This Row],[SB]])</f>
        <v>101ZZF</v>
      </c>
      <c r="AO239" s="119">
        <f>IF(BS_CONTROLE[[#This Row],[SUB]]=0, "-", BS_CONTROLE[[#This Row],[SUB]])</f>
        <v>73</v>
      </c>
      <c r="AP239" s="119">
        <f>BS_CONTROLE[[#This Row],[KM - Inicio]]</f>
        <v>104.8</v>
      </c>
      <c r="AQ239" s="119">
        <f>BS_CONTROLE[[#This Row],[KM - Inicio]]</f>
        <v>104.8</v>
      </c>
      <c r="AR239" s="122"/>
      <c r="AS239" s="122"/>
      <c r="AT239" s="122"/>
      <c r="AU239" s="169"/>
      <c r="AV239" s="169"/>
      <c r="AW239" s="16"/>
      <c r="AX239" s="16"/>
      <c r="AY239" s="13">
        <f>IF(D239="","*",IFERROR(IF(ISODD(COUNT(AS239:AX239)),"ERRO",SUM((AT239-AS239),(AV239-AU239),(AX239-AW239))),"ERRO"))</f>
        <v>0</v>
      </c>
      <c r="AZ239" s="204"/>
      <c r="BA239" s="123"/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9" s="192" t="str">
        <f>BS_CONTROLE[[#This Row],[Responsavel pelo boletim]]</f>
        <v>Nelson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Produção e Intervalo</v>
      </c>
      <c r="BR239" s="22">
        <f>IF(OR(B239="",F239=""),"*",AY239/P239)</f>
        <v>0</v>
      </c>
      <c r="BS239" s="22">
        <f>IF(OR(B239="",F239=""),"*",BA239/Q239)</f>
        <v>0</v>
      </c>
      <c r="BT239" s="8" t="str">
        <f t="shared" si="3"/>
        <v/>
      </c>
    </row>
    <row r="240" spans="1:72" hidden="1">
      <c r="A240" s="149" t="str">
        <f>D240&amp;B240</f>
        <v>A6745947</v>
      </c>
      <c r="B240" s="116">
        <v>45947</v>
      </c>
      <c r="C240" s="9">
        <f>IF(BS_CONTROLE[[#This Row],[DATA]]="","",WEEKNUM(BS_CONTROLE[[#This Row],[DATA]]))</f>
        <v>42</v>
      </c>
      <c r="D240" s="118" t="s">
        <v>755</v>
      </c>
      <c r="E240" s="47">
        <v>235</v>
      </c>
      <c r="F240" s="142" t="s">
        <v>830</v>
      </c>
      <c r="G240" s="10" t="str">
        <f>IF(D240="","*",VLOOKUP(F240,BS_ATIVIDADE[],3,FALSE))</f>
        <v>TRILHO - POSICIONAMENTO</v>
      </c>
      <c r="H240" s="192" t="s">
        <v>244</v>
      </c>
      <c r="I240" s="192" t="s">
        <v>244</v>
      </c>
      <c r="J240" s="119">
        <v>73</v>
      </c>
      <c r="K240" s="119">
        <v>102.425</v>
      </c>
      <c r="L240" s="119">
        <v>91.031000000000006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40" s="120">
        <v>0.33333333333333331</v>
      </c>
      <c r="P240" s="120">
        <v>4.1666666666666664E-2</v>
      </c>
      <c r="Q240" s="119">
        <v>14</v>
      </c>
      <c r="R240" s="11" t="str">
        <f>IFERROR(_xlfn.XLOOKUP(F240, BS_ATIVIDADE[ATIVIDADE],BS_ATIVIDADE[UNIDADE] ), "*")</f>
        <v>M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0" s="119" t="s">
        <v>1099</v>
      </c>
      <c r="W240" s="119" t="s">
        <v>1598</v>
      </c>
      <c r="X240" s="118" t="s">
        <v>481</v>
      </c>
      <c r="Y240" s="145"/>
      <c r="Z240" s="118"/>
      <c r="AA240" s="119">
        <v>1</v>
      </c>
      <c r="AB240" s="117" t="s">
        <v>471</v>
      </c>
      <c r="AC240" s="117" t="s">
        <v>465</v>
      </c>
      <c r="AD240" s="121">
        <v>0.29166666666666669</v>
      </c>
      <c r="AE240" s="119">
        <v>1603</v>
      </c>
      <c r="AF240" s="119" t="s">
        <v>479</v>
      </c>
      <c r="AG240" s="119" t="s">
        <v>479</v>
      </c>
      <c r="AH240" s="17"/>
      <c r="AI240" s="142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9" t="str">
        <f>IF(BS_CONTROLE[[#This Row],[Entre - Estações]]=0, "-", BS_CONTROLE[[#This Row],[Entre - Estações]])</f>
        <v>ZCZ-ZZF</v>
      </c>
      <c r="AN240" s="119" t="str">
        <f>IF(BS_CONTROLE[[#This Row],[SB]]=0, "-", BS_CONTROLE[[#This Row],[SB]])</f>
        <v>101ZZF</v>
      </c>
      <c r="AO240" s="119">
        <f>IF(BS_CONTROLE[[#This Row],[SUB]]=0, "-", BS_CONTROLE[[#This Row],[SUB]])</f>
        <v>73</v>
      </c>
      <c r="AP240" s="119">
        <f>BS_CONTROLE[[#This Row],[KM - Inicio]]</f>
        <v>102.425</v>
      </c>
      <c r="AQ240" s="119">
        <f>BS_CONTROLE[[#This Row],[KM - Inicio]]</f>
        <v>102.425</v>
      </c>
      <c r="AR240" s="122"/>
      <c r="AS240" s="122"/>
      <c r="AT240" s="122"/>
      <c r="AU240" s="169"/>
      <c r="AV240" s="169"/>
      <c r="AW240" s="16"/>
      <c r="AX240" s="16"/>
      <c r="AY240" s="13">
        <f>IF(D240="","*",IFERROR(IF(ISODD(COUNT(AS240:AX240)),"ERRO",SUM((AT240-AS240),(AV240-AU240),(AX240-AW240))),"ERRO"))</f>
        <v>0</v>
      </c>
      <c r="AZ240" s="204"/>
      <c r="BA240" s="123"/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0" s="192" t="str">
        <f>BS_CONTROLE[[#This Row],[Responsavel pelo boletim]]</f>
        <v>Nelson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Produção e Intervalo</v>
      </c>
      <c r="BR240" s="22">
        <f>IF(OR(B240="",F240=""),"*",AY240/P240)</f>
        <v>0</v>
      </c>
      <c r="BS240" s="22">
        <f>IF(OR(B240="",F240=""),"*",BA240/Q240)</f>
        <v>0</v>
      </c>
      <c r="BT240" s="8" t="str">
        <f t="shared" si="3"/>
        <v/>
      </c>
    </row>
    <row r="241" spans="1:72" hidden="1">
      <c r="A241" s="149" t="str">
        <f>D241&amp;B241</f>
        <v>ANTÔNIO (TP-713)45947</v>
      </c>
      <c r="B241" s="116">
        <v>45947</v>
      </c>
      <c r="C241" s="9">
        <f>IF(BS_CONTROLE[[#This Row],[DATA]]="","",WEEKNUM(BS_CONTROLE[[#This Row],[DATA]]))</f>
        <v>42</v>
      </c>
      <c r="D241" s="118" t="s">
        <v>895</v>
      </c>
      <c r="E241" s="47">
        <v>238</v>
      </c>
      <c r="F241" s="142" t="s">
        <v>833</v>
      </c>
      <c r="G241" s="10" t="str">
        <f>IF(D241="","*",VLOOKUP(F241,BS_ATIVIDADE[],3,FALSE))</f>
        <v>SOLDA</v>
      </c>
      <c r="H241" s="192" t="s">
        <v>479</v>
      </c>
      <c r="I241" s="120" t="s">
        <v>479</v>
      </c>
      <c r="J241" s="119">
        <v>73</v>
      </c>
      <c r="K241" s="119">
        <v>43</v>
      </c>
      <c r="L241" s="119" t="s">
        <v>479</v>
      </c>
      <c r="M241" s="143" t="s">
        <v>1599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ZMAPAT1</v>
      </c>
      <c r="O241" s="120">
        <v>0.375</v>
      </c>
      <c r="P241" s="120">
        <v>0.125</v>
      </c>
      <c r="Q241" s="119">
        <v>2</v>
      </c>
      <c r="R241" s="11" t="str">
        <f>IFERROR(_xlfn.XLOOKUP(F241, BS_ATIVIDADE[ATIVIDADE],BS_ATIVIDADE[UNIDADE] ), "*")</f>
        <v>Nº DE SOLDA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1" s="119" t="s">
        <v>1600</v>
      </c>
      <c r="W241" s="119" t="s">
        <v>1136</v>
      </c>
      <c r="X241" s="118" t="s">
        <v>481</v>
      </c>
      <c r="Y241" s="145"/>
      <c r="Z241" s="118"/>
      <c r="AA241" s="119" t="s">
        <v>479</v>
      </c>
      <c r="AB241" s="117" t="s">
        <v>479</v>
      </c>
      <c r="AC241" s="117" t="s">
        <v>479</v>
      </c>
      <c r="AD241" s="121" t="s">
        <v>479</v>
      </c>
      <c r="AE241" s="119" t="s">
        <v>479</v>
      </c>
      <c r="AF241" s="119" t="s">
        <v>479</v>
      </c>
      <c r="AG241" s="119" t="s">
        <v>479</v>
      </c>
      <c r="AH241" s="17"/>
      <c r="AI241" s="142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ZMAN</v>
      </c>
      <c r="AN241" s="119" t="str">
        <f>IF(BS_CONTROLE[[#This Row],[SB]]=0, "-", BS_CONTROLE[[#This Row],[SB]])</f>
        <v>ZMAPAT1</v>
      </c>
      <c r="AO241" s="119">
        <f>IF(BS_CONTROLE[[#This Row],[SUB]]=0, "-", BS_CONTROLE[[#This Row],[SUB]])</f>
        <v>73</v>
      </c>
      <c r="AP241" s="119">
        <f>BS_CONTROLE[[#This Row],[KM - Inicio]]</f>
        <v>43</v>
      </c>
      <c r="AQ241" s="119">
        <f>BS_CONTROLE[[#This Row],[KM - Inicio]]</f>
        <v>43</v>
      </c>
      <c r="AR241" s="122"/>
      <c r="AS241" s="122"/>
      <c r="AT241" s="122"/>
      <c r="AU241" s="169"/>
      <c r="AV241" s="169"/>
      <c r="AW241" s="16"/>
      <c r="AX241" s="16"/>
      <c r="AY241" s="13">
        <f>IF(D241="","*",IFERROR(IF(ISODD(COUNT(AS241:AX241)),"ERRO",SUM((AT241-AS241),(AV241-AU241),(AX241-AW241))),"ERRO"))</f>
        <v>0</v>
      </c>
      <c r="AZ241" s="204"/>
      <c r="BA241" s="123"/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1" s="192" t="str">
        <f>BS_CONTROLE[[#This Row],[Responsavel pelo boletim]]</f>
        <v>Antonio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Produção e Intervalo</v>
      </c>
      <c r="BR241" s="22">
        <f>IF(OR(B241="",F241=""),"*",AY241/P241)</f>
        <v>0</v>
      </c>
      <c r="BS241" s="22">
        <f>IF(OR(B241="",F241=""),"*",BA241/Q241)</f>
        <v>0</v>
      </c>
      <c r="BT241" s="8" t="str">
        <f t="shared" si="3"/>
        <v/>
      </c>
    </row>
    <row r="242" spans="1:72" hidden="1">
      <c r="A242" s="149" t="str">
        <f>D242&amp;B242</f>
        <v>JOÃO (TF-655)45947</v>
      </c>
      <c r="B242" s="116">
        <v>45947</v>
      </c>
      <c r="C242" s="9">
        <f>IF(BS_CONTROLE[[#This Row],[DATA]]="","",WEEKNUM(BS_CONTROLE[[#This Row],[DATA]]))</f>
        <v>42</v>
      </c>
      <c r="D242" s="118" t="s">
        <v>973</v>
      </c>
      <c r="E242" s="47">
        <v>237</v>
      </c>
      <c r="F242" s="142" t="s">
        <v>807</v>
      </c>
      <c r="G242" s="10" t="str">
        <f>IF(D242="","*",VLOOKUP(F242,BS_ATIVIDADE[],3,FALSE))</f>
        <v>AMV</v>
      </c>
      <c r="H242" s="192" t="s">
        <v>479</v>
      </c>
      <c r="I242" s="120" t="s">
        <v>479</v>
      </c>
      <c r="J242" s="119">
        <v>73</v>
      </c>
      <c r="K242" s="119">
        <v>10</v>
      </c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2" s="120">
        <v>0.41666666666666669</v>
      </c>
      <c r="P242" s="120">
        <v>8.3333333333333329E-2</v>
      </c>
      <c r="Q242" s="119">
        <v>1</v>
      </c>
      <c r="R242" s="11" t="str">
        <f>IFERROR(_xlfn.XLOOKUP(F242, BS_ATIVIDADE[ATIVIDADE],BS_ATIVIDADE[UNIDADE] ), "*")</f>
        <v>Nº DE PEÇAS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2" s="119" t="s">
        <v>1601</v>
      </c>
      <c r="W242" s="119" t="s">
        <v>1596</v>
      </c>
      <c r="X242" s="118" t="s">
        <v>481</v>
      </c>
      <c r="Y242" s="145"/>
      <c r="Z242" s="118"/>
      <c r="AA242" s="119" t="s">
        <v>479</v>
      </c>
      <c r="AB242" s="117" t="s">
        <v>479</v>
      </c>
      <c r="AC242" s="117" t="s">
        <v>479</v>
      </c>
      <c r="AD242" s="121" t="s">
        <v>479</v>
      </c>
      <c r="AE242" s="119" t="s">
        <v>479</v>
      </c>
      <c r="AF242" s="119" t="s">
        <v>479</v>
      </c>
      <c r="AG242" s="119" t="s">
        <v>479</v>
      </c>
      <c r="AH242" s="17"/>
      <c r="AI242" s="142" t="str">
        <f>IF(BS_CONTROLE[[#This Row],[Atividade]]=0, "-", BS_CONTROLE[[#This Row],[Atividade]])</f>
        <v>PDM - AMV - JACARÉ</v>
      </c>
      <c r="AJ242" s="10" t="str">
        <f>IF(BS_CONTROLE[[#This Row],[Atividade]]=0, "-", BS_CONTROLE[[#This Row],[Atividade]])</f>
        <v>PDM - AMV - JACARÉ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ZTO-ZDZ</v>
      </c>
      <c r="AN242" s="119" t="str">
        <f>IF(BS_CONTROLE[[#This Row],[SB]]=0, "-", BS_CONTROLE[[#This Row],[SB]])</f>
        <v>KM9K10</v>
      </c>
      <c r="AO242" s="119">
        <f>IF(BS_CONTROLE[[#This Row],[SUB]]=0, "-", BS_CONTROLE[[#This Row],[SUB]])</f>
        <v>73</v>
      </c>
      <c r="AP242" s="119">
        <f>BS_CONTROLE[[#This Row],[KM - Inicio]]</f>
        <v>10</v>
      </c>
      <c r="AQ242" s="119">
        <f>BS_CONTROLE[[#This Row],[KM - Inicio]]</f>
        <v>10</v>
      </c>
      <c r="AR242" s="122"/>
      <c r="AS242" s="122"/>
      <c r="AT242" s="122"/>
      <c r="AU242" s="169"/>
      <c r="AV242" s="169"/>
      <c r="AW242" s="16"/>
      <c r="AX242" s="16"/>
      <c r="AY242" s="13">
        <f>IF(D242="","*",IFERROR(IF(ISODD(COUNT(AS242:AX242)),"ERRO",SUM((AT242-AS242),(AV242-AU242),(AX242-AW242))),"ERRO"))</f>
        <v>0</v>
      </c>
      <c r="AZ242" s="204"/>
      <c r="BA242" s="123"/>
      <c r="BB242" s="11" t="str">
        <f>IFERROR(_xlfn.XLOOKUP(AI242, BS_ATIVIDADE[ATIVIDADE],BS_ATIVIDADE[UNIDADE] ), "*")</f>
        <v>Nº DE PEÇAS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2" s="192" t="str">
        <f>BS_CONTROLE[[#This Row],[Responsavel pelo boletim]]</f>
        <v>João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Produção e Intervalo</v>
      </c>
      <c r="BR242" s="22">
        <f>IF(OR(B242="",F242=""),"*",AY242/P242)</f>
        <v>0</v>
      </c>
      <c r="BS242" s="22">
        <f>IF(OR(B242="",F242=""),"*",BA242/Q242)</f>
        <v>0</v>
      </c>
      <c r="BT242" s="8" t="str">
        <f t="shared" si="3"/>
        <v/>
      </c>
    </row>
    <row r="243" spans="1:72" hidden="1">
      <c r="A243" s="149" t="str">
        <f>D243&amp;B243</f>
        <v>TURMA FIXA VIA 45947</v>
      </c>
      <c r="B243" s="116">
        <v>45947</v>
      </c>
      <c r="C243" s="9">
        <f>IF(BS_CONTROLE[[#This Row],[DATA]]="","",WEEKNUM(BS_CONTROLE[[#This Row],[DATA]]))</f>
        <v>42</v>
      </c>
      <c r="D243" s="118" t="s">
        <v>887</v>
      </c>
      <c r="E243" s="47">
        <v>240</v>
      </c>
      <c r="F243" s="142" t="s">
        <v>794</v>
      </c>
      <c r="G243" s="10" t="str">
        <f>IF(D243="","*",VLOOKUP(F243,BS_ATIVIDADE[],3,FALSE))</f>
        <v>OUTROS</v>
      </c>
      <c r="H243" s="192" t="s">
        <v>479</v>
      </c>
      <c r="I243" s="120" t="s">
        <v>479</v>
      </c>
      <c r="J243" s="119">
        <v>73</v>
      </c>
      <c r="K243" s="119">
        <v>15.1</v>
      </c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20">
        <v>0.41666666666666669</v>
      </c>
      <c r="P243" s="120">
        <v>8.3333333333333329E-2</v>
      </c>
      <c r="Q243" s="119">
        <v>1</v>
      </c>
      <c r="R243" s="11" t="str">
        <f>IFERROR(_xlfn.XLOOKUP(F243, BS_ATIVIDADE[ATIVIDADE],BS_ATIVIDADE[UNIDADE] ), "*")</f>
        <v>BINÁRIO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3" s="119" t="s">
        <v>1602</v>
      </c>
      <c r="W243" s="119" t="s">
        <v>1603</v>
      </c>
      <c r="X243" s="118" t="s">
        <v>481</v>
      </c>
      <c r="Y243" s="145"/>
      <c r="Z243" s="118"/>
      <c r="AA243" s="119" t="s">
        <v>479</v>
      </c>
      <c r="AB243" s="117" t="s">
        <v>479</v>
      </c>
      <c r="AC243" s="117" t="s">
        <v>479</v>
      </c>
      <c r="AD243" s="121" t="s">
        <v>479</v>
      </c>
      <c r="AE243" s="119" t="s">
        <v>479</v>
      </c>
      <c r="AF243" s="119" t="s">
        <v>479</v>
      </c>
      <c r="AG243" s="119" t="s">
        <v>479</v>
      </c>
      <c r="AH243" s="17"/>
      <c r="AI243" s="142" t="str">
        <f>IF(BS_CONTROLE[[#This Row],[Atividade]]=0, "-", BS_CONTROLE[[#This Row],[Atividade]])</f>
        <v>OUTRAS ATIVIDADES</v>
      </c>
      <c r="AJ243" s="10" t="str">
        <f>IF(BS_CONTROLE[[#This Row],[Atividade]]=0, "-", BS_CONTROLE[[#This Row],[Atividade]])</f>
        <v>OUTRAS ATIVIDADES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ZTO-ZDZ</v>
      </c>
      <c r="AN243" s="119" t="str">
        <f>IF(BS_CONTROLE[[#This Row],[SB]]=0, "-", BS_CONTROLE[[#This Row],[SB]])</f>
        <v>K14K18</v>
      </c>
      <c r="AO243" s="119">
        <f>IF(BS_CONTROLE[[#This Row],[SUB]]=0, "-", BS_CONTROLE[[#This Row],[SUB]])</f>
        <v>73</v>
      </c>
      <c r="AP243" s="119">
        <f>BS_CONTROLE[[#This Row],[KM - Inicio]]</f>
        <v>15.1</v>
      </c>
      <c r="AQ243" s="119">
        <f>BS_CONTROLE[[#This Row],[KM - Inicio]]</f>
        <v>15.1</v>
      </c>
      <c r="AR243" s="122"/>
      <c r="AS243" s="122"/>
      <c r="AT243" s="122"/>
      <c r="AU243" s="169"/>
      <c r="AV243" s="169"/>
      <c r="AW243" s="16"/>
      <c r="AX243" s="16"/>
      <c r="AY243" s="13">
        <f>IF(D243="","*",IFERROR(IF(ISODD(COUNT(AS243:AX243)),"ERRO",SUM((AT243-AS243),(AV243-AU243),(AX243-AW243))),"ERRO"))</f>
        <v>0</v>
      </c>
      <c r="AZ243" s="204"/>
      <c r="BA243" s="123"/>
      <c r="BB243" s="11" t="str">
        <f>IFERROR(_xlfn.XLOOKUP(AI243, BS_ATIVIDADE[ATIVIDADE],BS_ATIVIDADE[UNIDADE] ), "*")</f>
        <v>BINÁRIO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3" s="192" t="str">
        <f>BS_CONTROLE[[#This Row],[Responsavel pelo boletim]]</f>
        <v>Henrique / Wesley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Produção e Intervalo</v>
      </c>
      <c r="BR243" s="22">
        <f>IF(OR(B243="",F243=""),"*",AY243/P243)</f>
        <v>0</v>
      </c>
      <c r="BS243" s="22">
        <f>IF(OR(B243="",F243=""),"*",BA243/Q243)</f>
        <v>0</v>
      </c>
      <c r="BT243" s="8" t="str">
        <f t="shared" si="3"/>
        <v/>
      </c>
    </row>
    <row r="244" spans="1:72" hidden="1">
      <c r="A244" s="149" t="str">
        <f>D244&amp;B244</f>
        <v>V4045947</v>
      </c>
      <c r="B244" s="116">
        <v>45947</v>
      </c>
      <c r="C244" s="9">
        <f>IF(BS_CONTROLE[[#This Row],[DATA]]="","",WEEKNUM(BS_CONTROLE[[#This Row],[DATA]]))</f>
        <v>42</v>
      </c>
      <c r="D244" s="118" t="s">
        <v>813</v>
      </c>
      <c r="E244" s="47">
        <v>241</v>
      </c>
      <c r="F244" s="142" t="s">
        <v>756</v>
      </c>
      <c r="G244" s="10" t="str">
        <f>IF(D244="","*",VLOOKUP(F244,BS_ATIVIDADE[],3,FALSE))</f>
        <v>MECANIZAÇÃO - SOCADORA</v>
      </c>
      <c r="H244" s="192" t="s">
        <v>1422</v>
      </c>
      <c r="I244" s="192" t="s">
        <v>1422</v>
      </c>
      <c r="J244" s="119">
        <v>73</v>
      </c>
      <c r="K244" s="119">
        <v>15.1</v>
      </c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4" s="120">
        <v>0.33333333333333331</v>
      </c>
      <c r="P244" s="120">
        <v>8.3333333333333329E-2</v>
      </c>
      <c r="Q244" s="119">
        <v>700</v>
      </c>
      <c r="R244" s="11" t="str">
        <f>IFERROR(_xlfn.XLOOKUP(F244, BS_ATIVIDADE[ATIVIDADE],BS_ATIVIDADE[UNIDADE] ), "*")</f>
        <v>M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4" s="119" t="s">
        <v>1604</v>
      </c>
      <c r="W244" s="119" t="s">
        <v>1320</v>
      </c>
      <c r="X244" s="118" t="s">
        <v>481</v>
      </c>
      <c r="Y244" s="145"/>
      <c r="Z244" s="118"/>
      <c r="AA244" s="119">
        <v>1</v>
      </c>
      <c r="AB244" s="117" t="s">
        <v>471</v>
      </c>
      <c r="AC244" s="117" t="s">
        <v>465</v>
      </c>
      <c r="AD244" s="121">
        <v>0.29166666666666669</v>
      </c>
      <c r="AE244" s="119">
        <v>6240</v>
      </c>
      <c r="AF244" s="119">
        <v>6200</v>
      </c>
      <c r="AG244" s="119" t="s">
        <v>479</v>
      </c>
      <c r="AH244" s="17"/>
      <c r="AI244" s="142" t="str">
        <f>IF(BS_CONTROLE[[#This Row],[Atividade]]=0, "-", BS_CONTROLE[[#This Row],[Atividade]])</f>
        <v>MECANIZAÇÃO - SOCADORA</v>
      </c>
      <c r="AJ244" s="10" t="str">
        <f>IF(BS_CONTROLE[[#This Row],[Atividade]]=0, "-", BS_CONTROLE[[#This Row],[Atividade]])</f>
        <v>MECANIZAÇÃO - SOCADORA</v>
      </c>
      <c r="AK244" s="35" t="str">
        <f>BS_CONTROLE[[#This Row],[Local - Partida]]</f>
        <v>ZMA2</v>
      </c>
      <c r="AL244" s="35" t="str">
        <f>BS_CONTROLE[[#This Row],[Local - Encerramento]]</f>
        <v>ZMA2</v>
      </c>
      <c r="AM244" s="119" t="str">
        <f>IF(BS_CONTROLE[[#This Row],[Entre - Estações]]=0, "-", BS_CONTROLE[[#This Row],[Entre - Estações]])</f>
        <v>ZTO-ZDZ</v>
      </c>
      <c r="AN244" s="119" t="str">
        <f>IF(BS_CONTROLE[[#This Row],[SB]]=0, "-", BS_CONTROLE[[#This Row],[SB]])</f>
        <v>K14K18</v>
      </c>
      <c r="AO244" s="119">
        <f>IF(BS_CONTROLE[[#This Row],[SUB]]=0, "-", BS_CONTROLE[[#This Row],[SUB]])</f>
        <v>73</v>
      </c>
      <c r="AP244" s="119">
        <f>BS_CONTROLE[[#This Row],[KM - Inicio]]</f>
        <v>15.1</v>
      </c>
      <c r="AQ244" s="119">
        <f>BS_CONTROLE[[#This Row],[KM - Inicio]]</f>
        <v>15.1</v>
      </c>
      <c r="AR244" s="122"/>
      <c r="AS244" s="122"/>
      <c r="AT244" s="122"/>
      <c r="AU244" s="169"/>
      <c r="AV244" s="169"/>
      <c r="AW244" s="16"/>
      <c r="AX244" s="16"/>
      <c r="AY244" s="13">
        <f>IF(D244="","*",IFERROR(IF(ISODD(COUNT(AS244:AX244)),"ERRO",SUM((AT244-AS244),(AV244-AU244),(AX244-AW244))),"ERRO"))</f>
        <v>0</v>
      </c>
      <c r="AZ244" s="204"/>
      <c r="BA244" s="123"/>
      <c r="BB244" s="11" t="str">
        <f>IFERROR(_xlfn.XLOOKUP(AI244, BS_ATIVIDADE[ATIVIDADE],BS_ATIVIDADE[UNIDADE] ), "*")</f>
        <v>M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4" s="192" t="str">
        <f>BS_CONTROLE[[#This Row],[Responsavel pelo boletim]]</f>
        <v>Antonioni / Ary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Produção e Intervalo</v>
      </c>
      <c r="BR244" s="22">
        <f>IF(OR(B244="",F244=""),"*",AY244/P244)</f>
        <v>0</v>
      </c>
      <c r="BS244" s="22">
        <f>IF(OR(B244="",F244=""),"*",BA244/Q244)</f>
        <v>0</v>
      </c>
      <c r="BT244" s="8" t="str">
        <f t="shared" si="3"/>
        <v/>
      </c>
    </row>
    <row r="245" spans="1:72" hidden="1">
      <c r="A245" s="149" t="str">
        <f>D245&amp;B245</f>
        <v>KLECIO (TP-699)45947</v>
      </c>
      <c r="B245" s="116">
        <v>45947</v>
      </c>
      <c r="C245" s="9">
        <f>IF(BS_CONTROLE[[#This Row],[DATA]]="","",WEEKNUM(BS_CONTROLE[[#This Row],[DATA]]))</f>
        <v>42</v>
      </c>
      <c r="D245" s="118" t="s">
        <v>942</v>
      </c>
      <c r="E245" s="47">
        <v>147</v>
      </c>
      <c r="F245" s="142" t="s">
        <v>833</v>
      </c>
      <c r="G245" s="10" t="str">
        <f>IF(D245="","*",VLOOKUP(F245,BS_ATIVIDADE[],3,FALSE))</f>
        <v>SOLDA</v>
      </c>
      <c r="H245" s="192" t="s">
        <v>479</v>
      </c>
      <c r="I245" s="120" t="s">
        <v>479</v>
      </c>
      <c r="J245" s="119">
        <v>71</v>
      </c>
      <c r="K245" s="119">
        <v>206.15</v>
      </c>
      <c r="L245" s="119" t="s">
        <v>479</v>
      </c>
      <c r="M245" s="143" t="s">
        <v>163</v>
      </c>
      <c r="N245" s="143" t="s">
        <v>167</v>
      </c>
      <c r="O245" s="120">
        <v>0.375</v>
      </c>
      <c r="P245" s="120">
        <v>6.25E-2</v>
      </c>
      <c r="Q245" s="119">
        <v>1</v>
      </c>
      <c r="R245" s="11" t="str">
        <f>IFERROR(_xlfn.XLOOKUP(F245, BS_ATIVIDADE[ATIVIDADE],BS_ATIVIDADE[UNIDADE] ), "*")</f>
        <v>Nº DE SOLDA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45" s="119" t="s">
        <v>1465</v>
      </c>
      <c r="W245" s="119" t="s">
        <v>1136</v>
      </c>
      <c r="X245" s="118" t="s">
        <v>481</v>
      </c>
      <c r="Y245" s="145"/>
      <c r="Z245" s="118"/>
      <c r="AA245" s="119" t="s">
        <v>479</v>
      </c>
      <c r="AB245" s="117" t="s">
        <v>479</v>
      </c>
      <c r="AC245" s="117" t="s">
        <v>479</v>
      </c>
      <c r="AD245" s="121" t="s">
        <v>479</v>
      </c>
      <c r="AE245" s="119" t="s">
        <v>479</v>
      </c>
      <c r="AF245" s="119" t="s">
        <v>479</v>
      </c>
      <c r="AG245" s="119" t="s">
        <v>479</v>
      </c>
      <c r="AH245" s="17"/>
      <c r="AI245" s="142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ZSK</v>
      </c>
      <c r="AN245" s="119" t="str">
        <f>IF(BS_CONTROLE[[#This Row],[SB]]=0, "-", BS_CONTROLE[[#This Row],[SB]])</f>
        <v>ZSKPAT2</v>
      </c>
      <c r="AO245" s="119">
        <f>IF(BS_CONTROLE[[#This Row],[SUB]]=0, "-", BS_CONTROLE[[#This Row],[SUB]])</f>
        <v>71</v>
      </c>
      <c r="AP245" s="119">
        <f>BS_CONTROLE[[#This Row],[KM - Inicio]]</f>
        <v>206.15</v>
      </c>
      <c r="AQ245" s="119">
        <f>BS_CONTROLE[[#This Row],[KM - Inicio]]</f>
        <v>206.15</v>
      </c>
      <c r="AR245" s="122"/>
      <c r="AS245" s="122"/>
      <c r="AT245" s="122"/>
      <c r="AU245" s="169"/>
      <c r="AV245" s="169"/>
      <c r="AW245" s="16"/>
      <c r="AX245" s="16"/>
      <c r="AY245" s="13">
        <f>IF(D245="","*",IFERROR(IF(ISODD(COUNT(AS245:AX245)),"ERRO",SUM((AT245-AS245),(AV245-AU245),(AX245-AW245))),"ERRO"))</f>
        <v>0</v>
      </c>
      <c r="AZ245" s="204"/>
      <c r="BA245" s="123"/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45" s="192" t="str">
        <f>BS_CONTROLE[[#This Row],[Responsavel pelo boletim]]</f>
        <v>Klecio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Produção e Intervalo</v>
      </c>
      <c r="BR245" s="22">
        <f>IF(OR(B245="",F245=""),"*",AY245/P245)</f>
        <v>0</v>
      </c>
      <c r="BS245" s="22">
        <f>IF(OR(B245="",F245=""),"*",BA245/Q245)</f>
        <v>0</v>
      </c>
      <c r="BT245" s="8" t="str">
        <f t="shared" si="3"/>
        <v/>
      </c>
    </row>
    <row r="246" spans="1:72" hidden="1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/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 hidden="1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/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 hidden="1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/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 hidden="1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/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 hidden="1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 hidden="1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idden="1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 hidden="1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 hidden="1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 hidden="1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 hidden="1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 hidden="1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 hidden="1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 hidden="1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 hidden="1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 hidden="1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hidden="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 hidden="1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idden="1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 hidden="1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 hidden="1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 hidden="1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 hidden="1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 hidden="1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 hidden="1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hidden="1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hidden="1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hidden="1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hidden="1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hidden="1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idden="1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idden="1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idden="1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 hidden="1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 hidden="1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 hidden="1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idden="1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idden="1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idden="1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idden="1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hidden="1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idden="1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hidden="1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idden="1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 hidden="1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idden="1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 hidden="1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hidden="1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idden="1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 hidden="1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hidden="1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hidden="1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hidden="1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hidden="1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idden="1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hidden="1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idden="1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 hidden="1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 hidden="1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hidden="1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hidden="1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hidden="1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 hidden="1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 hidden="1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 hidden="1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 hidden="1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 hidden="1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 hidden="1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 hidden="1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 hidden="1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 hidden="1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 hidden="1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 hidden="1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 hidden="1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 hidden="1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 hidden="1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 hidden="1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 hidden="1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hidden="1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hidden="1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idden="1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 hidden="1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hidden="1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 hidden="1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 hidden="1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 hidden="1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 hidden="1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 hidden="1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 hidden="1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 hidden="1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4:AE244" name="Range1_1_7_35_1_3"/>
    <protectedRange sqref="AF135:AF143 AF152 AF208 AF200 AF218 AF222 AF224 AF24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47:W247 V234:W234" name="Range1_1_6_8"/>
    <protectedRange sqref="Z237 X240 X237:X238 Z247 X247 Z234 X234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35 Y2:Z59 Z60 Y188:Z188 Y61:Z186 Z207:Z210 Y205:Z205 Z199:Z204 Y190:Z198 Z214:Z225 Y214:Y216 Y218:Y224 Y211:Z213 Y221:Z233 Y238:Z246 Y248:Z734 Y235:Z236">
    <cfRule type="cellIs" dxfId="225" priority="42710" operator="equal">
      <formula>"OPORTUNIDADE"</formula>
    </cfRule>
  </conditionalFormatting>
  <conditionalFormatting sqref="Z736 Y6:Z59 Z60 Y188:Z188 Y61:Z186 Z207:Z210 Y205:Z205 Z199:Z204 Y190:Z198 Z214:Z225 Y214:Y216 Y218:Y224 Y211:Z213 Y221:Z233 Y238:Z246 Y248:Z735 Y235:Z236">
    <cfRule type="cellIs" dxfId="224" priority="296" operator="equal">
      <formula>"NÃO"</formula>
    </cfRule>
    <cfRule type="cellIs" dxfId="223" priority="297" operator="equal">
      <formula>"SIM"</formula>
    </cfRule>
  </conditionalFormatting>
  <conditionalFormatting sqref="AZ6:AZ734">
    <cfRule type="expression" dxfId="222" priority="42752">
      <formula>#REF!=1</formula>
    </cfRule>
  </conditionalFormatting>
  <conditionalFormatting sqref="BF60 U6:U59 V60 AY6:AY738 U61:U736 BE6:BE738">
    <cfRule type="cellIs" dxfId="221" priority="42736" operator="equal">
      <formula>"ERRO"</formula>
    </cfRule>
  </conditionalFormatting>
  <conditionalFormatting sqref="BQ6:BQ155 BQ157:BQ738">
    <cfRule type="cellIs" dxfId="220" priority="42731" operator="equal">
      <formula>"Produção e Intervalo"</formula>
    </cfRule>
    <cfRule type="cellIs" dxfId="219" priority="42732" operator="equal">
      <formula>"Aderente"</formula>
    </cfRule>
    <cfRule type="cellIs" dxfId="218" priority="42733" operator="equal">
      <formula>"Intervalo"</formula>
    </cfRule>
    <cfRule type="cellIs" dxfId="217" priority="42734" operator="equal">
      <formula>"Produção"</formula>
    </cfRule>
    <cfRule type="cellIs" dxfId="216" priority="42735" operator="equal">
      <formula>"ERRO"</formula>
    </cfRule>
  </conditionalFormatting>
  <conditionalFormatting sqref="BR6:BS738">
    <cfRule type="cellIs" dxfId="215" priority="42713" operator="equal">
      <formula>"*"</formula>
    </cfRule>
    <cfRule type="cellIs" dxfId="214" priority="42714" operator="greaterThanOrEqual">
      <formula>1</formula>
    </cfRule>
    <cfRule type="cellIs" dxfId="213" priority="42715" operator="lessThan">
      <formula>1</formula>
    </cfRule>
  </conditionalFormatting>
  <conditionalFormatting sqref="BH737 BH6:BH27 BH28:BI31 BH32:BH734">
    <cfRule type="iconSet" priority="44536">
      <iconSet showValue="0">
        <cfvo type="percent" val="0"/>
        <cfvo type="num" val="1"/>
        <cfvo type="num" val="1" gte="0"/>
      </iconSet>
    </cfRule>
    <cfRule type="iconSet" priority="4453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12" priority="44553">
      <formula>#REF!=1</formula>
    </cfRule>
  </conditionalFormatting>
  <conditionalFormatting sqref="BP10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533">
    <cfRule type="iconSet" priority="4456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2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2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11" priority="134" operator="equal">
      <formula>"OPORTUNIDADE"</formula>
    </cfRule>
  </conditionalFormatting>
  <conditionalFormatting sqref="Z187">
    <cfRule type="cellIs" dxfId="210" priority="132" operator="equal">
      <formula>"NÃO"</formula>
    </cfRule>
    <cfRule type="cellIs" dxfId="209" priority="133" operator="equal">
      <formula>"SIM"</formula>
    </cfRule>
  </conditionalFormatting>
  <conditionalFormatting sqref="Z189">
    <cfRule type="cellIs" dxfId="208" priority="131" operator="equal">
      <formula>"OPORTUNIDADE"</formula>
    </cfRule>
  </conditionalFormatting>
  <conditionalFormatting sqref="Z189">
    <cfRule type="cellIs" dxfId="207" priority="129" operator="equal">
      <formula>"NÃO"</formula>
    </cfRule>
    <cfRule type="cellIs" dxfId="206" priority="130" operator="equal">
      <formula>"SIM"</formula>
    </cfRule>
  </conditionalFormatting>
  <conditionalFormatting sqref="BP17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5" priority="124" operator="equal">
      <formula>"OPORTUNIDADE"</formula>
    </cfRule>
  </conditionalFormatting>
  <conditionalFormatting sqref="Y187">
    <cfRule type="cellIs" dxfId="204" priority="122" operator="equal">
      <formula>"NÃO"</formula>
    </cfRule>
    <cfRule type="cellIs" dxfId="203" priority="123" operator="equal">
      <formula>"SIM"</formula>
    </cfRule>
  </conditionalFormatting>
  <conditionalFormatting sqref="Y189">
    <cfRule type="cellIs" dxfId="202" priority="121" operator="equal">
      <formula>"OPORTUNIDADE"</formula>
    </cfRule>
  </conditionalFormatting>
  <conditionalFormatting sqref="Y189">
    <cfRule type="cellIs" dxfId="201" priority="119" operator="equal">
      <formula>"NÃO"</formula>
    </cfRule>
    <cfRule type="cellIs" dxfId="200" priority="120" operator="equal">
      <formula>"SIM"</formula>
    </cfRule>
  </conditionalFormatting>
  <conditionalFormatting sqref="BP17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9" priority="70" operator="equal">
      <formula>"OPORTUNIDADE"</formula>
    </cfRule>
  </conditionalFormatting>
  <conditionalFormatting sqref="Z206">
    <cfRule type="cellIs" dxfId="198" priority="68" operator="equal">
      <formula>"NÃO"</formula>
    </cfRule>
    <cfRule type="cellIs" dxfId="197" priority="69" operator="equal">
      <formula>"SIM"</formula>
    </cfRule>
  </conditionalFormatting>
  <conditionalFormatting sqref="Y206:Y210">
    <cfRule type="cellIs" dxfId="196" priority="67" operator="equal">
      <formula>"OPORTUNIDADE"</formula>
    </cfRule>
  </conditionalFormatting>
  <conditionalFormatting sqref="Y206:Y210">
    <cfRule type="cellIs" dxfId="195" priority="65" operator="equal">
      <formula>"NÃO"</formula>
    </cfRule>
    <cfRule type="cellIs" dxfId="194" priority="66" operator="equal">
      <formula>"SIM"</formula>
    </cfRule>
  </conditionalFormatting>
  <conditionalFormatting sqref="Y204">
    <cfRule type="cellIs" dxfId="193" priority="64" operator="equal">
      <formula>"OPORTUNIDADE"</formula>
    </cfRule>
  </conditionalFormatting>
  <conditionalFormatting sqref="Y204">
    <cfRule type="cellIs" dxfId="192" priority="62" operator="equal">
      <formula>"NÃO"</formula>
    </cfRule>
    <cfRule type="cellIs" dxfId="191" priority="63" operator="equal">
      <formula>"SIM"</formula>
    </cfRule>
  </conditionalFormatting>
  <conditionalFormatting sqref="Y203">
    <cfRule type="cellIs" dxfId="190" priority="61" operator="equal">
      <formula>"OPORTUNIDADE"</formula>
    </cfRule>
  </conditionalFormatting>
  <conditionalFormatting sqref="Y203">
    <cfRule type="cellIs" dxfId="189" priority="59" operator="equal">
      <formula>"NÃO"</formula>
    </cfRule>
    <cfRule type="cellIs" dxfId="188" priority="60" operator="equal">
      <formula>"SIM"</formula>
    </cfRule>
  </conditionalFormatting>
  <conditionalFormatting sqref="Y202">
    <cfRule type="cellIs" dxfId="187" priority="58" operator="equal">
      <formula>"OPORTUNIDADE"</formula>
    </cfRule>
  </conditionalFormatting>
  <conditionalFormatting sqref="Y202">
    <cfRule type="cellIs" dxfId="186" priority="56" operator="equal">
      <formula>"NÃO"</formula>
    </cfRule>
    <cfRule type="cellIs" dxfId="185" priority="57" operator="equal">
      <formula>"SIM"</formula>
    </cfRule>
  </conditionalFormatting>
  <conditionalFormatting sqref="Y201">
    <cfRule type="cellIs" dxfId="184" priority="55" operator="equal">
      <formula>"OPORTUNIDADE"</formula>
    </cfRule>
  </conditionalFormatting>
  <conditionalFormatting sqref="Y201">
    <cfRule type="cellIs" dxfId="183" priority="53" operator="equal">
      <formula>"NÃO"</formula>
    </cfRule>
    <cfRule type="cellIs" dxfId="182" priority="54" operator="equal">
      <formula>"SIM"</formula>
    </cfRule>
  </conditionalFormatting>
  <conditionalFormatting sqref="Y200">
    <cfRule type="cellIs" dxfId="181" priority="52" operator="equal">
      <formula>"OPORTUNIDADE"</formula>
    </cfRule>
  </conditionalFormatting>
  <conditionalFormatting sqref="Y200">
    <cfRule type="cellIs" dxfId="180" priority="50" operator="equal">
      <formula>"NÃO"</formula>
    </cfRule>
    <cfRule type="cellIs" dxfId="179" priority="51" operator="equal">
      <formula>"SIM"</formula>
    </cfRule>
  </conditionalFormatting>
  <conditionalFormatting sqref="Y199">
    <cfRule type="cellIs" dxfId="178" priority="49" operator="equal">
      <formula>"OPORTUNIDADE"</formula>
    </cfRule>
  </conditionalFormatting>
  <conditionalFormatting sqref="Y199">
    <cfRule type="cellIs" dxfId="177" priority="47" operator="equal">
      <formula>"NÃO"</formula>
    </cfRule>
    <cfRule type="cellIs" dxfId="176" priority="48" operator="equal">
      <formula>"SIM"</formula>
    </cfRule>
  </conditionalFormatting>
  <conditionalFormatting sqref="BQ156">
    <cfRule type="cellIs" dxfId="175" priority="42" operator="equal">
      <formula>"Produção e Intervalo"</formula>
    </cfRule>
    <cfRule type="cellIs" dxfId="174" priority="43" operator="equal">
      <formula>"Aderente"</formula>
    </cfRule>
    <cfRule type="cellIs" dxfId="173" priority="44" operator="equal">
      <formula>"Intervalo"</formula>
    </cfRule>
    <cfRule type="cellIs" dxfId="172" priority="45" operator="equal">
      <formula>"Produção"</formula>
    </cfRule>
    <cfRule type="cellIs" dxfId="171" priority="46" operator="equal">
      <formula>"ERRO"</formula>
    </cfRule>
  </conditionalFormatting>
  <conditionalFormatting sqref="BJ165:BK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70" priority="35" operator="equal">
      <formula>"OPORTUNIDADE"</formula>
    </cfRule>
  </conditionalFormatting>
  <conditionalFormatting sqref="Y217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Y225">
    <cfRule type="cellIs" dxfId="167" priority="29" operator="equal">
      <formula>"OPORTUNIDADE"</formula>
    </cfRule>
  </conditionalFormatting>
  <conditionalFormatting sqref="Y225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BP2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4" priority="10" operator="equal">
      <formula>"OPORTUNIDADE"</formula>
    </cfRule>
  </conditionalFormatting>
  <conditionalFormatting sqref="Y237:Z237">
    <cfRule type="cellIs" dxfId="163" priority="8" operator="equal">
      <formula>"NÃO"</formula>
    </cfRule>
    <cfRule type="cellIs" dxfId="162" priority="9" operator="equal">
      <formula>"SIM"</formula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47:Z247">
    <cfRule type="cellIs" dxfId="161" priority="6" operator="equal">
      <formula>"OPORTUNIDADE"</formula>
    </cfRule>
  </conditionalFormatting>
  <conditionalFormatting sqref="Y247:Z247">
    <cfRule type="cellIs" dxfId="160" priority="4" operator="equal">
      <formula>"NÃO"</formula>
    </cfRule>
    <cfRule type="cellIs" dxfId="159" priority="5" operator="equal">
      <formula>"SIM"</formula>
    </cfRule>
  </conditionalFormatting>
  <conditionalFormatting sqref="Y234:Z234">
    <cfRule type="cellIs" dxfId="158" priority="3" operator="equal">
      <formula>"OPORTUNIDADE"</formula>
    </cfRule>
  </conditionalFormatting>
  <conditionalFormatting sqref="Y234:Z234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E223" sqref="E22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7" t="s">
        <v>1605</v>
      </c>
      <c r="D5" s="258"/>
      <c r="E5" s="258"/>
      <c r="F5" s="258"/>
      <c r="G5" s="258"/>
      <c r="H5" s="258"/>
      <c r="I5" s="258"/>
      <c r="J5" s="259"/>
      <c r="K5" s="260" t="s">
        <v>1606</v>
      </c>
      <c r="L5" s="261"/>
      <c r="M5" s="261"/>
      <c r="N5" s="261"/>
      <c r="O5" s="262" t="s">
        <v>1607</v>
      </c>
      <c r="P5" s="263"/>
    </row>
    <row r="6" spans="1:16" s="82" customFormat="1" ht="15" customHeight="1">
      <c r="A6" s="74" t="s">
        <v>1608</v>
      </c>
      <c r="B6" s="83" t="s">
        <v>1609</v>
      </c>
      <c r="C6" s="84" t="s">
        <v>1019</v>
      </c>
      <c r="D6" s="85" t="s">
        <v>1020</v>
      </c>
      <c r="E6" s="84" t="s">
        <v>1610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1611</v>
      </c>
      <c r="M6" s="88" t="s">
        <v>669</v>
      </c>
      <c r="N6" s="89" t="s">
        <v>1014</v>
      </c>
      <c r="O6" s="90" t="s">
        <v>1057</v>
      </c>
      <c r="P6" s="151" t="s">
        <v>1612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Realizado intervalo para socaria no km 360+200 entre ZED361 / Prod. 520m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4.1666666666666664E-2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Oportunidade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Realizado intervalo para substituição de tampão</v>
      </c>
    </row>
    <row r="212" spans="1:16" hidden="1">
      <c r="A212" s="91">
        <f>IF(SP_NORTE!B212="","*",SP_NORTE!B212)</f>
        <v>45945</v>
      </c>
      <c r="B212" s="92" t="str">
        <f>IF(SP_NORTE!X212="","*",SP_NORTE!X212)</f>
        <v>Oportunidade</v>
      </c>
      <c r="C212" s="92" t="str">
        <f>IF(SP_NORTE!S212="","*",SP_NORTE!S212)</f>
        <v>SP NORTE</v>
      </c>
      <c r="D212" s="92" t="str">
        <f>IF(SP_NORTE!T212="","*",SP_NORTE!T212)</f>
        <v>ZEB-ZCZ</v>
      </c>
      <c r="E212" s="92" t="str">
        <f>IF(SP_NORTE!D212="","*",SP_NORTE!D212)</f>
        <v xml:space="preserve">TURMA FIXA VIA </v>
      </c>
      <c r="F212" s="92" t="str">
        <f>IF(SP_NORTE!H212="","*",SP_NORTE!H212)</f>
        <v>-</v>
      </c>
      <c r="G212" s="92" t="str">
        <f>IF(SP_NORTE!M212="","*",SP_NORTE!M212)</f>
        <v>ZCV-ZCT</v>
      </c>
      <c r="H212" s="131">
        <f>IF(SP_NORTE!K212="","*",SP_NORTE!K212)</f>
        <v>145.1</v>
      </c>
      <c r="I212" s="128">
        <f>IF(SP_NORTE!O212="","*",SP_NORTE!O212)</f>
        <v>0.41666666666666669</v>
      </c>
      <c r="J212" s="128">
        <f>IF(SP_NORTE!P212="","*",SP_NORTE!P212)</f>
        <v>6.25E-2</v>
      </c>
      <c r="K212" s="92" t="str">
        <f>IF(SP_NORTE!AK212="","*",SP_NORTE!AK212)</f>
        <v>-</v>
      </c>
      <c r="L212" s="92" t="str">
        <f>IF(SP_NORTE!AM212="","*",SP_NORTE!AM212)</f>
        <v>ZCV-ZCT</v>
      </c>
      <c r="M212" s="92">
        <f>IF(SP_NORTE!AP212="","*",SP_NORTE!AP212)</f>
        <v>145.1</v>
      </c>
      <c r="N212" s="92" t="str">
        <f>IF(SP_NORTE!AM212="","*",SP_NORTE!AM212)</f>
        <v>ZCV-ZCT</v>
      </c>
      <c r="O212" s="124">
        <f>IF(SP_NORTE!BH212="","*",SP_NORTE!BH212)</f>
        <v>2</v>
      </c>
      <c r="P212" s="187" t="str">
        <f>IF($A$2=1,IF(SP_NORTE!BJ212="","*",SP_NORTE!BJ212),IF(SP_NORTE!BK212="","*",SP_NORTE!BK212))</f>
        <v>Realizado intervalo para substituição de tampão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>
        <f>IF(SP_NORTE!BH213="","*",SP_NORTE!BH213)</f>
        <v>2</v>
      </c>
      <c r="P213" s="187" t="str">
        <f>IF($A$2=1,IF(SP_NORTE!BJ213="","*",SP_NORTE!BJ213),IF(SP_NORTE!BK213="","*",SP_NORTE!BK213))</f>
        <v>Em intervalo para substituição de meia chave em ZTF Norte no km 410+403 / 11h56 - 13h56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>
        <f>IF(SP_NORTE!BH214="","*",SP_NORTE!BH214)</f>
        <v>2</v>
      </c>
      <c r="P214" s="187" t="str">
        <f>IF($A$2=1,IF(SP_NORTE!BJ214="","*",SP_NORTE!BJ214),IF(SP_NORTE!BK214="","*",SP_NORTE!BK214))</f>
        <v>TP pronta 08:02, em intervalo 11:45 ate 13hrs, segundo intervalo 14:25 ate 15:25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ZJA380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ZJA380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>
        <f>IF(SP_NORTE!BH215="","*",SP_NORTE!BH215)</f>
        <v>2</v>
      </c>
      <c r="P215" s="187" t="str">
        <f>IF($A$2=1,IF(SP_NORTE!BJ215="","*",SP_NORTE!BJ215),IF(SP_NORTE!BK215="","*",SP_NORTE!BK215))</f>
        <v>Previsao TP pronta 10:20, em intervalo das 10:35 ate 12:05/ prod. 1 solda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ZJA380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ZJA380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>
        <f>IF(SP_NORTE!BH216="","*",SP_NORTE!BH216)</f>
        <v>2</v>
      </c>
      <c r="P216" s="187" t="str">
        <f>IF($A$2=1,IF(SP_NORTE!BJ216="","*",SP_NORTE!BJ216),IF(SP_NORTE!BK216="","*",SP_NORTE!BK216))</f>
        <v>Previsao TP pronta 10:20, em intervalo das 10:35 ate 12:05/ prod. 1 solda</v>
      </c>
    </row>
    <row r="217" spans="1:16" hidden="1">
      <c r="A217" s="91">
        <f>IF(SP_NORTE!B217="","*",SP_NORTE!B217)</f>
        <v>45946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>
        <f>IF(SP_NORTE!BH217="","*",SP_NORTE!BH217)</f>
        <v>2</v>
      </c>
      <c r="P217" s="187" t="str">
        <f>IF($A$2=1,IF(SP_NORTE!BJ217="","*",SP_NORTE!BJ217),IF(SP_NORTE!BK217="","*",SP_NORTE!BK217))</f>
        <v xml:space="preserve">TP pronta 09:55, em intervalo 12:25 ate 13:55/ prod 50 metros 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8.3333333333333329E-2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>
        <f>IF(SP_NORTE!BH218="","*",SP_NORTE!BH218)</f>
        <v>2</v>
      </c>
      <c r="P218" s="187" t="str">
        <f>IF($A$2=1,IF(SP_NORTE!BJ218="","*",SP_NORTE!BJ218),IF(SP_NORTE!BK218="","*",SP_NORTE!BK218))</f>
        <v xml:space="preserve">MC1 08:55, em intervalo da socada no km 358,4 em ZED361 ate 13:40/prod. 400 metro, concedido 1hr de intervalo devido malha saturada, alto fluxo de trens na regiao 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 xml:space="preserve">TURMA FIXA VIA </v>
      </c>
      <c r="F219" s="92" t="str">
        <f>IF(SP_NORTE!H219="","*",SP_NORTE!H219)</f>
        <v>-</v>
      </c>
      <c r="G219" s="92" t="str">
        <f>IF(SP_NORTE!M219="","*",SP_NORTE!M219)</f>
        <v>ZCT-ZUC</v>
      </c>
      <c r="H219" s="131">
        <f>IF(SP_NORTE!K219="","*",SP_NORTE!K219)</f>
        <v>162.80000000000001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-</v>
      </c>
      <c r="L219" s="92" t="str">
        <f>IF(SP_NORTE!AM219="","*",SP_NORTE!AM219)</f>
        <v>ZCT-ZUC</v>
      </c>
      <c r="M219" s="92">
        <f>IF(SP_NORTE!AP219="","*",SP_NORTE!AP219)</f>
        <v>162.80000000000001</v>
      </c>
      <c r="N219" s="92" t="str">
        <f>IF(SP_NORTE!AM219="","*",SP_NORTE!AM219)</f>
        <v>ZCT-ZUC</v>
      </c>
      <c r="O219" s="124">
        <f>IF(SP_NORTE!BH219="","*",SP_NORTE!BH219)</f>
        <v>2</v>
      </c>
      <c r="P219" s="187" t="str">
        <f>IF($A$2=1,IF(SP_NORTE!BJ219="","*",SP_NORTE!BJ219),IF(SP_NORTE!BK219="","*",SP_NORTE!BK219))</f>
        <v>Em intervalo para substituição de tampão em ponto de restição no km 162+800 em ZCT163 / 09h40 - 10h40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ZEB-ZCZ</v>
      </c>
      <c r="E220" s="92" t="str">
        <f>IF(SP_NORTE!D220="","*",SP_NORTE!D220)</f>
        <v>V97</v>
      </c>
      <c r="F220" s="92" t="str">
        <f>IF(SP_NORTE!H220="","*",SP_NORTE!H220)</f>
        <v>ZCV1</v>
      </c>
      <c r="G220" s="92" t="str">
        <f>IF(SP_NORTE!M220="","*",SP_NORTE!M220)</f>
        <v>ZCV-ZMA</v>
      </c>
      <c r="H220" s="131">
        <f>IF(SP_NORTE!K220="","*",SP_NORTE!K220)</f>
        <v>140</v>
      </c>
      <c r="I220" s="128">
        <f>IF(SP_NORTE!O220="","*",SP_NORTE!O220)</f>
        <v>0.375</v>
      </c>
      <c r="J220" s="128">
        <f>IF(SP_NORTE!P220="","*",SP_NORTE!P220)</f>
        <v>4.1666666666666664E-2</v>
      </c>
      <c r="K220" s="92" t="str">
        <f>IF(SP_NORTE!AK220="","*",SP_NORTE!AK220)</f>
        <v>ZCV1</v>
      </c>
      <c r="L220" s="92" t="str">
        <f>IF(SP_NORTE!AM220="","*",SP_NORTE!AM220)</f>
        <v>ZCV-ZMA</v>
      </c>
      <c r="M220" s="92">
        <f>IF(SP_NORTE!AP220="","*",SP_NORTE!AP220)</f>
        <v>140</v>
      </c>
      <c r="N220" s="92" t="str">
        <f>IF(SP_NORTE!AM220="","*",SP_NORTE!AM220)</f>
        <v>ZCV-ZMA</v>
      </c>
      <c r="O220" s="124">
        <f>IF(SP_NORTE!BH220="","*",SP_NORTE!BH220)</f>
        <v>0</v>
      </c>
      <c r="P220" s="187" t="str">
        <f>IF($A$2=1,IF(SP_NORTE!BJ220="","*",SP_NORTE!BJ220),IF(SP_NORTE!BK220="","*",SP_NORTE!BK220))</f>
        <v>Cancelado devido malha saturada, alto fluxo de trens na região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DANILO (TP-837)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59.21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59.21</v>
      </c>
      <c r="N221" s="92" t="str">
        <f>IF(SP_NORTE!AM221="","*",SP_NORTE!AM221)</f>
        <v>ZDG-ZTN</v>
      </c>
      <c r="O221" s="124">
        <f>IF(SP_NORTE!BH221="","*",SP_NORTE!BH221)</f>
        <v>0</v>
      </c>
      <c r="P221" s="187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MAURO TP-868)</v>
      </c>
      <c r="F222" s="92" t="str">
        <f>IF(SP_NORTE!H222="","*",SP_NORTE!H222)</f>
        <v>-</v>
      </c>
      <c r="G222" s="92" t="str">
        <f>IF(SP_NORTE!M222="","*",SP_NORTE!M222)</f>
        <v>ZDG-ZTN</v>
      </c>
      <c r="H222" s="131">
        <f>IF(SP_NORTE!K222="","*",SP_NORTE!K222)</f>
        <v>58.890999999999998</v>
      </c>
      <c r="I222" s="128">
        <f>IF(SP_NORTE!O222="","*",SP_NORTE!O222)</f>
        <v>0.35416666666666669</v>
      </c>
      <c r="J222" s="128">
        <f>IF(SP_NORTE!P222="","*",SP_NORTE!P222)</f>
        <v>6.25E-2</v>
      </c>
      <c r="K222" s="92" t="str">
        <f>IF(SP_NORTE!AK222="","*",SP_NORTE!AK222)</f>
        <v>-</v>
      </c>
      <c r="L222" s="92" t="str">
        <f>IF(SP_NORTE!AM222="","*",SP_NORTE!AM222)</f>
        <v>ZDG-ZTN</v>
      </c>
      <c r="M222" s="92">
        <f>IF(SP_NORTE!AP222="","*",SP_NORTE!AP222)</f>
        <v>58.890999999999998</v>
      </c>
      <c r="N222" s="92" t="str">
        <f>IF(SP_NORTE!AM222="","*",SP_NORTE!AM222)</f>
        <v>ZDG-ZTN</v>
      </c>
      <c r="O222" s="124">
        <f>IF(SP_NORTE!BH222="","*",SP_NORTE!BH222)</f>
        <v>0</v>
      </c>
      <c r="P222" s="187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ZCZ-ZTI</v>
      </c>
      <c r="E223" s="92" t="str">
        <f>IF(SP_NORTE!D223="","*",SP_NORTE!D223)</f>
        <v>ANTÔNIO (TP-713)</v>
      </c>
      <c r="F223" s="92" t="str">
        <f>IF(SP_NORTE!H223="","*",SP_NORTE!H223)</f>
        <v>ZTO1</v>
      </c>
      <c r="G223" s="92" t="str">
        <f>IF(SP_NORTE!M223="","*",SP_NORTE!M223)</f>
        <v>ZTO-ZOI</v>
      </c>
      <c r="H223" s="131">
        <f>IF(SP_NORTE!K223="","*",SP_NORTE!K223)</f>
        <v>244.5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ZTO1</v>
      </c>
      <c r="L223" s="92" t="str">
        <f>IF(SP_NORTE!AM223="","*",SP_NORTE!AM223)</f>
        <v>ZTO-ZOI</v>
      </c>
      <c r="M223" s="92">
        <f>IF(SP_NORTE!AP223="","*",SP_NORTE!AP223)</f>
        <v>244.5</v>
      </c>
      <c r="N223" s="92" t="str">
        <f>IF(SP_NORTE!AM223="","*",SP_NORTE!AM223)</f>
        <v>ZTO-ZOI</v>
      </c>
      <c r="O223" s="124">
        <f>IF(SP_NORTE!BH223="","*",SP_NORTE!BH223)</f>
        <v>2</v>
      </c>
      <c r="P223" s="187" t="str">
        <f>IF($A$2=1,IF(SP_NORTE!BJ223="","*",SP_NORTE!BJ223),IF(SP_NORTE!BK223="","*",SP_NORTE!BK223))</f>
        <v xml:space="preserve">TP pronto 07:23, em intervalo 11:30 ate 13hrs/ prod. 1 solda 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KLECIO (TP-699)</v>
      </c>
      <c r="F224" s="92" t="str">
        <f>IF(SP_NORTE!H224="","*",SP_NORTE!H224)</f>
        <v>ZSK1</v>
      </c>
      <c r="G224" s="92" t="str">
        <f>IF(SP_NORTE!M224="","*",SP_NORTE!M224)</f>
        <v>ZSK</v>
      </c>
      <c r="H224" s="131">
        <f>IF(SP_NORTE!K224="","*",SP_NORTE!K224)</f>
        <v>206.15</v>
      </c>
      <c r="I224" s="128">
        <f>IF(SP_NORTE!O224="","*",SP_NORTE!O224)</f>
        <v>0.375</v>
      </c>
      <c r="J224" s="128">
        <f>IF(SP_NORTE!P224="","*",SP_NORTE!P224)</f>
        <v>6.25E-2</v>
      </c>
      <c r="K224" s="92" t="str">
        <f>IF(SP_NORTE!AK224="","*",SP_NORTE!AK224)</f>
        <v>ZSK1</v>
      </c>
      <c r="L224" s="92" t="str">
        <f>IF(SP_NORTE!AM224="","*",SP_NORTE!AM224)</f>
        <v>ZSK</v>
      </c>
      <c r="M224" s="92">
        <f>IF(SP_NORTE!AP224="","*",SP_NORTE!AP224)</f>
        <v>206.15</v>
      </c>
      <c r="N224" s="92" t="str">
        <f>IF(SP_NORTE!AM224="","*",SP_NORTE!AM224)</f>
        <v>ZSK</v>
      </c>
      <c r="O224" s="124">
        <f>IF(SP_NORTE!BH224="","*",SP_NORTE!BH224)</f>
        <v>2</v>
      </c>
      <c r="P224" s="187" t="str">
        <f>IF($A$2=1,IF(SP_NORTE!BJ224="","*",SP_NORTE!BJ224),IF(SP_NORTE!BK224="","*",SP_NORTE!BK224))</f>
        <v xml:space="preserve">TP pronta 09:19, em intervalo 11:06 ate 12:36/prod. 1 solda </v>
      </c>
    </row>
    <row r="225" spans="1:16" hidden="1">
      <c r="A225" s="91">
        <f>IF(SP_NORTE!B225="","*",SP_NORTE!B225)</f>
        <v>45946</v>
      </c>
      <c r="B225" s="92" t="str">
        <f>IF(SP_NORTE!X225="","*",SP_NORTE!X225)</f>
        <v>Oportunidade</v>
      </c>
      <c r="C225" s="92" t="str">
        <f>IF(SP_NORTE!S225="","*",SP_NORTE!S225)</f>
        <v>SP NORTE</v>
      </c>
      <c r="D225" s="92" t="str">
        <f>IF(SP_NORTE!T225="","*",SP_NORTE!T225)</f>
        <v>ZBV-ZTI</v>
      </c>
      <c r="E225" s="92" t="str">
        <f>IF(SP_NORTE!D225="","*",SP_NORTE!D225)</f>
        <v>V89</v>
      </c>
      <c r="F225" s="92" t="str">
        <f>IF(SP_NORTE!H225="","*",SP_NORTE!H225)</f>
        <v>ZLI1062</v>
      </c>
      <c r="G225" s="92" t="str">
        <f>IF(SP_NORTE!M225="","*",SP_NORTE!M225)</f>
        <v>ZLI-ZYU</v>
      </c>
      <c r="H225" s="131">
        <f>IF(SP_NORTE!K225="","*",SP_NORTE!K225)</f>
        <v>82</v>
      </c>
      <c r="I225" s="128">
        <f>IF(SP_NORTE!O225="","*",SP_NORTE!O225)</f>
        <v>0.375</v>
      </c>
      <c r="J225" s="128">
        <f>IF(SP_NORTE!P225="","*",SP_NORTE!P225)</f>
        <v>4.1666666666666664E-2</v>
      </c>
      <c r="K225" s="92" t="str">
        <f>IF(SP_NORTE!AK225="","*",SP_NORTE!AK225)</f>
        <v>ZLI1062</v>
      </c>
      <c r="L225" s="92" t="str">
        <f>IF(SP_NORTE!AM225="","*",SP_NORTE!AM225)</f>
        <v>ZLI-ZYU</v>
      </c>
      <c r="M225" s="92">
        <f>IF(SP_NORTE!AP225="","*",SP_NORTE!AP225)</f>
        <v>82</v>
      </c>
      <c r="N225" s="92" t="str">
        <f>IF(SP_NORTE!AM225="","*",SP_NORTE!AM225)</f>
        <v>ZLI-ZYU</v>
      </c>
      <c r="O225" s="124">
        <f>IF(SP_NORTE!BH225="","*",SP_NORTE!BH225)</f>
        <v>0</v>
      </c>
      <c r="P225" s="187" t="str">
        <f>IF($A$2=1,IF(SP_NORTE!BJ225="","*",SP_NORTE!BJ225),IF(SP_NORTE!BK225="","*",SP_NORTE!BK225))</f>
        <v xml:space="preserve">Foi cancelado o deslocamento devido perda de sinal constante 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>
        <f>IF(SP_NORTE!B227="","*",SP_NORTE!B227)</f>
        <v>45947</v>
      </c>
      <c r="B227" s="92" t="str">
        <f>IF(SP_NORTE!X227="","*",SP_NORTE!X227)</f>
        <v>Oportunidade</v>
      </c>
      <c r="C227" s="92" t="str">
        <f>IF(SP_NORTE!S227="","*",SP_NORTE!S227)</f>
        <v>SP NORTE</v>
      </c>
      <c r="D227" s="92" t="str">
        <f>IF(SP_NORTE!T227="","*",SP_NORTE!T227)</f>
        <v>TMI-ZEB</v>
      </c>
      <c r="E227" s="92" t="str">
        <f>IF(SP_NORTE!D227="","*",SP_NORTE!D227)</f>
        <v>A65</v>
      </c>
      <c r="F227" s="92" t="str">
        <f>IF(SP_NORTE!H227="","*",SP_NORTE!H227)</f>
        <v>ZJA2</v>
      </c>
      <c r="G227" s="92" t="str">
        <f>IF(SP_NORTE!M227="","*",SP_NORTE!M227)</f>
        <v>ZUR-ZUE</v>
      </c>
      <c r="H227" s="131">
        <f>IF(SP_NORTE!K227="","*",SP_NORTE!K227)</f>
        <v>391</v>
      </c>
      <c r="I227" s="128">
        <f>IF(SP_NORTE!O227="","*",SP_NORTE!O227)</f>
        <v>0.33333333333333331</v>
      </c>
      <c r="J227" s="128">
        <f>IF(SP_NORTE!P227="","*",SP_NORTE!P227)</f>
        <v>4.1666666666666664E-2</v>
      </c>
      <c r="K227" s="92" t="str">
        <f>IF(SP_NORTE!AK227="","*",SP_NORTE!AK227)</f>
        <v>ZJA2</v>
      </c>
      <c r="L227" s="92" t="str">
        <f>IF(SP_NORTE!AM227="","*",SP_NORTE!AM227)</f>
        <v>ZUR-ZUE</v>
      </c>
      <c r="M227" s="92">
        <f>IF(SP_NORTE!AP227="","*",SP_NORTE!AP227)</f>
        <v>391</v>
      </c>
      <c r="N227" s="92" t="str">
        <f>IF(SP_NORTE!AM227="","*",SP_NORTE!AM227)</f>
        <v>ZUR-ZUE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>
        <f>IF(SP_NORTE!B228="","*",SP_NORTE!B228)</f>
        <v>45947</v>
      </c>
      <c r="B228" s="92" t="str">
        <f>IF(SP_NORTE!X228="","*",SP_NORTE!X228)</f>
        <v>Oportunidade</v>
      </c>
      <c r="C228" s="92" t="str">
        <f>IF(SP_NORTE!S228="","*",SP_NORTE!S228)</f>
        <v>SP NORTE</v>
      </c>
      <c r="D228" s="92" t="str">
        <f>IF(SP_NORTE!T228="","*",SP_NORTE!T228)</f>
        <v>TMI-ZEB</v>
      </c>
      <c r="E228" s="92" t="str">
        <f>IF(SP_NORTE!D228="","*",SP_NORTE!D228)</f>
        <v>V88</v>
      </c>
      <c r="F228" s="92" t="str">
        <f>IF(SP_NORTE!H228="","*",SP_NORTE!H228)</f>
        <v>ZFN2</v>
      </c>
      <c r="G228" s="92" t="str">
        <f>IF(SP_NORTE!M228="","*",SP_NORTE!M228)</f>
        <v>ZGI-ZFN</v>
      </c>
      <c r="H228" s="131">
        <f>IF(SP_NORTE!K228="","*",SP_NORTE!K228)</f>
        <v>332</v>
      </c>
      <c r="I228" s="128">
        <f>IF(SP_NORTE!O228="","*",SP_NORTE!O228)</f>
        <v>0.375</v>
      </c>
      <c r="J228" s="128">
        <f>IF(SP_NORTE!P228="","*",SP_NORTE!P228)</f>
        <v>0.125</v>
      </c>
      <c r="K228" s="92" t="str">
        <f>IF(SP_NORTE!AK228="","*",SP_NORTE!AK228)</f>
        <v>ZFN2</v>
      </c>
      <c r="L228" s="92" t="str">
        <f>IF(SP_NORTE!AM228="","*",SP_NORTE!AM228)</f>
        <v>ZGI-ZFN</v>
      </c>
      <c r="M228" s="92">
        <f>IF(SP_NORTE!AP228="","*",SP_NORTE!AP228)</f>
        <v>332</v>
      </c>
      <c r="N228" s="92" t="str">
        <f>IF(SP_NORTE!AM228="","*",SP_NORTE!AM228)</f>
        <v>ZGI-ZFN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>
        <f>IF(SP_NORTE!B229="","*",SP_NORTE!B229)</f>
        <v>45947</v>
      </c>
      <c r="B229" s="92" t="str">
        <f>IF(SP_NORTE!X229="","*",SP_NORTE!X229)</f>
        <v>Oportunidade</v>
      </c>
      <c r="C229" s="92" t="str">
        <f>IF(SP_NORTE!S229="","*",SP_NORTE!S229)</f>
        <v>SP NORTE</v>
      </c>
      <c r="D229" s="92" t="str">
        <f>IF(SP_NORTE!T229="","*",SP_NORTE!T229)</f>
        <v>TMI-ZEB</v>
      </c>
      <c r="E229" s="92" t="str">
        <f>IF(SP_NORTE!D229="","*",SP_NORTE!D229)</f>
        <v>JULIO CÉSAR (TP-701)</v>
      </c>
      <c r="F229" s="92" t="str">
        <f>IF(SP_NORTE!H229="","*",SP_NORTE!H229)</f>
        <v>-</v>
      </c>
      <c r="G229" s="92" t="str">
        <f>IF(SP_NORTE!M229="","*",SP_NORTE!M229)</f>
        <v>ZRZ-ZEC</v>
      </c>
      <c r="H229" s="131">
        <f>IF(SP_NORTE!K229="","*",SP_NORTE!K229)</f>
        <v>254</v>
      </c>
      <c r="I229" s="128">
        <f>IF(SP_NORTE!O229="","*",SP_NORTE!O229)</f>
        <v>0.5</v>
      </c>
      <c r="J229" s="128">
        <f>IF(SP_NORTE!P229="","*",SP_NORTE!P229)</f>
        <v>0.125</v>
      </c>
      <c r="K229" s="92" t="str">
        <f>IF(SP_NORTE!AK229="","*",SP_NORTE!AK229)</f>
        <v>-</v>
      </c>
      <c r="L229" s="92" t="str">
        <f>IF(SP_NORTE!AM229="","*",SP_NORTE!AM229)</f>
        <v>ZRZ-ZEC</v>
      </c>
      <c r="M229" s="92">
        <f>IF(SP_NORTE!AP229="","*",SP_NORTE!AP229)</f>
        <v>254</v>
      </c>
      <c r="N229" s="92" t="str">
        <f>IF(SP_NORTE!AM229="","*",SP_NORTE!AM229)</f>
        <v>ZRZ-ZEC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>
        <f>IF(SP_NORTE!B230="","*",SP_NORTE!B230)</f>
        <v>45947</v>
      </c>
      <c r="B230" s="92" t="str">
        <f>IF(SP_NORTE!X230="","*",SP_NORTE!X230)</f>
        <v>Oportunidade</v>
      </c>
      <c r="C230" s="92" t="str">
        <f>IF(SP_NORTE!S230="","*",SP_NORTE!S230)</f>
        <v>SP NORTE</v>
      </c>
      <c r="D230" s="92" t="str">
        <f>IF(SP_NORTE!T230="","*",SP_NORTE!T230)</f>
        <v>ZEB-ZCZ</v>
      </c>
      <c r="E230" s="92" t="str">
        <f>IF(SP_NORTE!D230="","*",SP_NORTE!D230)</f>
        <v>JOVÂNIO (TP-850)</v>
      </c>
      <c r="F230" s="92" t="str">
        <f>IF(SP_NORTE!H230="","*",SP_NORTE!H230)</f>
        <v>-</v>
      </c>
      <c r="G230" s="92" t="str">
        <f>IF(SP_NORTE!M230="","*",SP_NORTE!M230)</f>
        <v>ZVU-ZEB</v>
      </c>
      <c r="H230" s="131">
        <f>IF(SP_NORTE!K230="","*",SP_NORTE!K230)</f>
        <v>235.8</v>
      </c>
      <c r="I230" s="128">
        <f>IF(SP_NORTE!O230="","*",SP_NORTE!O230)</f>
        <v>0.375</v>
      </c>
      <c r="J230" s="128">
        <f>IF(SP_NORTE!P230="","*",SP_NORTE!P230)</f>
        <v>0.125</v>
      </c>
      <c r="K230" s="92" t="str">
        <f>IF(SP_NORTE!AK230="","*",SP_NORTE!AK230)</f>
        <v>-</v>
      </c>
      <c r="L230" s="92" t="str">
        <f>IF(SP_NORTE!AM230="","*",SP_NORTE!AM230)</f>
        <v>ZVU-ZEB</v>
      </c>
      <c r="M230" s="92">
        <f>IF(SP_NORTE!AP230="","*",SP_NORTE!AP230)</f>
        <v>235.8</v>
      </c>
      <c r="N230" s="92" t="str">
        <f>IF(SP_NORTE!AM230="","*",SP_NORTE!AM230)</f>
        <v>ZVU-ZEB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>
        <f>IF(SP_NORTE!B231="","*",SP_NORTE!B231)</f>
        <v>45947</v>
      </c>
      <c r="B231" s="92" t="str">
        <f>IF(SP_NORTE!X231="","*",SP_NORTE!X231)</f>
        <v>Oportunidade</v>
      </c>
      <c r="C231" s="92" t="str">
        <f>IF(SP_NORTE!S231="","*",SP_NORTE!S231)</f>
        <v>SP NORTE</v>
      </c>
      <c r="D231" s="92" t="str">
        <f>IF(SP_NORTE!T231="","*",SP_NORTE!T231)</f>
        <v>ZEB-ZCZ</v>
      </c>
      <c r="E231" s="92" t="str">
        <f>IF(SP_NORTE!D231="","*",SP_NORTE!D231)</f>
        <v>RENATO (TP-694)</v>
      </c>
      <c r="F231" s="92" t="str">
        <f>IF(SP_NORTE!H231="","*",SP_NORTE!H231)</f>
        <v>-</v>
      </c>
      <c r="G231" s="92" t="str">
        <f>IF(SP_NORTE!M231="","*",SP_NORTE!M231)</f>
        <v>ZMO-2</v>
      </c>
      <c r="H231" s="131">
        <f>IF(SP_NORTE!K231="","*",SP_NORTE!K231)</f>
        <v>224</v>
      </c>
      <c r="I231" s="128">
        <f>IF(SP_NORTE!O231="","*",SP_NORTE!O231)</f>
        <v>0.39583333333333331</v>
      </c>
      <c r="J231" s="128">
        <f>IF(SP_NORTE!P231="","*",SP_NORTE!P231)</f>
        <v>0.125</v>
      </c>
      <c r="K231" s="92" t="str">
        <f>IF(SP_NORTE!AK231="","*",SP_NORTE!AK231)</f>
        <v>-</v>
      </c>
      <c r="L231" s="92" t="str">
        <f>IF(SP_NORTE!AM231="","*",SP_NORTE!AM231)</f>
        <v>ZMO-2</v>
      </c>
      <c r="M231" s="92">
        <f>IF(SP_NORTE!AP231="","*",SP_NORTE!AP231)</f>
        <v>224</v>
      </c>
      <c r="N231" s="92" t="str">
        <f>IF(SP_NORTE!AM231="","*",SP_NORTE!AM231)</f>
        <v>ZMO-2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>
        <f>IF(SP_NORTE!B232="","*",SP_NORTE!B232)</f>
        <v>45947</v>
      </c>
      <c r="B232" s="92" t="str">
        <f>IF(SP_NORTE!X232="","*",SP_NORTE!X232)</f>
        <v>Oportunidade</v>
      </c>
      <c r="C232" s="92" t="str">
        <f>IF(SP_NORTE!S232="","*",SP_NORTE!S232)</f>
        <v>SP NORTE</v>
      </c>
      <c r="D232" s="92" t="str">
        <f>IF(SP_NORTE!T232="","*",SP_NORTE!T232)</f>
        <v>ZEB-ZCZ</v>
      </c>
      <c r="E232" s="92" t="str">
        <f>IF(SP_NORTE!D232="","*",SP_NORTE!D232)</f>
        <v>JULIO (TP-697)</v>
      </c>
      <c r="F232" s="92" t="str">
        <f>IF(SP_NORTE!H232="","*",SP_NORTE!H232)</f>
        <v>-</v>
      </c>
      <c r="G232" s="92" t="str">
        <f>IF(SP_NORTE!M232="","*",SP_NORTE!M232)</f>
        <v>ZGB-ZMO</v>
      </c>
      <c r="H232" s="131">
        <f>IF(SP_NORTE!K232="","*",SP_NORTE!K232)</f>
        <v>213.21</v>
      </c>
      <c r="I232" s="128">
        <f>IF(SP_NORTE!O232="","*",SP_NORTE!O232)</f>
        <v>0.375</v>
      </c>
      <c r="J232" s="128">
        <f>IF(SP_NORTE!P232="","*",SP_NORTE!P232)</f>
        <v>0.125</v>
      </c>
      <c r="K232" s="92" t="str">
        <f>IF(SP_NORTE!AK232="","*",SP_NORTE!AK232)</f>
        <v>-</v>
      </c>
      <c r="L232" s="92" t="str">
        <f>IF(SP_NORTE!AM232="","*",SP_NORTE!AM232)</f>
        <v>ZGB-ZMO</v>
      </c>
      <c r="M232" s="92">
        <f>IF(SP_NORTE!AP232="","*",SP_NORTE!AP232)</f>
        <v>213.21</v>
      </c>
      <c r="N232" s="92" t="str">
        <f>IF(SP_NORTE!AM232="","*",SP_NORTE!AM232)</f>
        <v>ZGB-ZMO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>
        <f>IF(SP_NORTE!B233="","*",SP_NORTE!B233)</f>
        <v>45947</v>
      </c>
      <c r="B233" s="92" t="str">
        <f>IF(SP_NORTE!X233="","*",SP_NORTE!X233)</f>
        <v>Oportunidade</v>
      </c>
      <c r="C233" s="92" t="str">
        <f>IF(SP_NORTE!S233="","*",SP_NORTE!S233)</f>
        <v>SP NORTE</v>
      </c>
      <c r="D233" s="92" t="str">
        <f>IF(SP_NORTE!T233="","*",SP_NORTE!T233)</f>
        <v>ZEB-ZCZ</v>
      </c>
      <c r="E233" s="92" t="str">
        <f>IF(SP_NORTE!D233="","*",SP_NORTE!D233)</f>
        <v>PEDRO (TP-696)</v>
      </c>
      <c r="F233" s="92" t="str">
        <f>IF(SP_NORTE!H233="","*",SP_NORTE!H233)</f>
        <v>-</v>
      </c>
      <c r="G233" s="92" t="str">
        <f>IF(SP_NORTE!M233="","*",SP_NORTE!M233)</f>
        <v>ZEH-ZRU</v>
      </c>
      <c r="H233" s="131">
        <f>IF(SP_NORTE!K233="","*",SP_NORTE!K233)</f>
        <v>200.74</v>
      </c>
      <c r="I233" s="128">
        <f>IF(SP_NORTE!O233="","*",SP_NORTE!O233)</f>
        <v>0.375</v>
      </c>
      <c r="J233" s="128">
        <f>IF(SP_NORTE!P233="","*",SP_NORTE!P233)</f>
        <v>0.125</v>
      </c>
      <c r="K233" s="92" t="str">
        <f>IF(SP_NORTE!AK233="","*",SP_NORTE!AK233)</f>
        <v>-</v>
      </c>
      <c r="L233" s="92" t="str">
        <f>IF(SP_NORTE!AM233="","*",SP_NORTE!AM233)</f>
        <v>ZEH-ZRU</v>
      </c>
      <c r="M233" s="92">
        <f>IF(SP_NORTE!AP233="","*",SP_NORTE!AP233)</f>
        <v>200.74</v>
      </c>
      <c r="N233" s="92" t="str">
        <f>IF(SP_NORTE!AM233="","*",SP_NORTE!AM233)</f>
        <v>ZEH-ZRU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>
        <f>IF(SP_NORTE!B234="","*",SP_NORTE!B234)</f>
        <v>45947</v>
      </c>
      <c r="B234" s="92" t="str">
        <f>IF(SP_NORTE!X234="","*",SP_NORTE!X234)</f>
        <v>Oportunidade</v>
      </c>
      <c r="C234" s="92" t="str">
        <f>IF(SP_NORTE!S234="","*",SP_NORTE!S234)</f>
        <v>SP NORTE</v>
      </c>
      <c r="D234" s="92" t="str">
        <f>IF(SP_NORTE!T234="","*",SP_NORTE!T234)</f>
        <v>ZEB-ZCZ</v>
      </c>
      <c r="E234" s="92" t="str">
        <f>IF(SP_NORTE!D234="","*",SP_NORTE!D234)</f>
        <v>RAFAEL (TP-695)</v>
      </c>
      <c r="F234" s="92" t="str">
        <f>IF(SP_NORTE!H234="","*",SP_NORTE!H234)</f>
        <v>-</v>
      </c>
      <c r="G234" s="92" t="str">
        <f>IF(SP_NORTE!M234="","*",SP_NORTE!M234)</f>
        <v>ZXB-ZCV</v>
      </c>
      <c r="H234" s="131">
        <f>IF(SP_NORTE!K234="","*",SP_NORTE!K234)</f>
        <v>138</v>
      </c>
      <c r="I234" s="128">
        <f>IF(SP_NORTE!O234="","*",SP_NORTE!O234)</f>
        <v>0.41666666666666669</v>
      </c>
      <c r="J234" s="128">
        <f>IF(SP_NORTE!P234="","*",SP_NORTE!P234)</f>
        <v>0.125</v>
      </c>
      <c r="K234" s="92" t="str">
        <f>IF(SP_NORTE!AK234="","*",SP_NORTE!AK234)</f>
        <v>-</v>
      </c>
      <c r="L234" s="92" t="str">
        <f>IF(SP_NORTE!AM234="","*",SP_NORTE!AM234)</f>
        <v>ZXB-ZCV</v>
      </c>
      <c r="M234" s="92">
        <f>IF(SP_NORTE!AP234="","*",SP_NORTE!AP234)</f>
        <v>138</v>
      </c>
      <c r="N234" s="92" t="str">
        <f>IF(SP_NORTE!AM234="","*",SP_NORTE!AM234)</f>
        <v>ZXB-ZCV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>
        <f>IF(SP_NORTE!B235="","*",SP_NORTE!B235)</f>
        <v>45947</v>
      </c>
      <c r="B235" s="92" t="str">
        <f>IF(SP_NORTE!X235="","*",SP_NORTE!X235)</f>
        <v>Oportunidade</v>
      </c>
      <c r="C235" s="92" t="str">
        <f>IF(SP_NORTE!S235="","*",SP_NORTE!S235)</f>
        <v>SP NORTE</v>
      </c>
      <c r="D235" s="92" t="str">
        <f>IF(SP_NORTE!T235="","*",SP_NORTE!T235)</f>
        <v>ZEB-ZCZ</v>
      </c>
      <c r="E235" s="92" t="str">
        <f>IF(SP_NORTE!D235="","*",SP_NORTE!D235)</f>
        <v>CLAUDIO (TMC-650)</v>
      </c>
      <c r="F235" s="92" t="str">
        <f>IF(SP_NORTE!H235="","*",SP_NORTE!H235)</f>
        <v>-</v>
      </c>
      <c r="G235" s="92" t="str">
        <f>IF(SP_NORTE!M235="","*",SP_NORTE!M235)</f>
        <v>ZXB-S</v>
      </c>
      <c r="H235" s="131">
        <f>IF(SP_NORTE!K235="","*",SP_NORTE!K235)</f>
        <v>129.179</v>
      </c>
      <c r="I235" s="128">
        <f>IF(SP_NORTE!O235="","*",SP_NORTE!O235)</f>
        <v>0.375</v>
      </c>
      <c r="J235" s="128">
        <f>IF(SP_NORTE!P235="","*",SP_NORTE!P235)</f>
        <v>6.25E-2</v>
      </c>
      <c r="K235" s="92" t="str">
        <f>IF(SP_NORTE!AK235="","*",SP_NORTE!AK235)</f>
        <v>-</v>
      </c>
      <c r="L235" s="92" t="str">
        <f>IF(SP_NORTE!AM235="","*",SP_NORTE!AM235)</f>
        <v>ZXB-S</v>
      </c>
      <c r="M235" s="92">
        <f>IF(SP_NORTE!AP235="","*",SP_NORTE!AP235)</f>
        <v>129.179</v>
      </c>
      <c r="N235" s="92" t="str">
        <f>IF(SP_NORTE!AM235="","*",SP_NORTE!AM235)</f>
        <v>ZXB-S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Oportunidade</v>
      </c>
      <c r="C236" s="92" t="str">
        <f>IF(SP_NORTE!S236="","*",SP_NORTE!S236)</f>
        <v>SP NORTE</v>
      </c>
      <c r="D236" s="92" t="str">
        <f>IF(SP_NORTE!T236="","*",SP_NORTE!T236)</f>
        <v>ZCZ-ZTI</v>
      </c>
      <c r="E236" s="92" t="str">
        <f>IF(SP_NORTE!D236="","*",SP_NORTE!D236)</f>
        <v>W92</v>
      </c>
      <c r="F236" s="92" t="str">
        <f>IF(SP_NORTE!H236="","*",SP_NORTE!H236)</f>
        <v>K58K591</v>
      </c>
      <c r="G236" s="92" t="str">
        <f>IF(SP_NORTE!M236="","*",SP_NORTE!M236)</f>
        <v>ZDG-ZTN</v>
      </c>
      <c r="H236" s="131">
        <f>IF(SP_NORTE!K236="","*",SP_NORTE!K236)</f>
        <v>63.7</v>
      </c>
      <c r="I236" s="128">
        <f>IF(SP_NORTE!O236="","*",SP_NORTE!O236)</f>
        <v>0.33333333333333331</v>
      </c>
      <c r="J236" s="128">
        <f>IF(SP_NORTE!P236="","*",SP_NORTE!P236)</f>
        <v>0.125</v>
      </c>
      <c r="K236" s="92" t="str">
        <f>IF(SP_NORTE!AK236="","*",SP_NORTE!AK236)</f>
        <v>K58K591</v>
      </c>
      <c r="L236" s="92" t="str">
        <f>IF(SP_NORTE!AM236="","*",SP_NORTE!AM236)</f>
        <v>ZDG-ZTN</v>
      </c>
      <c r="M236" s="92">
        <f>IF(SP_NORTE!AP236="","*",SP_NORTE!AP236)</f>
        <v>63.7</v>
      </c>
      <c r="N236" s="92" t="str">
        <f>IF(SP_NORTE!AM236="","*",SP_NORTE!AM236)</f>
        <v>ZDG-ZTN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Oportunidade</v>
      </c>
      <c r="C237" s="92" t="str">
        <f>IF(SP_NORTE!S237="","*",SP_NORTE!S237)</f>
        <v>SP NORTE</v>
      </c>
      <c r="D237" s="92" t="str">
        <f>IF(SP_NORTE!T237="","*",SP_NORTE!T237)</f>
        <v>ZCZ-ZTI</v>
      </c>
      <c r="E237" s="92" t="str">
        <f>IF(SP_NORTE!D237="","*",SP_NORTE!D237)</f>
        <v>DANILO (TP-837)</v>
      </c>
      <c r="F237" s="92" t="str">
        <f>IF(SP_NORTE!H237="","*",SP_NORTE!H237)</f>
        <v>-</v>
      </c>
      <c r="G237" s="92" t="str">
        <f>IF(SP_NORTE!M237="","*",SP_NORTE!M237)</f>
        <v>ZDG-ZTN</v>
      </c>
      <c r="H237" s="131">
        <f>IF(SP_NORTE!K237="","*",SP_NORTE!K237)</f>
        <v>59.21</v>
      </c>
      <c r="I237" s="128">
        <f>IF(SP_NORTE!O237="","*",SP_NORTE!O237)</f>
        <v>0.35416666666666669</v>
      </c>
      <c r="J237" s="128">
        <f>IF(SP_NORTE!P237="","*",SP_NORTE!P237)</f>
        <v>6.25E-2</v>
      </c>
      <c r="K237" s="92" t="str">
        <f>IF(SP_NORTE!AK237="","*",SP_NORTE!AK237)</f>
        <v>-</v>
      </c>
      <c r="L237" s="92" t="str">
        <f>IF(SP_NORTE!AM237="","*",SP_NORTE!AM237)</f>
        <v>ZDG-ZTN</v>
      </c>
      <c r="M237" s="92">
        <f>IF(SP_NORTE!AP237="","*",SP_NORTE!AP237)</f>
        <v>59.21</v>
      </c>
      <c r="N237" s="92" t="str">
        <f>IF(SP_NORTE!AM237="","*",SP_NORTE!AM237)</f>
        <v>ZDG-ZTN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Oportunidade</v>
      </c>
      <c r="C238" s="92" t="str">
        <f>IF(SP_NORTE!S238="","*",SP_NORTE!S238)</f>
        <v>SP NORTE</v>
      </c>
      <c r="D238" s="92" t="str">
        <f>IF(SP_NORTE!T238="","*",SP_NORTE!T238)</f>
        <v>ZCZ-ZTI</v>
      </c>
      <c r="E238" s="92" t="str">
        <f>IF(SP_NORTE!D238="","*",SP_NORTE!D238)</f>
        <v>MAURO TP-868)</v>
      </c>
      <c r="F238" s="92" t="str">
        <f>IF(SP_NORTE!H238="","*",SP_NORTE!H238)</f>
        <v>-</v>
      </c>
      <c r="G238" s="92" t="str">
        <f>IF(SP_NORTE!M238="","*",SP_NORTE!M238)</f>
        <v>ZDG-ZTN</v>
      </c>
      <c r="H238" s="131">
        <f>IF(SP_NORTE!K238="","*",SP_NORTE!K238)</f>
        <v>58.890999999999998</v>
      </c>
      <c r="I238" s="128">
        <f>IF(SP_NORTE!O238="","*",SP_NORTE!O238)</f>
        <v>0.35416666666666669</v>
      </c>
      <c r="J238" s="128">
        <f>IF(SP_NORTE!P238="","*",SP_NORTE!P238)</f>
        <v>6.25E-2</v>
      </c>
      <c r="K238" s="92" t="str">
        <f>IF(SP_NORTE!AK238="","*",SP_NORTE!AK238)</f>
        <v>-</v>
      </c>
      <c r="L238" s="92" t="str">
        <f>IF(SP_NORTE!AM238="","*",SP_NORTE!AM238)</f>
        <v>ZDG-ZTN</v>
      </c>
      <c r="M238" s="92">
        <f>IF(SP_NORTE!AP238="","*",SP_NORTE!AP238)</f>
        <v>58.890999999999998</v>
      </c>
      <c r="N238" s="92" t="str">
        <f>IF(SP_NORTE!AM238="","*",SP_NORTE!AM238)</f>
        <v>ZDG-ZTN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>
        <f>IF(SP_NORTE!B239="","*",SP_NORTE!B239)</f>
        <v>45947</v>
      </c>
      <c r="B239" s="92" t="str">
        <f>IF(SP_NORTE!X239="","*",SP_NORTE!X239)</f>
        <v>Oportunidade</v>
      </c>
      <c r="C239" s="92" t="str">
        <f>IF(SP_NORTE!S239="","*",SP_NORTE!S239)</f>
        <v>SP NORTE</v>
      </c>
      <c r="D239" s="92" t="str">
        <f>IF(SP_NORTE!T239="","*",SP_NORTE!T239)</f>
        <v>ZEB-ZCZ</v>
      </c>
      <c r="E239" s="92" t="str">
        <f>IF(SP_NORTE!D239="","*",SP_NORTE!D239)</f>
        <v xml:space="preserve">TURMA FIXA VIA </v>
      </c>
      <c r="F239" s="92" t="str">
        <f>IF(SP_NORTE!H239="","*",SP_NORTE!H239)</f>
        <v>-</v>
      </c>
      <c r="G239" s="92" t="str">
        <f>IF(SP_NORTE!M239="","*",SP_NORTE!M239)</f>
        <v>ZCZ-ZZF</v>
      </c>
      <c r="H239" s="131">
        <f>IF(SP_NORTE!K239="","*",SP_NORTE!K239)</f>
        <v>104.8</v>
      </c>
      <c r="I239" s="128">
        <f>IF(SP_NORTE!O239="","*",SP_NORTE!O239)</f>
        <v>0.375</v>
      </c>
      <c r="J239" s="128">
        <f>IF(SP_NORTE!P239="","*",SP_NORTE!P239)</f>
        <v>6.25E-2</v>
      </c>
      <c r="K239" s="92" t="str">
        <f>IF(SP_NORTE!AK239="","*",SP_NORTE!AK239)</f>
        <v>-</v>
      </c>
      <c r="L239" s="92" t="str">
        <f>IF(SP_NORTE!AM239="","*",SP_NORTE!AM239)</f>
        <v>ZCZ-ZZF</v>
      </c>
      <c r="M239" s="92">
        <f>IF(SP_NORTE!AP239="","*",SP_NORTE!AP239)</f>
        <v>104.8</v>
      </c>
      <c r="N239" s="92" t="str">
        <f>IF(SP_NORTE!AM239="","*",SP_NORTE!AM239)</f>
        <v>ZCZ-ZZF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>
        <f>IF(SP_NORTE!B240="","*",SP_NORTE!B240)</f>
        <v>45947</v>
      </c>
      <c r="B240" s="92" t="str">
        <f>IF(SP_NORTE!X240="","*",SP_NORTE!X240)</f>
        <v>Oportunidade</v>
      </c>
      <c r="C240" s="92" t="str">
        <f>IF(SP_NORTE!S240="","*",SP_NORTE!S240)</f>
        <v>SP NORTE</v>
      </c>
      <c r="D240" s="92" t="str">
        <f>IF(SP_NORTE!T240="","*",SP_NORTE!T240)</f>
        <v>ZEB-ZCZ</v>
      </c>
      <c r="E240" s="92" t="str">
        <f>IF(SP_NORTE!D240="","*",SP_NORTE!D240)</f>
        <v>A67</v>
      </c>
      <c r="F240" s="92" t="str">
        <f>IF(SP_NORTE!H240="","*",SP_NORTE!H240)</f>
        <v>ZPNZXB</v>
      </c>
      <c r="G240" s="92" t="str">
        <f>IF(SP_NORTE!M240="","*",SP_NORTE!M240)</f>
        <v>ZCZ-ZZF</v>
      </c>
      <c r="H240" s="131">
        <f>IF(SP_NORTE!K240="","*",SP_NORTE!K240)</f>
        <v>102.425</v>
      </c>
      <c r="I240" s="128">
        <f>IF(SP_NORTE!O240="","*",SP_NORTE!O240)</f>
        <v>0.33333333333333331</v>
      </c>
      <c r="J240" s="128">
        <f>IF(SP_NORTE!P240="","*",SP_NORTE!P240)</f>
        <v>4.1666666666666664E-2</v>
      </c>
      <c r="K240" s="92" t="str">
        <f>IF(SP_NORTE!AK240="","*",SP_NORTE!AK240)</f>
        <v>ZPNZXB</v>
      </c>
      <c r="L240" s="92" t="str">
        <f>IF(SP_NORTE!AM240="","*",SP_NORTE!AM240)</f>
        <v>ZCZ-ZZF</v>
      </c>
      <c r="M240" s="92">
        <f>IF(SP_NORTE!AP240="","*",SP_NORTE!AP240)</f>
        <v>102.425</v>
      </c>
      <c r="N240" s="92" t="str">
        <f>IF(SP_NORTE!AM240="","*",SP_NORTE!AM240)</f>
        <v>ZCZ-ZZF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>
        <f>IF(SP_NORTE!B241="","*",SP_NORTE!B241)</f>
        <v>45947</v>
      </c>
      <c r="B241" s="92" t="str">
        <f>IF(SP_NORTE!X241="","*",SP_NORTE!X241)</f>
        <v>Oportunidade</v>
      </c>
      <c r="C241" s="92" t="str">
        <f>IF(SP_NORTE!S241="","*",SP_NORTE!S241)</f>
        <v>SP NORTE</v>
      </c>
      <c r="D241" s="92" t="str">
        <f>IF(SP_NORTE!T241="","*",SP_NORTE!T241)</f>
        <v>ZCZ-ZTI</v>
      </c>
      <c r="E241" s="92" t="str">
        <f>IF(SP_NORTE!D241="","*",SP_NORTE!D241)</f>
        <v>ANTÔNIO (TP-713)</v>
      </c>
      <c r="F241" s="92" t="str">
        <f>IF(SP_NORTE!H241="","*",SP_NORTE!H241)</f>
        <v>-</v>
      </c>
      <c r="G241" s="92" t="str">
        <f>IF(SP_NORTE!M241="","*",SP_NORTE!M241)</f>
        <v>ZMAN</v>
      </c>
      <c r="H241" s="131">
        <f>IF(SP_NORTE!K241="","*",SP_NORTE!K241)</f>
        <v>43</v>
      </c>
      <c r="I241" s="128">
        <f>IF(SP_NORTE!O241="","*",SP_NORTE!O241)</f>
        <v>0.375</v>
      </c>
      <c r="J241" s="128">
        <f>IF(SP_NORTE!P241="","*",SP_NORTE!P241)</f>
        <v>0.125</v>
      </c>
      <c r="K241" s="92" t="str">
        <f>IF(SP_NORTE!AK241="","*",SP_NORTE!AK241)</f>
        <v>-</v>
      </c>
      <c r="L241" s="92" t="str">
        <f>IF(SP_NORTE!AM241="","*",SP_NORTE!AM241)</f>
        <v>ZMAN</v>
      </c>
      <c r="M241" s="92">
        <f>IF(SP_NORTE!AP241="","*",SP_NORTE!AP241)</f>
        <v>43</v>
      </c>
      <c r="N241" s="92" t="str">
        <f>IF(SP_NORTE!AM241="","*",SP_NORTE!AM241)</f>
        <v>ZMAN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>
        <f>IF(SP_NORTE!B242="","*",SP_NORTE!B242)</f>
        <v>45947</v>
      </c>
      <c r="B242" s="92" t="str">
        <f>IF(SP_NORTE!X242="","*",SP_NORTE!X242)</f>
        <v>Oportunidade</v>
      </c>
      <c r="C242" s="92" t="str">
        <f>IF(SP_NORTE!S242="","*",SP_NORTE!S242)</f>
        <v>SP NORTE</v>
      </c>
      <c r="D242" s="92" t="str">
        <f>IF(SP_NORTE!T242="","*",SP_NORTE!T242)</f>
        <v>ZCZ-ZTI</v>
      </c>
      <c r="E242" s="92" t="str">
        <f>IF(SP_NORTE!D242="","*",SP_NORTE!D242)</f>
        <v>JOÃO (TF-655)</v>
      </c>
      <c r="F242" s="92" t="str">
        <f>IF(SP_NORTE!H242="","*",SP_NORTE!H242)</f>
        <v>-</v>
      </c>
      <c r="G242" s="92" t="str">
        <f>IF(SP_NORTE!M242="","*",SP_NORTE!M242)</f>
        <v>ZTO-ZDZ</v>
      </c>
      <c r="H242" s="131">
        <f>IF(SP_NORTE!K242="","*",SP_NORTE!K242)</f>
        <v>10</v>
      </c>
      <c r="I242" s="128">
        <f>IF(SP_NORTE!O242="","*",SP_NORTE!O242)</f>
        <v>0.41666666666666669</v>
      </c>
      <c r="J242" s="128">
        <f>IF(SP_NORTE!P242="","*",SP_NORTE!P242)</f>
        <v>8.3333333333333329E-2</v>
      </c>
      <c r="K242" s="92" t="str">
        <f>IF(SP_NORTE!AK242="","*",SP_NORTE!AK242)</f>
        <v>-</v>
      </c>
      <c r="L242" s="92" t="str">
        <f>IF(SP_NORTE!AM242="","*",SP_NORTE!AM242)</f>
        <v>ZTO-ZDZ</v>
      </c>
      <c r="M242" s="92">
        <f>IF(SP_NORTE!AP242="","*",SP_NORTE!AP242)</f>
        <v>10</v>
      </c>
      <c r="N242" s="92" t="str">
        <f>IF(SP_NORTE!AM242="","*",SP_NORTE!AM242)</f>
        <v>ZTO-ZDZ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>
        <f>IF(SP_NORTE!B243="","*",SP_NORTE!B243)</f>
        <v>45947</v>
      </c>
      <c r="B243" s="92" t="str">
        <f>IF(SP_NORTE!X243="","*",SP_NORTE!X243)</f>
        <v>Oportunidade</v>
      </c>
      <c r="C243" s="92" t="str">
        <f>IF(SP_NORTE!S243="","*",SP_NORTE!S243)</f>
        <v>SP NORTE</v>
      </c>
      <c r="D243" s="92" t="str">
        <f>IF(SP_NORTE!T243="","*",SP_NORTE!T243)</f>
        <v>ZCZ-ZTI</v>
      </c>
      <c r="E243" s="92" t="str">
        <f>IF(SP_NORTE!D243="","*",SP_NORTE!D243)</f>
        <v xml:space="preserve">TURMA FIXA VIA </v>
      </c>
      <c r="F243" s="92" t="str">
        <f>IF(SP_NORTE!H243="","*",SP_NORTE!H243)</f>
        <v>-</v>
      </c>
      <c r="G243" s="92" t="str">
        <f>IF(SP_NORTE!M243="","*",SP_NORTE!M243)</f>
        <v>ZTO-ZDZ</v>
      </c>
      <c r="H243" s="131">
        <f>IF(SP_NORTE!K243="","*",SP_NORTE!K243)</f>
        <v>15.1</v>
      </c>
      <c r="I243" s="128">
        <f>IF(SP_NORTE!O243="","*",SP_NORTE!O243)</f>
        <v>0.41666666666666669</v>
      </c>
      <c r="J243" s="128">
        <f>IF(SP_NORTE!P243="","*",SP_NORTE!P243)</f>
        <v>8.3333333333333329E-2</v>
      </c>
      <c r="K243" s="92" t="str">
        <f>IF(SP_NORTE!AK243="","*",SP_NORTE!AK243)</f>
        <v>-</v>
      </c>
      <c r="L243" s="92" t="str">
        <f>IF(SP_NORTE!AM243="","*",SP_NORTE!AM243)</f>
        <v>ZTO-ZDZ</v>
      </c>
      <c r="M243" s="92">
        <f>IF(SP_NORTE!AP243="","*",SP_NORTE!AP243)</f>
        <v>15.1</v>
      </c>
      <c r="N243" s="92" t="str">
        <f>IF(SP_NORTE!AM243="","*",SP_NORTE!AM243)</f>
        <v>ZTO-ZDZ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>
        <f>IF(SP_NORTE!B244="","*",SP_NORTE!B244)</f>
        <v>45947</v>
      </c>
      <c r="B244" s="92" t="str">
        <f>IF(SP_NORTE!X244="","*",SP_NORTE!X244)</f>
        <v>Oportunidade</v>
      </c>
      <c r="C244" s="92" t="str">
        <f>IF(SP_NORTE!S244="","*",SP_NORTE!S244)</f>
        <v>SP NORTE</v>
      </c>
      <c r="D244" s="92" t="str">
        <f>IF(SP_NORTE!T244="","*",SP_NORTE!T244)</f>
        <v>ZCZ-ZTI</v>
      </c>
      <c r="E244" s="92" t="str">
        <f>IF(SP_NORTE!D244="","*",SP_NORTE!D244)</f>
        <v>V40</v>
      </c>
      <c r="F244" s="92" t="str">
        <f>IF(SP_NORTE!H244="","*",SP_NORTE!H244)</f>
        <v>ZMA2</v>
      </c>
      <c r="G244" s="92" t="str">
        <f>IF(SP_NORTE!M244="","*",SP_NORTE!M244)</f>
        <v>ZTO-ZDZ</v>
      </c>
      <c r="H244" s="131">
        <f>IF(SP_NORTE!K244="","*",SP_NORTE!K244)</f>
        <v>15.1</v>
      </c>
      <c r="I244" s="128">
        <f>IF(SP_NORTE!O244="","*",SP_NORTE!O244)</f>
        <v>0.33333333333333331</v>
      </c>
      <c r="J244" s="128">
        <f>IF(SP_NORTE!P244="","*",SP_NORTE!P244)</f>
        <v>8.3333333333333329E-2</v>
      </c>
      <c r="K244" s="92" t="str">
        <f>IF(SP_NORTE!AK244="","*",SP_NORTE!AK244)</f>
        <v>ZMA2</v>
      </c>
      <c r="L244" s="92" t="str">
        <f>IF(SP_NORTE!AM244="","*",SP_NORTE!AM244)</f>
        <v>ZTO-ZDZ</v>
      </c>
      <c r="M244" s="92">
        <f>IF(SP_NORTE!AP244="","*",SP_NORTE!AP244)</f>
        <v>15.1</v>
      </c>
      <c r="N244" s="92" t="str">
        <f>IF(SP_NORTE!AM244="","*",SP_NORTE!AM244)</f>
        <v>ZTO-ZDZ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>
        <f>IF(SP_NORTE!B245="","*",SP_NORTE!B245)</f>
        <v>45947</v>
      </c>
      <c r="B245" s="92" t="str">
        <f>IF(SP_NORTE!X245="","*",SP_NORTE!X245)</f>
        <v>Oportunidade</v>
      </c>
      <c r="C245" s="92" t="str">
        <f>IF(SP_NORTE!S245="","*",SP_NORTE!S245)</f>
        <v>SP NORTE</v>
      </c>
      <c r="D245" s="92" t="str">
        <f>IF(SP_NORTE!T245="","*",SP_NORTE!T245)</f>
        <v>ZBV-ZTI</v>
      </c>
      <c r="E245" s="92" t="str">
        <f>IF(SP_NORTE!D245="","*",SP_NORTE!D245)</f>
        <v>KLECIO (TP-699)</v>
      </c>
      <c r="F245" s="92" t="str">
        <f>IF(SP_NORTE!H245="","*",SP_NORTE!H245)</f>
        <v>-</v>
      </c>
      <c r="G245" s="92" t="str">
        <f>IF(SP_NORTE!M245="","*",SP_NORTE!M245)</f>
        <v>ZSK</v>
      </c>
      <c r="H245" s="131">
        <f>IF(SP_NORTE!K245="","*",SP_NORTE!K245)</f>
        <v>206.15</v>
      </c>
      <c r="I245" s="128">
        <f>IF(SP_NORTE!O245="","*",SP_NORTE!O245)</f>
        <v>0.375</v>
      </c>
      <c r="J245" s="128">
        <f>IF(SP_NORTE!P245="","*",SP_NORTE!P245)</f>
        <v>6.25E-2</v>
      </c>
      <c r="K245" s="92" t="str">
        <f>IF(SP_NORTE!AK245="","*",SP_NORTE!AK245)</f>
        <v>-</v>
      </c>
      <c r="L245" s="92" t="str">
        <f>IF(SP_NORTE!AM245="","*",SP_NORTE!AM245)</f>
        <v>ZSK</v>
      </c>
      <c r="M245" s="92">
        <f>IF(SP_NORTE!AP245="","*",SP_NORTE!AP245)</f>
        <v>206.15</v>
      </c>
      <c r="N245" s="92" t="str">
        <f>IF(SP_NORTE!AM245="","*",SP_NORTE!AM245)</f>
        <v>ZSK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R3003" sqref="R3003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4"/>
      <c r="B1" s="265"/>
      <c r="C1" s="266"/>
      <c r="L1" s="94"/>
      <c r="M1" s="125"/>
      <c r="N1" s="125"/>
      <c r="O1" s="125"/>
      <c r="P1" s="267" t="s">
        <v>1067</v>
      </c>
      <c r="Q1" s="268"/>
      <c r="R1" s="125"/>
      <c r="T1" s="95"/>
      <c r="U1" s="269" t="s">
        <v>1613</v>
      </c>
      <c r="V1" s="269"/>
      <c r="W1" s="269"/>
    </row>
    <row r="2" spans="1:23" s="93" customFormat="1">
      <c r="A2" s="96" t="s">
        <v>1614</v>
      </c>
      <c r="B2" s="96" t="s">
        <v>1609</v>
      </c>
      <c r="C2" s="96" t="s">
        <v>470</v>
      </c>
      <c r="D2" s="97" t="s">
        <v>1019</v>
      </c>
      <c r="E2" s="97" t="s">
        <v>1020</v>
      </c>
      <c r="F2" s="97" t="s">
        <v>1608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1615</v>
      </c>
      <c r="T2" s="100" t="s">
        <v>1022</v>
      </c>
      <c r="U2" s="174">
        <f ca="1">TODAY()-1</f>
        <v>45945</v>
      </c>
      <c r="V2" s="174">
        <f ca="1">U2-1</f>
        <v>45944</v>
      </c>
      <c r="W2" s="174">
        <f ca="1">V2-1</f>
        <v>45943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0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0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0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>
        <f ca="1">_xlfn.XLOOKUP(G11&amp;$U$2,BS_CONTROLE[CHAVE],BS_CONTROLE[Quantidade_11],"-")</f>
        <v>24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50</v>
      </c>
      <c r="V13" s="173">
        <f ca="1">_xlfn.XLOOKUP(G13&amp;$V$2,BS_CONTROLE[CHAVE],BS_CONTROLE[Quantidade_11],"-")</f>
        <v>65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102</v>
      </c>
      <c r="V14" s="173">
        <f ca="1">_xlfn.XLOOKUP(G14&amp;$V$2,BS_CONTROLE[CHAVE],BS_CONTROLE[Quantidade_11],"-")</f>
        <v>114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0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0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0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>
        <f ca="1">_xlfn.XLOOKUP(G26&amp;$U$2,BS_CONTROLE[CHAVE],BS_CONTROLE[Quantidade_11],"-")</f>
        <v>24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1040</v>
      </c>
      <c r="V27" s="173">
        <f ca="1">_xlfn.XLOOKUP(G27&amp;$V$2,BS_CONTROLE[CHAVE],BS_CONTROLE[Quantidade_11],"-")</f>
        <v>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102</v>
      </c>
      <c r="V29" s="173">
        <f ca="1">_xlfn.XLOOKUP(G29&amp;$V$2,BS_CONTROLE[CHAVE],BS_CONTROLE[Quantidade_11],"-")</f>
        <v>114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>
        <f ca="1">_xlfn.XLOOKUP(G30&amp;$V$2,BS_CONTROLE[CHAVE],BS_CONTROLE[Quantidade_11],"-")</f>
        <v>53</v>
      </c>
      <c r="W30" s="173">
        <f ca="1">_xlfn.XLOOKUP(G30&amp;$W$2,BS_CONTROLE[CHAVE],BS_CONTROLE[Quantidade_11],"-")</f>
        <v>123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2</v>
      </c>
      <c r="V34" s="173">
        <f ca="1">_xlfn.XLOOKUP(G34&amp;$V$2,BS_CONTROLE[CHAVE],BS_CONTROLE[Quantidade_11],"-")</f>
        <v>1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0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0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0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>
        <f ca="1">_xlfn.XLOOKUP(G44&amp;$U$2,BS_CONTROLE[CHAVE],BS_CONTROLE[Quantidade_11],"-")</f>
        <v>24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>
        <f ca="1">_xlfn.XLOOKUP(G45&amp;$W$2,BS_CONTROLE[CHAVE],BS_CONTROLE[Quantidade_11],"-")</f>
        <v>1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1040</v>
      </c>
      <c r="V47" s="173">
        <f ca="1">_xlfn.XLOOKUP(G47&amp;$V$2,BS_CONTROLE[CHAVE],BS_CONTROLE[Quantidade_11],"-")</f>
        <v>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102</v>
      </c>
      <c r="V49" s="173">
        <f ca="1">_xlfn.XLOOKUP(G49&amp;$V$2,BS_CONTROLE[CHAVE],BS_CONTROLE[Quantidade_11],"-")</f>
        <v>114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>
        <f ca="1">_xlfn.XLOOKUP(G50&amp;$W$2,BS_CONTROLE[CHAVE],BS_CONTROLE[Quantidade_11],"-")</f>
        <v>50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0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0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102</v>
      </c>
      <c r="V54" s="173">
        <f ca="1">_xlfn.XLOOKUP(G54&amp;$V$2,BS_CONTROLE[CHAVE],BS_CONTROLE[Quantidade_11],"-")</f>
        <v>114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102</v>
      </c>
      <c r="V55" s="173">
        <f ca="1">_xlfn.XLOOKUP(G55&amp;$V$2,BS_CONTROLE[CHAVE],BS_CONTROLE[Quantidade_11],"-")</f>
        <v>114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0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0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0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102</v>
      </c>
      <c r="V63" s="173">
        <f ca="1">_xlfn.XLOOKUP(G63&amp;$V$2,BS_CONTROLE[CHAVE],BS_CONTROLE[Quantidade_11],"-")</f>
        <v>114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>
        <f ca="1">_xlfn.XLOOKUP(G64&amp;$V$2,BS_CONTROLE[CHAVE],BS_CONTROLE[Quantidade_11],"-")</f>
        <v>53</v>
      </c>
      <c r="W64" s="173">
        <f ca="1">_xlfn.XLOOKUP(G64&amp;$W$2,BS_CONTROLE[CHAVE],BS_CONTROLE[Quantidade_11],"-")</f>
        <v>123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0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0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5</v>
      </c>
      <c r="V71" s="173">
        <f ca="1">_xlfn.XLOOKUP(G71&amp;$V$2,BS_CONTROLE[CHAVE],BS_CONTROLE[Quantidade_11],"-")</f>
        <v>0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5</v>
      </c>
      <c r="V72" s="173">
        <f ca="1">_xlfn.XLOOKUP(G72&amp;$V$2,BS_CONTROLE[CHAVE],BS_CONTROLE[Quantidade_11],"-")</f>
        <v>0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>
        <f ca="1">_xlfn.XLOOKUP(G75&amp;$U$2,BS_CONTROLE[CHAVE],BS_CONTROLE[Quantidade_11],"-")</f>
        <v>24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24</v>
      </c>
      <c r="V76" s="173">
        <f ca="1">_xlfn.XLOOKUP(G76&amp;$V$2,BS_CONTROLE[CHAVE],BS_CONTROLE[Quantidade_11],"-")</f>
        <v>1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6.5</v>
      </c>
      <c r="V77" s="173">
        <f ca="1">_xlfn.XLOOKUP(G77&amp;$V$2,BS_CONTROLE[CHAVE],BS_CONTROLE[Quantidade_11],"-")</f>
        <v>1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>
        <f ca="1">_xlfn.XLOOKUP(G78&amp;$V$2,BS_CONTROLE[CHAVE],BS_CONTROLE[Quantidade_11],"-")</f>
        <v>0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1040</v>
      </c>
      <c r="V79" s="173">
        <f ca="1">_xlfn.XLOOKUP(G79&amp;$V$2,BS_CONTROLE[CHAVE],BS_CONTROLE[Quantidade_11],"-")</f>
        <v>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1040</v>
      </c>
      <c r="V80" s="173">
        <f ca="1">_xlfn.XLOOKUP(G80&amp;$V$2,BS_CONTROLE[CHAVE],BS_CONTROLE[Quantidade_11],"-")</f>
        <v>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520</v>
      </c>
      <c r="V81" s="173">
        <f ca="1">_xlfn.XLOOKUP(G81&amp;$V$2,BS_CONTROLE[CHAVE],BS_CONTROLE[Quantidade_11],"-")</f>
        <v>1363</v>
      </c>
      <c r="W81" s="173">
        <f ca="1">_xlfn.XLOOKUP(G81&amp;$W$2,BS_CONTROLE[CHAVE],BS_CONTROLE[Quantidade_11],"-")</f>
        <v>500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50</v>
      </c>
      <c r="V82" s="173">
        <f ca="1">_xlfn.XLOOKUP(G82&amp;$V$2,BS_CONTROLE[CHAVE],BS_CONTROLE[Quantidade_11],"-")</f>
        <v>65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>
        <f ca="1">_xlfn.XLOOKUP(G83&amp;$V$2,BS_CONTROLE[CHAVE],BS_CONTROLE[Quantidade_11],"-")</f>
        <v>0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 t="str">
        <f ca="1">_xlfn.XLOOKUP(G85&amp;$U$2,BS_CONTROLE[CHAVE],BS_CONTROLE[Quantidade_11],"-")</f>
        <v>-</v>
      </c>
      <c r="V85" s="173">
        <f ca="1">_xlfn.XLOOKUP(G85&amp;$V$2,BS_CONTROLE[CHAVE],BS_CONTROLE[Quantidade_11],"-")</f>
        <v>1</v>
      </c>
      <c r="W85" s="173">
        <f ca="1">_xlfn.XLOOKUP(G85&amp;$W$2,BS_CONTROLE[CHAVE],BS_CONTROLE[Quantidade_11],"-")</f>
        <v>0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0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0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0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5</v>
      </c>
      <c r="V90" s="173">
        <f ca="1">_xlfn.XLOOKUP(G90&amp;$V$2,BS_CONTROLE[CHAVE],BS_CONTROLE[Quantidade_11],"-")</f>
        <v>0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5</v>
      </c>
      <c r="V91" s="173">
        <f ca="1">_xlfn.XLOOKUP(G91&amp;$V$2,BS_CONTROLE[CHAVE],BS_CONTROLE[Quantidade_11],"-")</f>
        <v>0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>
        <f ca="1">_xlfn.XLOOKUP(G92&amp;$U$2,BS_CONTROLE[CHAVE],BS_CONTROLE[Quantidade_11],"-")</f>
        <v>24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6.5</v>
      </c>
      <c r="V93" s="173">
        <f ca="1">_xlfn.XLOOKUP(G93&amp;$V$2,BS_CONTROLE[CHAVE],BS_CONTROLE[Quantidade_11],"-")</f>
        <v>1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>
        <f ca="1">_xlfn.XLOOKUP(G94&amp;$V$2,BS_CONTROLE[CHAVE],BS_CONTROLE[Quantidade_11],"-")</f>
        <v>0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520</v>
      </c>
      <c r="V95" s="173">
        <f ca="1">_xlfn.XLOOKUP(G95&amp;$V$2,BS_CONTROLE[CHAVE],BS_CONTROLE[Quantidade_11],"-")</f>
        <v>1363</v>
      </c>
      <c r="W95" s="173">
        <f ca="1">_xlfn.XLOOKUP(G95&amp;$W$2,BS_CONTROLE[CHAVE],BS_CONTROLE[Quantidade_11],"-")</f>
        <v>500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50</v>
      </c>
      <c r="V96" s="173">
        <f ca="1">_xlfn.XLOOKUP(G96&amp;$V$2,BS_CONTROLE[CHAVE],BS_CONTROLE[Quantidade_11],"-")</f>
        <v>65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102</v>
      </c>
      <c r="V97" s="173">
        <f ca="1">_xlfn.XLOOKUP(G97&amp;$V$2,BS_CONTROLE[CHAVE],BS_CONTROLE[Quantidade_11],"-")</f>
        <v>114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>
        <f ca="1">_xlfn.XLOOKUP(G98&amp;$V$2,BS_CONTROLE[CHAVE],BS_CONTROLE[Quantidade_11],"-")</f>
        <v>53</v>
      </c>
      <c r="W98" s="173">
        <f ca="1">_xlfn.XLOOKUP(G98&amp;$W$2,BS_CONTROLE[CHAVE],BS_CONTROLE[Quantidade_11],"-")</f>
        <v>123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 t="str">
        <f ca="1">_xlfn.XLOOKUP(G100&amp;$U$2,BS_CONTROLE[CHAVE],BS_CONTROLE[Quantidade_11],"-")</f>
        <v>-</v>
      </c>
      <c r="V100" s="173">
        <f ca="1">_xlfn.XLOOKUP(G100&amp;$V$2,BS_CONTROLE[CHAVE],BS_CONTROLE[Quantidade_11],"-")</f>
        <v>1</v>
      </c>
      <c r="W100" s="173">
        <f ca="1">_xlfn.XLOOKUP(G100&amp;$W$2,BS_CONTROLE[CHAVE],BS_CONTROLE[Quantidade_11],"-")</f>
        <v>0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0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0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0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6.5</v>
      </c>
      <c r="V105" s="173">
        <f ca="1">_xlfn.XLOOKUP(G105&amp;$V$2,BS_CONTROLE[CHAVE],BS_CONTROLE[Quantidade_11],"-")</f>
        <v>1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 t="str">
        <f ca="1">_xlfn.XLOOKUP(G106&amp;$U$2,BS_CONTROLE[CHAVE],BS_CONTROLE[Quantidade_11],"-")</f>
        <v>-</v>
      </c>
      <c r="V106" s="173">
        <f ca="1">_xlfn.XLOOKUP(G106&amp;$V$2,BS_CONTROLE[CHAVE],BS_CONTROLE[Quantidade_11],"-")</f>
        <v>1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>
        <f ca="1">_xlfn.XLOOKUP(G107&amp;$V$2,BS_CONTROLE[CHAVE],BS_CONTROLE[Quantidade_11],"-")</f>
        <v>0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520</v>
      </c>
      <c r="V108" s="173">
        <f ca="1">_xlfn.XLOOKUP(G108&amp;$V$2,BS_CONTROLE[CHAVE],BS_CONTROLE[Quantidade_11],"-")</f>
        <v>1363</v>
      </c>
      <c r="W108" s="173">
        <f ca="1">_xlfn.XLOOKUP(G108&amp;$W$2,BS_CONTROLE[CHAVE],BS_CONTROLE[Quantidade_11],"-")</f>
        <v>500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102</v>
      </c>
      <c r="V109" s="173">
        <f ca="1">_xlfn.XLOOKUP(G109&amp;$V$2,BS_CONTROLE[CHAVE],BS_CONTROLE[Quantidade_11],"-")</f>
        <v>114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2</v>
      </c>
      <c r="V112" s="173">
        <f ca="1">_xlfn.XLOOKUP(G112&amp;$V$2,BS_CONTROLE[CHAVE],BS_CONTROLE[Quantidade_11],"-")</f>
        <v>1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 t="str">
        <f ca="1">_xlfn.XLOOKUP(G113&amp;$U$2,BS_CONTROLE[CHAVE],BS_CONTROLE[Quantidade_11],"-")</f>
        <v>-</v>
      </c>
      <c r="V113" s="173">
        <f ca="1">_xlfn.XLOOKUP(G113&amp;$V$2,BS_CONTROLE[CHAVE],BS_CONTROLE[Quantidade_11],"-")</f>
        <v>1</v>
      </c>
      <c r="W113" s="173">
        <f ca="1">_xlfn.XLOOKUP(G113&amp;$W$2,BS_CONTROLE[CHAVE],BS_CONTROLE[Quantidade_11],"-")</f>
        <v>0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0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0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0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520</v>
      </c>
      <c r="V117" s="173">
        <f ca="1">_xlfn.XLOOKUP(G117&amp;$V$2,BS_CONTROLE[CHAVE],BS_CONTROLE[Quantidade_11],"-")</f>
        <v>1363</v>
      </c>
      <c r="W117" s="173">
        <f ca="1">_xlfn.XLOOKUP(G117&amp;$W$2,BS_CONTROLE[CHAVE],BS_CONTROLE[Quantidade_11],"-")</f>
        <v>500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>
        <f ca="1">_xlfn.XLOOKUP(G119&amp;$W$2,BS_CONTROLE[CHAVE],BS_CONTROLE[Quantidade_11],"-")</f>
        <v>1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102</v>
      </c>
      <c r="V120" s="173">
        <f ca="1">_xlfn.XLOOKUP(G120&amp;$V$2,BS_CONTROLE[CHAVE],BS_CONTROLE[Quantidade_11],"-")</f>
        <v>114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 t="str">
        <f ca="1">_xlfn.XLOOKUP(G123&amp;$U$2,BS_CONTROLE[CHAVE],BS_CONTROLE[Quantidade_11],"-")</f>
        <v>-</v>
      </c>
      <c r="V123" s="173">
        <f ca="1">_xlfn.XLOOKUP(G123&amp;$V$2,BS_CONTROLE[CHAVE],BS_CONTROLE[Quantidade_11],"-")</f>
        <v>1</v>
      </c>
      <c r="W123" s="173">
        <f ca="1">_xlfn.XLOOKUP(G123&amp;$W$2,BS_CONTROLE[CHAVE],BS_CONTROLE[Quantidade_11],"-")</f>
        <v>0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0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0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520</v>
      </c>
      <c r="V126" s="173">
        <f ca="1">_xlfn.XLOOKUP(G126&amp;$V$2,BS_CONTROLE[CHAVE],BS_CONTROLE[Quantidade_11],"-")</f>
        <v>1363</v>
      </c>
      <c r="W126" s="173">
        <f ca="1">_xlfn.XLOOKUP(G126&amp;$W$2,BS_CONTROLE[CHAVE],BS_CONTROLE[Quantidade_11],"-")</f>
        <v>500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>
        <f ca="1">_xlfn.XLOOKUP(G127&amp;$W$2,BS_CONTROLE[CHAVE],BS_CONTROLE[Quantidade_11],"-")</f>
        <v>1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102</v>
      </c>
      <c r="V128" s="173">
        <f ca="1">_xlfn.XLOOKUP(G128&amp;$V$2,BS_CONTROLE[CHAVE],BS_CONTROLE[Quantidade_11],"-")</f>
        <v>114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520</v>
      </c>
      <c r="V129" s="173">
        <f ca="1">_xlfn.XLOOKUP(G129&amp;$V$2,BS_CONTROLE[CHAVE],BS_CONTROLE[Quantidade_11],"-")</f>
        <v>1363</v>
      </c>
      <c r="W129" s="173">
        <f ca="1">_xlfn.XLOOKUP(G129&amp;$W$2,BS_CONTROLE[CHAVE],BS_CONTROLE[Quantidade_11],"-")</f>
        <v>500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102</v>
      </c>
      <c r="V130" s="173">
        <f ca="1">_xlfn.XLOOKUP(G130&amp;$V$2,BS_CONTROLE[CHAVE],BS_CONTROLE[Quantidade_11],"-")</f>
        <v>114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 t="str">
        <f ca="1">_xlfn.XLOOKUP(G131&amp;$U$2,BS_CONTROLE[CHAVE],BS_CONTROLE[Quantidade_11],"-")</f>
        <v>-</v>
      </c>
      <c r="V131" s="173">
        <f ca="1">_xlfn.XLOOKUP(G131&amp;$V$2,BS_CONTROLE[CHAVE],BS_CONTROLE[Quantidade_11],"-")</f>
        <v>1</v>
      </c>
      <c r="W131" s="173">
        <f ca="1">_xlfn.XLOOKUP(G131&amp;$W$2,BS_CONTROLE[CHAVE],BS_CONTROLE[Quantidade_11],"-")</f>
        <v>0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0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0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0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5</v>
      </c>
      <c r="V135" s="173">
        <f ca="1">_xlfn.XLOOKUP(G135&amp;$V$2,BS_CONTROLE[CHAVE],BS_CONTROLE[Quantidade_11],"-")</f>
        <v>0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5</v>
      </c>
      <c r="V136" s="173">
        <f ca="1">_xlfn.XLOOKUP(G136&amp;$V$2,BS_CONTROLE[CHAVE],BS_CONTROLE[Quantidade_11],"-")</f>
        <v>0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520</v>
      </c>
      <c r="V137" s="173">
        <f ca="1">_xlfn.XLOOKUP(G137&amp;$V$2,BS_CONTROLE[CHAVE],BS_CONTROLE[Quantidade_11],"-")</f>
        <v>1363</v>
      </c>
      <c r="W137" s="173">
        <f ca="1">_xlfn.XLOOKUP(G137&amp;$W$2,BS_CONTROLE[CHAVE],BS_CONTROLE[Quantidade_11],"-")</f>
        <v>500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>
        <f ca="1">_xlfn.XLOOKUP(G138&amp;$W$2,BS_CONTROLE[CHAVE],BS_CONTROLE[Quantidade_11],"-")</f>
        <v>1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102</v>
      </c>
      <c r="V139" s="173">
        <f ca="1">_xlfn.XLOOKUP(G139&amp;$V$2,BS_CONTROLE[CHAVE],BS_CONTROLE[Quantidade_11],"-")</f>
        <v>114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>
        <f ca="1">_xlfn.XLOOKUP(G140&amp;$V$2,BS_CONTROLE[CHAVE],BS_CONTROLE[Quantidade_11],"-")</f>
        <v>53</v>
      </c>
      <c r="W140" s="173">
        <f ca="1">_xlfn.XLOOKUP(G140&amp;$W$2,BS_CONTROLE[CHAVE],BS_CONTROLE[Quantidade_11],"-")</f>
        <v>123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>
        <f ca="1">_xlfn.XLOOKUP(G141&amp;$W$2,BS_CONTROLE[CHAVE],BS_CONTROLE[Quantidade_11],"-")</f>
        <v>0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1040</v>
      </c>
      <c r="V142" s="173">
        <f ca="1">_xlfn.XLOOKUP(G142&amp;$V$2,BS_CONTROLE[CHAVE],BS_CONTROLE[Quantidade_11],"-")</f>
        <v>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>
        <f ca="1">_xlfn.XLOOKUP(G145&amp;$V$2,BS_CONTROLE[CHAVE],BS_CONTROLE[Quantidade_11],"-")</f>
        <v>0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 t="str">
        <f ca="1">_xlfn.XLOOKUP(G146&amp;$U$2,BS_CONTROLE[CHAVE],BS_CONTROLE[Quantidade_11],"-")</f>
        <v>-</v>
      </c>
      <c r="V146" s="173">
        <f ca="1">_xlfn.XLOOKUP(G146&amp;$V$2,BS_CONTROLE[CHAVE],BS_CONTROLE[Quantidade_11],"-")</f>
        <v>1</v>
      </c>
      <c r="W146" s="173">
        <f ca="1">_xlfn.XLOOKUP(G146&amp;$W$2,BS_CONTROLE[CHAVE],BS_CONTROLE[Quantidade_11],"-")</f>
        <v>0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0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2</v>
      </c>
      <c r="V148" s="173">
        <f ca="1">_xlfn.XLOOKUP(G148&amp;$V$2,BS_CONTROLE[CHAVE],BS_CONTROLE[Quantidade_11],"-")</f>
        <v>1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0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5</v>
      </c>
      <c r="V150" s="173">
        <f ca="1">_xlfn.XLOOKUP(G150&amp;$V$2,BS_CONTROLE[CHAVE],BS_CONTROLE[Quantidade_11],"-")</f>
        <v>0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 t="str">
        <f ca="1">_xlfn.XLOOKUP(G151&amp;$U$2,BS_CONTROLE[CHAVE],BS_CONTROLE[Quantidade_11],"-")</f>
        <v>-</v>
      </c>
      <c r="V151" s="173">
        <f ca="1">_xlfn.XLOOKUP(G151&amp;$V$2,BS_CONTROLE[CHAVE],BS_CONTROLE[Quantidade_11],"-")</f>
        <v>1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6.5</v>
      </c>
      <c r="V152" s="173">
        <f ca="1">_xlfn.XLOOKUP(G152&amp;$V$2,BS_CONTROLE[CHAVE],BS_CONTROLE[Quantidade_11],"-")</f>
        <v>1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520</v>
      </c>
      <c r="V153" s="173">
        <f ca="1">_xlfn.XLOOKUP(G153&amp;$V$2,BS_CONTROLE[CHAVE],BS_CONTROLE[Quantidade_11],"-")</f>
        <v>1363</v>
      </c>
      <c r="W153" s="173">
        <f ca="1">_xlfn.XLOOKUP(G153&amp;$W$2,BS_CONTROLE[CHAVE],BS_CONTROLE[Quantidade_11],"-")</f>
        <v>500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1040</v>
      </c>
      <c r="V154" s="173">
        <f ca="1">_xlfn.XLOOKUP(G154&amp;$V$2,BS_CONTROLE[CHAVE],BS_CONTROLE[Quantidade_11],"-")</f>
        <v>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50</v>
      </c>
      <c r="V155" s="173">
        <f ca="1">_xlfn.XLOOKUP(G155&amp;$V$2,BS_CONTROLE[CHAVE],BS_CONTROLE[Quantidade_11],"-")</f>
        <v>65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102</v>
      </c>
      <c r="V156" s="173">
        <f ca="1">_xlfn.XLOOKUP(G156&amp;$V$2,BS_CONTROLE[CHAVE],BS_CONTROLE[Quantidade_11],"-")</f>
        <v>114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>
        <f ca="1">_xlfn.XLOOKUP(G157&amp;$V$2,BS_CONTROLE[CHAVE],BS_CONTROLE[Quantidade_11],"-")</f>
        <v>53</v>
      </c>
      <c r="W157" s="173">
        <f ca="1">_xlfn.XLOOKUP(G157&amp;$W$2,BS_CONTROLE[CHAVE],BS_CONTROLE[Quantidade_11],"-")</f>
        <v>123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>
        <f ca="1">_xlfn.XLOOKUP(G159&amp;$V$2,BS_CONTROLE[CHAVE],BS_CONTROLE[Quantidade_11],"-")</f>
        <v>0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 t="str">
        <f ca="1">_xlfn.XLOOKUP(G162&amp;$U$2,BS_CONTROLE[CHAVE],BS_CONTROLE[Quantidade_11],"-")</f>
        <v>-</v>
      </c>
      <c r="V162" s="173">
        <f ca="1">_xlfn.XLOOKUP(G162&amp;$V$2,BS_CONTROLE[CHAVE],BS_CONTROLE[Quantidade_11],"-")</f>
        <v>312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2</v>
      </c>
      <c r="V163" s="173">
        <f ca="1">_xlfn.XLOOKUP(G163&amp;$V$2,BS_CONTROLE[CHAVE],BS_CONTROLE[Quantidade_11],"-")</f>
        <v>1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0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0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0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5</v>
      </c>
      <c r="V171" s="173">
        <f ca="1">_xlfn.XLOOKUP(G171&amp;$V$2,BS_CONTROLE[CHAVE],BS_CONTROLE[Quantidade_11],"-")</f>
        <v>0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5</v>
      </c>
      <c r="V172" s="173">
        <f ca="1">_xlfn.XLOOKUP(G172&amp;$V$2,BS_CONTROLE[CHAVE],BS_CONTROLE[Quantidade_11],"-")</f>
        <v>0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5</v>
      </c>
      <c r="V173" s="173">
        <f ca="1">_xlfn.XLOOKUP(G173&amp;$V$2,BS_CONTROLE[CHAVE],BS_CONTROLE[Quantidade_11],"-")</f>
        <v>0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5</v>
      </c>
      <c r="V174" s="173">
        <f ca="1">_xlfn.XLOOKUP(G174&amp;$V$2,BS_CONTROLE[CHAVE],BS_CONTROLE[Quantidade_11],"-")</f>
        <v>0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>
        <f ca="1">_xlfn.XLOOKUP(G175&amp;$U$2,BS_CONTROLE[CHAVE],BS_CONTROLE[Quantidade_11],"-")</f>
        <v>24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24</v>
      </c>
      <c r="V176" s="173">
        <f ca="1">_xlfn.XLOOKUP(G176&amp;$V$2,BS_CONTROLE[CHAVE],BS_CONTROLE[Quantidade_11],"-")</f>
        <v>1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>
        <f ca="1">_xlfn.XLOOKUP(G177&amp;$V$2,BS_CONTROLE[CHAVE],BS_CONTROLE[Quantidade_11],"-")</f>
        <v>0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>
        <f ca="1">_xlfn.XLOOKUP(G178&amp;$V$2,BS_CONTROLE[CHAVE],BS_CONTROLE[Quantidade_11],"-")</f>
        <v>0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1040</v>
      </c>
      <c r="V180" s="173">
        <f ca="1">_xlfn.XLOOKUP(G180&amp;$V$2,BS_CONTROLE[CHAVE],BS_CONTROLE[Quantidade_11],"-")</f>
        <v>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1040</v>
      </c>
      <c r="V181" s="173">
        <f ca="1">_xlfn.XLOOKUP(G181&amp;$V$2,BS_CONTROLE[CHAVE],BS_CONTROLE[Quantidade_11],"-")</f>
        <v>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1040</v>
      </c>
      <c r="V182" s="173">
        <f ca="1">_xlfn.XLOOKUP(G182&amp;$V$2,BS_CONTROLE[CHAVE],BS_CONTROLE[Quantidade_11],"-")</f>
        <v>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1040</v>
      </c>
      <c r="V183" s="173">
        <f ca="1">_xlfn.XLOOKUP(G183&amp;$V$2,BS_CONTROLE[CHAVE],BS_CONTROLE[Quantidade_11],"-")</f>
        <v>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1040</v>
      </c>
      <c r="V184" s="173">
        <f ca="1">_xlfn.XLOOKUP(G184&amp;$V$2,BS_CONTROLE[CHAVE],BS_CONTROLE[Quantidade_11],"-")</f>
        <v>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50</v>
      </c>
      <c r="V185" s="173">
        <f ca="1">_xlfn.XLOOKUP(G185&amp;$V$2,BS_CONTROLE[CHAVE],BS_CONTROLE[Quantidade_11],"-")</f>
        <v>65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>
        <f ca="1">_xlfn.XLOOKUP(G186&amp;$W$2,BS_CONTROLE[CHAVE],BS_CONTROLE[Quantidade_11],"-")</f>
        <v>50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>
        <f ca="1">_xlfn.XLOOKUP(G187&amp;$V$2,BS_CONTROLE[CHAVE],BS_CONTROLE[Quantidade_11],"-")</f>
        <v>53</v>
      </c>
      <c r="W187" s="173">
        <f ca="1">_xlfn.XLOOKUP(G187&amp;$W$2,BS_CONTROLE[CHAVE],BS_CONTROLE[Quantidade_11],"-")</f>
        <v>123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>
        <f ca="1">_xlfn.XLOOKUP(G188&amp;$V$2,BS_CONTROLE[CHAVE],BS_CONTROLE[Quantidade_11],"-")</f>
        <v>53</v>
      </c>
      <c r="W188" s="173">
        <f ca="1">_xlfn.XLOOKUP(G188&amp;$W$2,BS_CONTROLE[CHAVE],BS_CONTROLE[Quantidade_11],"-")</f>
        <v>123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1040</v>
      </c>
      <c r="V189" s="173">
        <f ca="1">_xlfn.XLOOKUP(G189&amp;$V$2,BS_CONTROLE[CHAVE],BS_CONTROLE[Quantidade_11],"-")</f>
        <v>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24</v>
      </c>
      <c r="V193" s="173">
        <f ca="1">_xlfn.XLOOKUP(G193&amp;$V$2,BS_CONTROLE[CHAVE],BS_CONTROLE[Quantidade_11],"-")</f>
        <v>1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24</v>
      </c>
      <c r="V194" s="173">
        <f ca="1">_xlfn.XLOOKUP(G194&amp;$V$2,BS_CONTROLE[CHAVE],BS_CONTROLE[Quantidade_11],"-")</f>
        <v>1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0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50</v>
      </c>
      <c r="V196" s="173">
        <f ca="1">_xlfn.XLOOKUP(G196&amp;$V$2,BS_CONTROLE[CHAVE],BS_CONTROLE[Quantidade_11],"-")</f>
        <v>65</v>
      </c>
      <c r="W196" s="173" t="str">
        <f ca="1">_xlfn.XLOOKUP(G196&amp;$W$2,BS_CONTROLE[CHAVE],BS_CONTROLE[Quantidade_11],"-")</f>
        <v>-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520</v>
      </c>
      <c r="V197" s="173">
        <f ca="1">_xlfn.XLOOKUP(G197&amp;$V$2,BS_CONTROLE[CHAVE],BS_CONTROLE[Quantidade_11],"-")</f>
        <v>1363</v>
      </c>
      <c r="W197" s="173">
        <f ca="1">_xlfn.XLOOKUP(G197&amp;$W$2,BS_CONTROLE[CHAVE],BS_CONTROLE[Quantidade_11],"-")</f>
        <v>500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0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102</v>
      </c>
      <c r="V199" s="173">
        <f ca="1">_xlfn.XLOOKUP(G199&amp;$V$2,BS_CONTROLE[CHAVE],BS_CONTROLE[Quantidade_11],"-")</f>
        <v>114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>
        <f ca="1">_xlfn.XLOOKUP(G200&amp;$U$2,BS_CONTROLE[CHAVE],BS_CONTROLE[Quantidade_11],"-")</f>
        <v>24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5</v>
      </c>
      <c r="V201" s="173">
        <f ca="1">_xlfn.XLOOKUP(G201&amp;$V$2,BS_CONTROLE[CHAVE],BS_CONTROLE[Quantidade_11],"-")</f>
        <v>0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1040</v>
      </c>
      <c r="V202" s="173">
        <f ca="1">_xlfn.XLOOKUP(G202&amp;$V$2,BS_CONTROLE[CHAVE],BS_CONTROLE[Quantidade_11],"-")</f>
        <v>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>
        <f ca="1">_xlfn.XLOOKUP(G203&amp;$U$2,BS_CONTROLE[CHAVE],BS_CONTROLE[Quantidade_11],"-")</f>
        <v>0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2</v>
      </c>
      <c r="V204" s="173">
        <f ca="1">_xlfn.XLOOKUP(G204&amp;$V$2,BS_CONTROLE[CHAVE],BS_CONTROLE[Quantidade_11],"-")</f>
        <v>1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0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6.5</v>
      </c>
      <c r="V208" s="173">
        <f ca="1">_xlfn.XLOOKUP(G208&amp;$V$2,BS_CONTROLE[CHAVE],BS_CONTROLE[Quantidade_11],"-")</f>
        <v>1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ZEB-ZCZ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24</v>
      </c>
      <c r="V209" s="173">
        <f ca="1">_xlfn.XLOOKUP(G209&amp;$V$2,BS_CONTROLE[CHAVE],BS_CONTROLE[Quantidade_11],"-")</f>
        <v>1</v>
      </c>
      <c r="W209" s="173" t="str">
        <f ca="1">_xlfn.XLOOKUP(G209&amp;$W$2,BS_CONTROLE[CHAVE],BS_CONTROLE[Quantidade_11],"-")</f>
        <v>-</v>
      </c>
    </row>
    <row r="210" spans="1:23" s="101" customFormat="1" hidden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50</v>
      </c>
      <c r="V211" s="173">
        <f ca="1">_xlfn.XLOOKUP(G211&amp;$V$2,BS_CONTROLE[CHAVE],BS_CONTROLE[Quantidade_11],"-")</f>
        <v>65</v>
      </c>
      <c r="W211" s="173" t="str">
        <f ca="1">_xlfn.XLOOKUP(G211&amp;$W$2,BS_CONTROLE[CHAVE],BS_CONTROLE[Quantidade_11],"-")</f>
        <v>-</v>
      </c>
    </row>
    <row r="212" spans="1:23" s="101" customFormat="1" hidden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ZJA380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0</v>
      </c>
    </row>
    <row r="213" spans="1:23" s="101" customFormat="1" hidden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ZJA380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 t="str">
        <f ca="1">_xlfn.XLOOKUP(G213&amp;$U$2,BS_CONTROLE[CHAVE],BS_CONTROLE[Quantidade_11],"-")</f>
        <v>-</v>
      </c>
      <c r="V213" s="173">
        <f ca="1">_xlfn.XLOOKUP(G213&amp;$V$2,BS_CONTROLE[CHAVE],BS_CONTROLE[Quantidade_11],"-")</f>
        <v>1</v>
      </c>
      <c r="W213" s="173">
        <f ca="1">_xlfn.XLOOKUP(G213&amp;$W$2,BS_CONTROLE[CHAVE],BS_CONTROLE[Quantidade_11],"-")</f>
        <v>0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 t="str">
        <f ca="1">_xlfn.XLOOKUP(G214&amp;$U$2,BS_CONTROLE[CHAVE],BS_CONTROLE[Quantidade_11],"-")</f>
        <v>-</v>
      </c>
      <c r="V214" s="173">
        <f ca="1">_xlfn.XLOOKUP(G214&amp;$V$2,BS_CONTROLE[CHAVE],BS_CONTROLE[Quantidade_11],"-")</f>
        <v>312</v>
      </c>
      <c r="W214" s="173" t="str">
        <f ca="1">_xlfn.XLOOKUP(G214&amp;$W$2,BS_CONTROLE[CHAVE],BS_CONTROLE[Quantidade_11],"-")</f>
        <v>-</v>
      </c>
    </row>
    <row r="215" spans="1:23" s="101" customFormat="1" hidden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8.3333333333333329E-2</v>
      </c>
      <c r="R215" s="185" t="str">
        <f>IF(SP_NORTE!Q218="","*",CONCATENATE(SP_NORTE!Q218," ",SP_NORTE!R218))</f>
        <v>1020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520</v>
      </c>
      <c r="V215" s="173">
        <f ca="1">_xlfn.XLOOKUP(G215&amp;$V$2,BS_CONTROLE[CHAVE],BS_CONTROLE[Quantidade_11],"-")</f>
        <v>1363</v>
      </c>
      <c r="W215" s="173">
        <f ca="1">_xlfn.XLOOKUP(G215&amp;$W$2,BS_CONTROLE[CHAVE],BS_CONTROLE[Quantidade_11],"-")</f>
        <v>500</v>
      </c>
    </row>
    <row r="216" spans="1:23" s="101" customFormat="1" hidden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24</v>
      </c>
      <c r="V216" s="173">
        <f ca="1">_xlfn.XLOOKUP(G216&amp;$V$2,BS_CONTROLE[CHAVE],BS_CONTROLE[Quantidade_11],"-")</f>
        <v>1</v>
      </c>
      <c r="W216" s="173" t="str">
        <f ca="1">_xlfn.XLOOKUP(G216&amp;$W$2,BS_CONTROLE[CHAVE],BS_CONTROLE[Quantidade_11],"-")</f>
        <v>-</v>
      </c>
    </row>
    <row r="217" spans="1:23" s="101" customFormat="1" hidden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ZEB-ZCZ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102</v>
      </c>
      <c r="V217" s="173">
        <f ca="1">_xlfn.XLOOKUP(G217&amp;$V$2,BS_CONTROLE[CHAVE],BS_CONTROLE[Quantidade_11],"-")</f>
        <v>114</v>
      </c>
      <c r="W217" s="173">
        <f ca="1">_xlfn.XLOOKUP(G217&amp;$W$2,BS_CONTROLE[CHAVE],BS_CONTROLE[Quantidade_11],"-")</f>
        <v>0</v>
      </c>
    </row>
    <row r="218" spans="1:23" s="101" customFormat="1" hidden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6.5</v>
      </c>
      <c r="V218" s="173">
        <f ca="1">_xlfn.XLOOKUP(G218&amp;$V$2,BS_CONTROLE[CHAVE],BS_CONTROLE[Quantidade_11],"-")</f>
        <v>1</v>
      </c>
      <c r="W218" s="173" t="str">
        <f ca="1">_xlfn.XLOOKUP(G218&amp;$W$2,BS_CONTROLE[CHAVE],BS_CONTROLE[Quantidade_11],"-")</f>
        <v>-</v>
      </c>
    </row>
    <row r="219" spans="1:23" s="101" customFormat="1" hidden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 t="str">
        <f ca="1">_xlfn.XLOOKUP(G219&amp;$U$2,BS_CONTROLE[CHAVE],BS_CONTROLE[Quantidade_11],"-")</f>
        <v>-</v>
      </c>
      <c r="V219" s="173">
        <f ca="1">_xlfn.XLOOKUP(G219&amp;$V$2,BS_CONTROLE[CHAVE],BS_CONTROLE[Quantidade_11],"-")</f>
        <v>1</v>
      </c>
      <c r="W219" s="173" t="str">
        <f ca="1">_xlfn.XLOOKUP(G219&amp;$W$2,BS_CONTROLE[CHAVE],BS_CONTROLE[Quantidade_11],"-")</f>
        <v>-</v>
      </c>
    </row>
    <row r="220" spans="1:23" s="101" customFormat="1" hidden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ZCZ-ZTI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2</v>
      </c>
      <c r="V220" s="173">
        <f ca="1">_xlfn.XLOOKUP(G220&amp;$V$2,BS_CONTROLE[CHAVE],BS_CONTROLE[Quantidade_11],"-")</f>
        <v>1</v>
      </c>
      <c r="W220" s="173" t="str">
        <f ca="1">_xlfn.XLOOKUP(G220&amp;$W$2,BS_CONTROLE[CHAVE],BS_CONTROLE[Quantidade_11],"-")</f>
        <v>-</v>
      </c>
    </row>
    <row r="221" spans="1:23" s="101" customFormat="1" hidden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0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>
      <c r="A224" s="186" t="str">
        <f>IF(SP_NORTE!Y227="","*",SP_NORTE!Y227)</f>
        <v>*</v>
      </c>
      <c r="B224" s="186" t="str">
        <f>IF(SP_NORTE!X227="","*",SP_NORTE!X227)</f>
        <v>Oportunidade</v>
      </c>
      <c r="C224" s="186" t="str">
        <f>IF(SP_NORTE!Z227="","*",SP_NORTE!Z227)</f>
        <v>*</v>
      </c>
      <c r="D224" s="175" t="str">
        <f>IF(SP_NORTE!S227="","*",SP_NORTE!S227)</f>
        <v>SP NORTE</v>
      </c>
      <c r="E224" s="175" t="str">
        <f>IF(SP_NORTE!T227="","*",SP_NORTE!T227)</f>
        <v>TMI-ZEB</v>
      </c>
      <c r="F224" s="185">
        <f>IF(SP_NORTE!B227="","*",SP_NORTE!B227)</f>
        <v>45947</v>
      </c>
      <c r="G224" s="185" t="str">
        <f>IF(SP_NORTE!D227="","*",SP_NORTE!D227)</f>
        <v>A65</v>
      </c>
      <c r="H224" s="185" t="str">
        <f>IF(SP_NORTE!F227="","*",SP_NORTE!F227)</f>
        <v>PDM - POSICIONAMENTO - TRILHO</v>
      </c>
      <c r="I224" s="185" t="str">
        <f>IF(SP_NORTE!H227="","*",SP_NORTE!H227)</f>
        <v>ZJA2</v>
      </c>
      <c r="J224" s="185" t="str">
        <f>IF(SP_NORTE!I227="","*",SP_NORTE!I227)</f>
        <v>ZJA2</v>
      </c>
      <c r="K224" s="175" t="str">
        <f>IF(SP_NORTE!M227="","*",SP_NORTE!M227)</f>
        <v>ZUR-ZUE</v>
      </c>
      <c r="L224" s="175" t="str">
        <f>IF(SP_NORTE!N227="","*",SP_NORTE!N227)</f>
        <v>ZUR394</v>
      </c>
      <c r="M224" s="176">
        <f>IF(SP_NORTE!J227="","*",SP_NORTE!J227)</f>
        <v>73</v>
      </c>
      <c r="N224" s="184">
        <f>IF(SP_NORTE!K227="","*",SP_NORTE!K227)</f>
        <v>391</v>
      </c>
      <c r="O224" s="184">
        <f>IF(SP_NORTE!L227="","*",SP_NORTE!L227)</f>
        <v>374</v>
      </c>
      <c r="P224" s="183">
        <f>IF(SP_NORTE!O227="","*",SP_NORTE!O227)</f>
        <v>0.33333333333333331</v>
      </c>
      <c r="Q224" s="183">
        <f>IF(SP_NORTE!P227="","*",SP_NORTE!P227)</f>
        <v>4.1666666666666664E-2</v>
      </c>
      <c r="R224" s="185" t="str">
        <f>IF(SP_NORTE!Q227="","*",CONCATENATE(SP_NORTE!Q227," ",SP_NORTE!R227))</f>
        <v>36 M</v>
      </c>
      <c r="S224" s="185" t="str">
        <f>IF(SP_NORTE!V227="","*",SP_NORTE!V227)</f>
        <v>Ruan</v>
      </c>
      <c r="T224" s="185" t="str">
        <f>IF(SP_NORTE!W227="","*",SP_NORTE!W227)</f>
        <v>Posicionamento de tampões para retirada de restrição no km 391 / 386 / 374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>
      <c r="A225" s="186" t="str">
        <f>IF(SP_NORTE!Y228="","*",SP_NORTE!Y228)</f>
        <v>*</v>
      </c>
      <c r="B225" s="186" t="str">
        <f>IF(SP_NORTE!X228="","*",SP_NORTE!X228)</f>
        <v>Oportunidade</v>
      </c>
      <c r="C225" s="186" t="str">
        <f>IF(SP_NORTE!Z228="","*",SP_NORTE!Z228)</f>
        <v>*</v>
      </c>
      <c r="D225" s="175" t="str">
        <f>IF(SP_NORTE!S228="","*",SP_NORTE!S228)</f>
        <v>SP NORTE</v>
      </c>
      <c r="E225" s="175" t="str">
        <f>IF(SP_NORTE!T228="","*",SP_NORTE!T228)</f>
        <v>TMI-ZEB</v>
      </c>
      <c r="F225" s="185">
        <f>IF(SP_NORTE!B228="","*",SP_NORTE!B228)</f>
        <v>45947</v>
      </c>
      <c r="G225" s="185" t="str">
        <f>IF(SP_NORTE!D228="","*",SP_NORTE!D228)</f>
        <v>V88</v>
      </c>
      <c r="H225" s="185" t="str">
        <f>IF(SP_NORTE!F228="","*",SP_NORTE!F228)</f>
        <v>MECANIZAÇÃO - SOCADORA</v>
      </c>
      <c r="I225" s="185" t="str">
        <f>IF(SP_NORTE!H228="","*",SP_NORTE!H228)</f>
        <v>ZFN2</v>
      </c>
      <c r="J225" s="185" t="str">
        <f>IF(SP_NORTE!I228="","*",SP_NORTE!I228)</f>
        <v>ZFN2</v>
      </c>
      <c r="K225" s="175" t="str">
        <f>IF(SP_NORTE!M228="","*",SP_NORTE!M228)</f>
        <v>ZGI-ZFN</v>
      </c>
      <c r="L225" s="175">
        <f>IF(SP_NORTE!N228="","*",SP_NORTE!N228)</f>
        <v>326332</v>
      </c>
      <c r="M225" s="176">
        <f>IF(SP_NORTE!J228="","*",SP_NORTE!J228)</f>
        <v>73</v>
      </c>
      <c r="N225" s="184">
        <f>IF(SP_NORTE!K228="","*",SP_NORTE!K228)</f>
        <v>332</v>
      </c>
      <c r="O225" s="184">
        <f>IF(SP_NORTE!L228="","*",SP_NORTE!L228)</f>
        <v>323</v>
      </c>
      <c r="P225" s="183">
        <f>IF(SP_NORTE!O228="","*",SP_NORTE!O228)</f>
        <v>0.375</v>
      </c>
      <c r="Q225" s="183">
        <f>IF(SP_NORTE!P228="","*",SP_NORTE!P228)</f>
        <v>0.125</v>
      </c>
      <c r="R225" s="185" t="str">
        <f>IF(SP_NORTE!Q228="","*",CONCATENATE(SP_NORTE!Q228," ",SP_NORTE!R228))</f>
        <v>1530 M</v>
      </c>
      <c r="S225" s="185" t="str">
        <f>IF(SP_NORTE!V228="","*",SP_NORTE!V228)</f>
        <v>Antonioni</v>
      </c>
      <c r="T225" s="185" t="str">
        <f>IF(SP_NORTE!W228="","*",SP_NORTE!W228)</f>
        <v>Serviços de socaria para retirada de restrição, considerando no km 332+000 / km 325+000 e km 323+000</v>
      </c>
      <c r="U225" s="173">
        <f ca="1">_xlfn.XLOOKUP(G225&amp;$U$2,BS_CONTROLE[CHAVE],BS_CONTROLE[Quantidade_11],"-")</f>
        <v>520</v>
      </c>
      <c r="V225" s="173">
        <f ca="1">_xlfn.XLOOKUP(G225&amp;$V$2,BS_CONTROLE[CHAVE],BS_CONTROLE[Quantidade_11],"-")</f>
        <v>1363</v>
      </c>
      <c r="W225" s="173">
        <f ca="1">_xlfn.XLOOKUP(G225&amp;$W$2,BS_CONTROLE[CHAVE],BS_CONTROLE[Quantidade_11],"-")</f>
        <v>500</v>
      </c>
    </row>
    <row r="226" spans="1:23" s="101" customFormat="1">
      <c r="A226" s="186" t="str">
        <f>IF(SP_NORTE!Y229="","*",SP_NORTE!Y229)</f>
        <v>*</v>
      </c>
      <c r="B226" s="186" t="str">
        <f>IF(SP_NORTE!X229="","*",SP_NORTE!X229)</f>
        <v>Oportunidade</v>
      </c>
      <c r="C226" s="186" t="str">
        <f>IF(SP_NORTE!Z229="","*",SP_NORTE!Z229)</f>
        <v>*</v>
      </c>
      <c r="D226" s="175" t="str">
        <f>IF(SP_NORTE!S229="","*",SP_NORTE!S229)</f>
        <v>SP NORTE</v>
      </c>
      <c r="E226" s="175" t="str">
        <f>IF(SP_NORTE!T229="","*",SP_NORTE!T229)</f>
        <v>TMI-ZEB</v>
      </c>
      <c r="F226" s="185">
        <f>IF(SP_NORTE!B229="","*",SP_NORTE!B229)</f>
        <v>45947</v>
      </c>
      <c r="G226" s="185" t="str">
        <f>IF(SP_NORTE!D229="","*",SP_NORTE!D229)</f>
        <v>JULIO CÉSAR (TP-701)</v>
      </c>
      <c r="H226" s="185" t="str">
        <f>IF(SP_NORTE!F229="","*",SP_NORTE!F229)</f>
        <v>PDM - ALÍVIO DE TENSÃO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ZRZ-ZEC</v>
      </c>
      <c r="L226" s="175" t="str">
        <f>IF(SP_NORTE!N229="","*",SP_NORTE!N229)</f>
        <v>ZRZ256</v>
      </c>
      <c r="M226" s="176">
        <f>IF(SP_NORTE!J229="","*",SP_NORTE!J229)</f>
        <v>73</v>
      </c>
      <c r="N226" s="184">
        <f>IF(SP_NORTE!K229="","*",SP_NORTE!K229)</f>
        <v>254</v>
      </c>
      <c r="O226" s="184" t="str">
        <f>IF(SP_NORTE!L229="","*",SP_NORTE!L229)</f>
        <v>-</v>
      </c>
      <c r="P226" s="183">
        <f>IF(SP_NORTE!O229="","*",SP_NORTE!O229)</f>
        <v>0.5</v>
      </c>
      <c r="Q226" s="183">
        <f>IF(SP_NORTE!P229="","*",SP_NORTE!P229)</f>
        <v>0.125</v>
      </c>
      <c r="R226" s="185" t="str">
        <f>IF(SP_NORTE!Q229="","*",CONCATENATE(SP_NORTE!Q229," ",SP_NORTE!R229))</f>
        <v>600 M</v>
      </c>
      <c r="S226" s="185" t="str">
        <f>IF(SP_NORTE!V229="","*",SP_NORTE!V229)</f>
        <v>Julio Cesar</v>
      </c>
      <c r="T226" s="185" t="str">
        <f>IF(SP_NORTE!W229="","*",SP_NORTE!W229)</f>
        <v>Alívio de tensão</v>
      </c>
      <c r="U226" s="173" t="str">
        <f ca="1">_xlfn.XLOOKUP(G226&amp;$U$2,BS_CONTROLE[CHAVE],BS_CONTROLE[Quantidade_11],"-")</f>
        <v>-</v>
      </c>
      <c r="V226" s="173">
        <f ca="1">_xlfn.XLOOKUP(G226&amp;$V$2,BS_CONTROLE[CHAVE],BS_CONTROLE[Quantidade_11],"-")</f>
        <v>312</v>
      </c>
      <c r="W226" s="173" t="str">
        <f ca="1">_xlfn.XLOOKUP(G226&amp;$W$2,BS_CONTROLE[CHAVE],BS_CONTROLE[Quantidade_11],"-")</f>
        <v>-</v>
      </c>
    </row>
    <row r="227" spans="1:23" s="101" customFormat="1">
      <c r="A227" s="186" t="str">
        <f>IF(SP_NORTE!Y230="","*",SP_NORTE!Y230)</f>
        <v>*</v>
      </c>
      <c r="B227" s="186" t="str">
        <f>IF(SP_NORTE!X230="","*",SP_NORTE!X230)</f>
        <v>Oportunidade</v>
      </c>
      <c r="C227" s="186" t="str">
        <f>IF(SP_NORTE!Z230="","*",SP_NORTE!Z230)</f>
        <v>*</v>
      </c>
      <c r="D227" s="175" t="str">
        <f>IF(SP_NORTE!S230="","*",SP_NORTE!S230)</f>
        <v>SP NORTE</v>
      </c>
      <c r="E227" s="175" t="str">
        <f>IF(SP_NORTE!T230="","*",SP_NORTE!T230)</f>
        <v>ZEB-ZCZ</v>
      </c>
      <c r="F227" s="185">
        <f>IF(SP_NORTE!B230="","*",SP_NORTE!B230)</f>
        <v>45947</v>
      </c>
      <c r="G227" s="185" t="str">
        <f>IF(SP_NORTE!D230="","*",SP_NORTE!D230)</f>
        <v>JOVÂNIO (TP-850)</v>
      </c>
      <c r="H227" s="185" t="str">
        <f>IF(SP_NORTE!F230="","*",SP_NORTE!F230)</f>
        <v>PDM - SOLDA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ZVU-ZEB</v>
      </c>
      <c r="L227" s="175" t="str">
        <f>IF(SP_NORTE!N230="","*",SP_NORTE!N230)</f>
        <v>ZVU237</v>
      </c>
      <c r="M227" s="176">
        <f>IF(SP_NORTE!J230="","*",SP_NORTE!J230)</f>
        <v>73</v>
      </c>
      <c r="N227" s="184">
        <f>IF(SP_NORTE!K230="","*",SP_NORTE!K230)</f>
        <v>235.8</v>
      </c>
      <c r="O227" s="184" t="str">
        <f>IF(SP_NORTE!L230="","*",SP_NORTE!L230)</f>
        <v>-</v>
      </c>
      <c r="P227" s="183">
        <f>IF(SP_NORTE!O230="","*",SP_NORTE!O230)</f>
        <v>0.375</v>
      </c>
      <c r="Q227" s="183">
        <f>IF(SP_NORTE!P230="","*",SP_NORTE!P230)</f>
        <v>0.125</v>
      </c>
      <c r="R227" s="185" t="str">
        <f>IF(SP_NORTE!Q230="","*",CONCATENATE(SP_NORTE!Q230," ",SP_NORTE!R230))</f>
        <v>2 Nº DE SOLDA</v>
      </c>
      <c r="S227" s="185" t="str">
        <f>IF(SP_NORTE!V230="","*",SP_NORTE!V230)</f>
        <v>Jovânio</v>
      </c>
      <c r="T227" s="185" t="str">
        <f>IF(SP_NORTE!W230="","*",SP_NORTE!W230)</f>
        <v>Execução de soldas - Depende de temperatura</v>
      </c>
      <c r="U227" s="173" t="str">
        <f ca="1">_xlfn.XLOOKUP(G227&amp;$U$2,BS_CONTROLE[CHAVE],BS_CONTROLE[Quantidade_11],"-")</f>
        <v>-</v>
      </c>
      <c r="V227" s="173">
        <f ca="1">_xlfn.XLOOKUP(G227&amp;$V$2,BS_CONTROLE[CHAVE],BS_CONTROLE[Quantidade_11],"-")</f>
        <v>1</v>
      </c>
      <c r="W227" s="173">
        <f ca="1">_xlfn.XLOOKUP(G227&amp;$W$2,BS_CONTROLE[CHAVE],BS_CONTROLE[Quantidade_11],"-")</f>
        <v>0</v>
      </c>
    </row>
    <row r="228" spans="1:23" s="101" customFormat="1">
      <c r="A228" s="186" t="str">
        <f>IF(SP_NORTE!Y231="","*",SP_NORTE!Y231)</f>
        <v>*</v>
      </c>
      <c r="B228" s="186" t="str">
        <f>IF(SP_NORTE!X231="","*",SP_NORTE!X231)</f>
        <v>Oportunidade</v>
      </c>
      <c r="C228" s="186" t="str">
        <f>IF(SP_NORTE!Z231="","*",SP_NORTE!Z231)</f>
        <v>*</v>
      </c>
      <c r="D228" s="175" t="str">
        <f>IF(SP_NORTE!S231="","*",SP_NORTE!S231)</f>
        <v>SP NORTE</v>
      </c>
      <c r="E228" s="175" t="str">
        <f>IF(SP_NORTE!T231="","*",SP_NORTE!T231)</f>
        <v>ZEB-ZCZ</v>
      </c>
      <c r="F228" s="185">
        <f>IF(SP_NORTE!B231="","*",SP_NORTE!B231)</f>
        <v>45947</v>
      </c>
      <c r="G228" s="185" t="str">
        <f>IF(SP_NORTE!D231="","*",SP_NORTE!D231)</f>
        <v>RENATO (TP-694)</v>
      </c>
      <c r="H228" s="185" t="str">
        <f>IF(SP_NORTE!F231="","*",SP_NORTE!F231)</f>
        <v>PDM - SUBSTITUIÇÃO - TRILHO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ZMO-2</v>
      </c>
      <c r="L228" s="175" t="str">
        <f>IF(SP_NORTE!N231="","*",SP_NORTE!N231)</f>
        <v>ZMO2</v>
      </c>
      <c r="M228" s="176">
        <f>IF(SP_NORTE!J231="","*",SP_NORTE!J231)</f>
        <v>73</v>
      </c>
      <c r="N228" s="184">
        <f>IF(SP_NORTE!K231="","*",SP_NORTE!K231)</f>
        <v>224</v>
      </c>
      <c r="O228" s="184" t="str">
        <f>IF(SP_NORTE!L231="","*",SP_NORTE!L231)</f>
        <v>-</v>
      </c>
      <c r="P228" s="183">
        <f>IF(SP_NORTE!O231="","*",SP_NORTE!O231)</f>
        <v>0.39583333333333331</v>
      </c>
      <c r="Q228" s="183">
        <f>IF(SP_NORTE!P231="","*",SP_NORTE!P231)</f>
        <v>0.125</v>
      </c>
      <c r="R228" s="185" t="str">
        <f>IF(SP_NORTE!Q231="","*",CONCATENATE(SP_NORTE!Q231," ",SP_NORTE!R231))</f>
        <v>624 M</v>
      </c>
      <c r="S228" s="185" t="str">
        <f>IF(SP_NORTE!V231="","*",SP_NORTE!V231)</f>
        <v>Renato</v>
      </c>
      <c r="T228" s="185" t="str">
        <f>IF(SP_NORTE!W231="","*",SP_NORTE!W231)</f>
        <v>Substituição de trilho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>
      <c r="A229" s="186" t="str">
        <f>IF(SP_NORTE!Y232="","*",SP_NORTE!Y232)</f>
        <v>*</v>
      </c>
      <c r="B229" s="186" t="str">
        <f>IF(SP_NORTE!X232="","*",SP_NORTE!X232)</f>
        <v>Oportunidade</v>
      </c>
      <c r="C229" s="186" t="str">
        <f>IF(SP_NORTE!Z232="","*",SP_NORTE!Z232)</f>
        <v>*</v>
      </c>
      <c r="D229" s="175" t="str">
        <f>IF(SP_NORTE!S232="","*",SP_NORTE!S232)</f>
        <v>SP NORTE</v>
      </c>
      <c r="E229" s="175" t="str">
        <f>IF(SP_NORTE!T232="","*",SP_NORTE!T232)</f>
        <v>ZEB-ZCZ</v>
      </c>
      <c r="F229" s="185">
        <f>IF(SP_NORTE!B232="","*",SP_NORTE!B232)</f>
        <v>45947</v>
      </c>
      <c r="G229" s="185" t="str">
        <f>IF(SP_NORTE!D232="","*",SP_NORTE!D232)</f>
        <v>JULIO (TP-697)</v>
      </c>
      <c r="H229" s="185" t="str">
        <f>IF(SP_NORTE!F232="","*",SP_NORTE!F232)</f>
        <v>PDM - SOLDA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ZGB-ZMO</v>
      </c>
      <c r="L229" s="175" t="str">
        <f>IF(SP_NORTE!N232="","*",SP_NORTE!N232)</f>
        <v>ZGB217</v>
      </c>
      <c r="M229" s="176">
        <f>IF(SP_NORTE!J232="","*",SP_NORTE!J232)</f>
        <v>73</v>
      </c>
      <c r="N229" s="184">
        <f>IF(SP_NORTE!K232="","*",SP_NORTE!K232)</f>
        <v>213.21</v>
      </c>
      <c r="O229" s="184" t="str">
        <f>IF(SP_NORTE!L232="","*",SP_NORTE!L232)</f>
        <v>*</v>
      </c>
      <c r="P229" s="183">
        <f>IF(SP_NORTE!O232="","*",SP_NORTE!O232)</f>
        <v>0.375</v>
      </c>
      <c r="Q229" s="183">
        <f>IF(SP_NORTE!P232="","*",SP_NORTE!P232)</f>
        <v>0.125</v>
      </c>
      <c r="R229" s="185" t="str">
        <f>IF(SP_NORTE!Q232="","*",CONCATENATE(SP_NORTE!Q232," ",SP_NORTE!R232))</f>
        <v>2 Nº DE SOLDA</v>
      </c>
      <c r="S229" s="185" t="str">
        <f>IF(SP_NORTE!V232="","*",SP_NORTE!V232)</f>
        <v>Julio</v>
      </c>
      <c r="T229" s="185" t="str">
        <f>IF(SP_NORTE!W232="","*",SP_NORTE!W232)</f>
        <v>Execução de soldas - Depende de temperatura</v>
      </c>
      <c r="U229" s="173">
        <f ca="1">_xlfn.XLOOKUP(G229&amp;$U$2,BS_CONTROLE[CHAVE],BS_CONTROLE[Quantidade_11],"-")</f>
        <v>1</v>
      </c>
      <c r="V229" s="173">
        <f ca="1">_xlfn.XLOOKUP(G229&amp;$V$2,BS_CONTROLE[CHAVE],BS_CONTROLE[Quantidade_11],"-")</f>
        <v>1</v>
      </c>
      <c r="W229" s="173">
        <f ca="1">_xlfn.XLOOKUP(G229&amp;$W$2,BS_CONTROLE[CHAVE],BS_CONTROLE[Quantidade_11],"-")</f>
        <v>0</v>
      </c>
    </row>
    <row r="230" spans="1:23" s="101" customFormat="1">
      <c r="A230" s="186" t="str">
        <f>IF(SP_NORTE!Y233="","*",SP_NORTE!Y233)</f>
        <v>*</v>
      </c>
      <c r="B230" s="186" t="str">
        <f>IF(SP_NORTE!X233="","*",SP_NORTE!X233)</f>
        <v>Oportunidade</v>
      </c>
      <c r="C230" s="186" t="str">
        <f>IF(SP_NORTE!Z233="","*",SP_NORTE!Z233)</f>
        <v>*</v>
      </c>
      <c r="D230" s="175" t="str">
        <f>IF(SP_NORTE!S233="","*",SP_NORTE!S233)</f>
        <v>SP NORTE</v>
      </c>
      <c r="E230" s="175" t="str">
        <f>IF(SP_NORTE!T233="","*",SP_NORTE!T233)</f>
        <v>ZEB-ZCZ</v>
      </c>
      <c r="F230" s="185">
        <f>IF(SP_NORTE!B233="","*",SP_NORTE!B233)</f>
        <v>45947</v>
      </c>
      <c r="G230" s="185" t="str">
        <f>IF(SP_NORTE!D233="","*",SP_NORTE!D233)</f>
        <v>PEDRO (TP-696)</v>
      </c>
      <c r="H230" s="185" t="str">
        <f>IF(SP_NORTE!F233="","*",SP_NORTE!F233)</f>
        <v>PDM - SOLDA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ZEH-ZRU</v>
      </c>
      <c r="L230" s="175">
        <f>IF(SP_NORTE!N233="","*",SP_NORTE!N233)</f>
        <v>199203</v>
      </c>
      <c r="M230" s="176">
        <f>IF(SP_NORTE!J233="","*",SP_NORTE!J233)</f>
        <v>73</v>
      </c>
      <c r="N230" s="184">
        <f>IF(SP_NORTE!K233="","*",SP_NORTE!K233)</f>
        <v>200.74</v>
      </c>
      <c r="O230" s="184" t="str">
        <f>IF(SP_NORTE!L233="","*",SP_NORTE!L233)</f>
        <v>-</v>
      </c>
      <c r="P230" s="183">
        <f>IF(SP_NORTE!O233="","*",SP_NORTE!O233)</f>
        <v>0.375</v>
      </c>
      <c r="Q230" s="183">
        <f>IF(SP_NORTE!P233="","*",SP_NORTE!P233)</f>
        <v>0.125</v>
      </c>
      <c r="R230" s="185" t="str">
        <f>IF(SP_NORTE!Q233="","*",CONCATENATE(SP_NORTE!Q233," ",SP_NORTE!R233))</f>
        <v>2 Nº DE SOLDA</v>
      </c>
      <c r="S230" s="185" t="str">
        <f>IF(SP_NORTE!V233="","*",SP_NORTE!V233)</f>
        <v>Pedro</v>
      </c>
      <c r="T230" s="185" t="str">
        <f>IF(SP_NORTE!W233="","*",SP_NORTE!W233)</f>
        <v>Execução de soldas - Depende de temperatura</v>
      </c>
      <c r="U230" s="173">
        <f ca="1">_xlfn.XLOOKUP(G230&amp;$U$2,BS_CONTROLE[CHAVE],BS_CONTROLE[Quantidade_11],"-")</f>
        <v>1</v>
      </c>
      <c r="V230" s="173">
        <f ca="1">_xlfn.XLOOKUP(G230&amp;$V$2,BS_CONTROLE[CHAVE],BS_CONTROLE[Quantidade_11],"-")</f>
        <v>1</v>
      </c>
      <c r="W230" s="173">
        <f ca="1">_xlfn.XLOOKUP(G230&amp;$W$2,BS_CONTROLE[CHAVE],BS_CONTROLE[Quantidade_11],"-")</f>
        <v>0</v>
      </c>
    </row>
    <row r="231" spans="1:23" s="101" customFormat="1">
      <c r="A231" s="186" t="str">
        <f>IF(SP_NORTE!Y234="","*",SP_NORTE!Y234)</f>
        <v>*</v>
      </c>
      <c r="B231" s="186" t="str">
        <f>IF(SP_NORTE!X234="","*",SP_NORTE!X234)</f>
        <v>Oportunidade</v>
      </c>
      <c r="C231" s="186" t="str">
        <f>IF(SP_NORTE!Z234="","*",SP_NORTE!Z234)</f>
        <v>*</v>
      </c>
      <c r="D231" s="175" t="str">
        <f>IF(SP_NORTE!S234="","*",SP_NORTE!S234)</f>
        <v>SP NORTE</v>
      </c>
      <c r="E231" s="175" t="str">
        <f>IF(SP_NORTE!T234="","*",SP_NORTE!T234)</f>
        <v>ZEB-ZCZ</v>
      </c>
      <c r="F231" s="185">
        <f>IF(SP_NORTE!B234="","*",SP_NORTE!B234)</f>
        <v>45947</v>
      </c>
      <c r="G231" s="185" t="str">
        <f>IF(SP_NORTE!D234="","*",SP_NORTE!D234)</f>
        <v>RAFAEL (TP-695)</v>
      </c>
      <c r="H231" s="185" t="str">
        <f>IF(SP_NORTE!F234="","*",SP_NORTE!F234)</f>
        <v>PDM - SUBSTITUIÇÃO - TRILHO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ZXB-ZCV</v>
      </c>
      <c r="L231" s="175" t="str">
        <f>IF(SP_NORTE!N234="","*",SP_NORTE!N234)</f>
        <v>136ZCV</v>
      </c>
      <c r="M231" s="176">
        <f>IF(SP_NORTE!J234="","*",SP_NORTE!J234)</f>
        <v>73</v>
      </c>
      <c r="N231" s="184">
        <f>IF(SP_NORTE!K234="","*",SP_NORTE!K234)</f>
        <v>138</v>
      </c>
      <c r="O231" s="184" t="str">
        <f>IF(SP_NORTE!L234="","*",SP_NORTE!L234)</f>
        <v>-</v>
      </c>
      <c r="P231" s="183">
        <f>IF(SP_NORTE!O234="","*",SP_NORTE!O234)</f>
        <v>0.41666666666666669</v>
      </c>
      <c r="Q231" s="183">
        <f>IF(SP_NORTE!P234="","*",SP_NORTE!P234)</f>
        <v>0.125</v>
      </c>
      <c r="R231" s="185" t="str">
        <f>IF(SP_NORTE!Q234="","*",CONCATENATE(SP_NORTE!Q234," ",SP_NORTE!R234))</f>
        <v>312 M</v>
      </c>
      <c r="S231" s="185" t="str">
        <f>IF(SP_NORTE!V234="","*",SP_NORTE!V234)</f>
        <v>Rafael</v>
      </c>
      <c r="T231" s="185" t="str">
        <f>IF(SP_NORTE!W234="","*",SP_NORTE!W234)</f>
        <v>Substituição de trilho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>
      <c r="A232" s="186" t="str">
        <f>IF(SP_NORTE!Y235="","*",SP_NORTE!Y235)</f>
        <v>*</v>
      </c>
      <c r="B232" s="186" t="str">
        <f>IF(SP_NORTE!X235="","*",SP_NORTE!X235)</f>
        <v>Oportunidade</v>
      </c>
      <c r="C232" s="186" t="str">
        <f>IF(SP_NORTE!Z235="","*",SP_NORTE!Z235)</f>
        <v>*</v>
      </c>
      <c r="D232" s="175" t="str">
        <f>IF(SP_NORTE!S235="","*",SP_NORTE!S235)</f>
        <v>SP NORTE</v>
      </c>
      <c r="E232" s="175" t="str">
        <f>IF(SP_NORTE!T235="","*",SP_NORTE!T235)</f>
        <v>ZEB-ZCZ</v>
      </c>
      <c r="F232" s="185">
        <f>IF(SP_NORTE!B235="","*",SP_NORTE!B235)</f>
        <v>45947</v>
      </c>
      <c r="G232" s="185" t="str">
        <f>IF(SP_NORTE!D235="","*",SP_NORTE!D235)</f>
        <v>CLAUDIO (TMC-650)</v>
      </c>
      <c r="H232" s="185" t="str">
        <f>IF(SP_NORTE!F235="","*",SP_NORTE!F235)</f>
        <v>PDM - AMV - JACARÉ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ZXB-S</v>
      </c>
      <c r="L232" s="175" t="str">
        <f>IF(SP_NORTE!N235="","*",SP_NORTE!N235)</f>
        <v>ZXBS</v>
      </c>
      <c r="M232" s="176">
        <f>IF(SP_NORTE!J235="","*",SP_NORTE!J235)</f>
        <v>73</v>
      </c>
      <c r="N232" s="184">
        <f>IF(SP_NORTE!K235="","*",SP_NORTE!K235)</f>
        <v>129.179</v>
      </c>
      <c r="O232" s="184" t="str">
        <f>IF(SP_NORTE!L235="","*",SP_NORTE!L235)</f>
        <v>-</v>
      </c>
      <c r="P232" s="183">
        <f>IF(SP_NORTE!O235="","*",SP_NORTE!O235)</f>
        <v>0.375</v>
      </c>
      <c r="Q232" s="183">
        <f>IF(SP_NORTE!P235="","*",SP_NORTE!P235)</f>
        <v>6.25E-2</v>
      </c>
      <c r="R232" s="185" t="str">
        <f>IF(SP_NORTE!Q235="","*",CONCATENATE(SP_NORTE!Q235," ",SP_NORTE!R235))</f>
        <v>1 Nº DE PEÇAS</v>
      </c>
      <c r="S232" s="185" t="str">
        <f>IF(SP_NORTE!V235="","*",SP_NORTE!V235)</f>
        <v>Caludio</v>
      </c>
      <c r="T232" s="185" t="str">
        <f>IF(SP_NORTE!W235="","*",SP_NORTE!W235)</f>
        <v>Substituição de jacaré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Oportunidade</v>
      </c>
      <c r="C233" s="186" t="str">
        <f>IF(SP_NORTE!Z236="","*",SP_NORTE!Z236)</f>
        <v>P0</v>
      </c>
      <c r="D233" s="175" t="str">
        <f>IF(SP_NORTE!S236="","*",SP_NORTE!S236)</f>
        <v>SP NORTE</v>
      </c>
      <c r="E233" s="175" t="str">
        <f>IF(SP_NORTE!T236="","*",SP_NORTE!T236)</f>
        <v>ZCZ-ZTI</v>
      </c>
      <c r="F233" s="185" t="str">
        <f>IF(SP_NORTE!B236="","*",SP_NORTE!B236)</f>
        <v>*</v>
      </c>
      <c r="G233" s="185" t="str">
        <f>IF(SP_NORTE!D236="","*",SP_NORTE!D236)</f>
        <v>W92</v>
      </c>
      <c r="H233" s="185" t="str">
        <f>IF(SP_NORTE!F236="","*",SP_NORTE!F236)</f>
        <v>MODERNIZAÇÃO - DORMENTE - DESCARGA</v>
      </c>
      <c r="I233" s="185" t="str">
        <f>IF(SP_NORTE!H236="","*",SP_NORTE!H236)</f>
        <v>K58K591</v>
      </c>
      <c r="J233" s="185" t="str">
        <f>IF(SP_NORTE!I236="","*",SP_NORTE!I236)</f>
        <v>K58K591</v>
      </c>
      <c r="K233" s="175" t="str">
        <f>IF(SP_NORTE!M236="","*",SP_NORTE!M236)</f>
        <v>ZDG-ZTN</v>
      </c>
      <c r="L233" s="175" t="str">
        <f>IF(SP_NORTE!N236="","*",SP_NORTE!N236)</f>
        <v>K62ZTN</v>
      </c>
      <c r="M233" s="176">
        <f>IF(SP_NORTE!J236="","*",SP_NORTE!J236)</f>
        <v>73</v>
      </c>
      <c r="N233" s="184">
        <f>IF(SP_NORTE!K236="","*",SP_NORTE!K236)</f>
        <v>63.7</v>
      </c>
      <c r="O233" s="184">
        <f>IF(SP_NORTE!L236="","*",SP_NORTE!L236)</f>
        <v>62.7</v>
      </c>
      <c r="P233" s="183">
        <f>IF(SP_NORTE!O236="","*",SP_NORTE!O236)</f>
        <v>0.33333333333333331</v>
      </c>
      <c r="Q233" s="183">
        <f>IF(SP_NORTE!P236="","*",SP_NORTE!P236)</f>
        <v>0.125</v>
      </c>
      <c r="R233" s="185" t="str">
        <f>IF(SP_NORTE!Q236="","*",CONCATENATE(SP_NORTE!Q236," ",SP_NORTE!R236))</f>
        <v>1600 Nº DE DORMENTES</v>
      </c>
      <c r="S233" s="185" t="str">
        <f>IF(SP_NORTE!V236="","*",SP_NORTE!V236)</f>
        <v xml:space="preserve">Guilherme </v>
      </c>
      <c r="T233" s="185" t="str">
        <f>IF(SP_NORTE!W236="","*",SP_NORTE!W236)</f>
        <v xml:space="preserve">Descarga de dormentes   </v>
      </c>
      <c r="U233" s="173" t="str">
        <f ca="1">_xlfn.XLOOKUP(G233&amp;$U$2,BS_CONTROLE[CHAVE],BS_CONTROLE[Quantidade_11],"-")</f>
        <v>-</v>
      </c>
      <c r="V233" s="173">
        <f ca="1">_xlfn.XLOOKUP(G233&amp;$V$2,BS_CONTROLE[CHAVE],BS_CONTROLE[Quantidade_11],"-")</f>
        <v>0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Oportunidade</v>
      </c>
      <c r="C234" s="186" t="str">
        <f>IF(SP_NORTE!Z237="","*",SP_NORTE!Z237)</f>
        <v>P2</v>
      </c>
      <c r="D234" s="175" t="str">
        <f>IF(SP_NORTE!S237="","*",SP_NORTE!S237)</f>
        <v>SP NORTE</v>
      </c>
      <c r="E234" s="175" t="str">
        <f>IF(SP_NORTE!T237="","*",SP_NORTE!T237)</f>
        <v>ZCZ-ZTI</v>
      </c>
      <c r="F234" s="185" t="str">
        <f>IF(SP_NORTE!B237="","*",SP_NORTE!B237)</f>
        <v>*</v>
      </c>
      <c r="G234" s="185" t="str">
        <f>IF(SP_NORTE!D237="","*",SP_NORTE!D237)</f>
        <v>DANILO (TP-837)</v>
      </c>
      <c r="H234" s="185" t="str">
        <f>IF(SP_NORTE!F237="","*",SP_NORTE!F237)</f>
        <v>MODERNIZAÇÃO - SOLDA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ZDG-ZTN</v>
      </c>
      <c r="L234" s="175" t="str">
        <f>IF(SP_NORTE!N237="","*",SP_NORTE!N237)</f>
        <v>K58K591</v>
      </c>
      <c r="M234" s="176">
        <f>IF(SP_NORTE!J237="","*",SP_NORTE!J237)</f>
        <v>73</v>
      </c>
      <c r="N234" s="184">
        <f>IF(SP_NORTE!K237="","*",SP_NORTE!K237)</f>
        <v>59.21</v>
      </c>
      <c r="O234" s="184" t="str">
        <f>IF(SP_NORTE!L237="","*",SP_NORTE!L237)</f>
        <v>-</v>
      </c>
      <c r="P234" s="183">
        <f>IF(SP_NORTE!O237="","*",SP_NORTE!O237)</f>
        <v>0.35416666666666669</v>
      </c>
      <c r="Q234" s="183">
        <f>IF(SP_NORTE!P237="","*",SP_NORTE!P237)</f>
        <v>6.25E-2</v>
      </c>
      <c r="R234" s="185" t="str">
        <f>IF(SP_NORTE!Q237="","*",CONCATENATE(SP_NORTE!Q237," ",SP_NORTE!R237))</f>
        <v>1 Nº DE SOLDA</v>
      </c>
      <c r="S234" s="185" t="str">
        <f>IF(SP_NORTE!V237="","*",SP_NORTE!V237)</f>
        <v>Danilo</v>
      </c>
      <c r="T234" s="185" t="str">
        <f>IF(SP_NORTE!W237="","*",SP_NORTE!W237)</f>
        <v>Execução de soldas - Depende de temperatura</v>
      </c>
      <c r="U234" s="173">
        <f ca="1">_xlfn.XLOOKUP(G234&amp;$U$2,BS_CONTROLE[CHAVE],BS_CONTROLE[Quantidade_11],"-")</f>
        <v>6.5</v>
      </c>
      <c r="V234" s="173">
        <f ca="1">_xlfn.XLOOKUP(G234&amp;$V$2,BS_CONTROLE[CHAVE],BS_CONTROLE[Quantidade_11],"-")</f>
        <v>1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Oportunidade</v>
      </c>
      <c r="C235" s="186" t="str">
        <f>IF(SP_NORTE!Z238="","*",SP_NORTE!Z238)</f>
        <v>P1</v>
      </c>
      <c r="D235" s="175" t="str">
        <f>IF(SP_NORTE!S238="","*",SP_NORTE!S238)</f>
        <v>SP NORTE</v>
      </c>
      <c r="E235" s="175" t="str">
        <f>IF(SP_NORTE!T238="","*",SP_NORTE!T238)</f>
        <v>ZCZ-ZTI</v>
      </c>
      <c r="F235" s="185" t="str">
        <f>IF(SP_NORTE!B238="","*",SP_NORTE!B238)</f>
        <v>*</v>
      </c>
      <c r="G235" s="185" t="str">
        <f>IF(SP_NORTE!D238="","*",SP_NORTE!D238)</f>
        <v>MAURO TP-868)</v>
      </c>
      <c r="H235" s="185" t="str">
        <f>IF(SP_NORTE!F238="","*",SP_NORTE!F238)</f>
        <v>MODERNIZAÇÃO - SOLDA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ZDG-ZTN</v>
      </c>
      <c r="L235" s="175" t="str">
        <f>IF(SP_NORTE!N238="","*",SP_NORTE!N238)</f>
        <v>ZDGK58</v>
      </c>
      <c r="M235" s="176">
        <f>IF(SP_NORTE!J238="","*",SP_NORTE!J238)</f>
        <v>73</v>
      </c>
      <c r="N235" s="184">
        <f>IF(SP_NORTE!K238="","*",SP_NORTE!K238)</f>
        <v>58.890999999999998</v>
      </c>
      <c r="O235" s="184" t="str">
        <f>IF(SP_NORTE!L238="","*",SP_NORTE!L238)</f>
        <v>-</v>
      </c>
      <c r="P235" s="183">
        <f>IF(SP_NORTE!O238="","*",SP_NORTE!O238)</f>
        <v>0.35416666666666669</v>
      </c>
      <c r="Q235" s="183">
        <f>IF(SP_NORTE!P238="","*",SP_NORTE!P238)</f>
        <v>6.25E-2</v>
      </c>
      <c r="R235" s="185" t="str">
        <f>IF(SP_NORTE!Q238="","*",CONCATENATE(SP_NORTE!Q238," ",SP_NORTE!R238))</f>
        <v>1 Nº DE SOLDA</v>
      </c>
      <c r="S235" s="185" t="str">
        <f>IF(SP_NORTE!V238="","*",SP_NORTE!V238)</f>
        <v>Mauro</v>
      </c>
      <c r="T235" s="185" t="str">
        <f>IF(SP_NORTE!W238="","*",SP_NORTE!W238)</f>
        <v>Execução de soldas - Depende de temperatura</v>
      </c>
      <c r="U235" s="173" t="str">
        <f ca="1">_xlfn.XLOOKUP(G235&amp;$U$2,BS_CONTROLE[CHAVE],BS_CONTROLE[Quantidade_11],"-")</f>
        <v>-</v>
      </c>
      <c r="V235" s="173">
        <f ca="1">_xlfn.XLOOKUP(G235&amp;$V$2,BS_CONTROLE[CHAVE],BS_CONTROLE[Quantidade_11],"-")</f>
        <v>1</v>
      </c>
      <c r="W235" s="173" t="str">
        <f ca="1">_xlfn.XLOOKUP(G235&amp;$W$2,BS_CONTROLE[CHAVE],BS_CONTROLE[Quantidade_11],"-")</f>
        <v>-</v>
      </c>
    </row>
    <row r="236" spans="1:23" s="101" customFormat="1">
      <c r="A236" s="186" t="str">
        <f>IF(SP_NORTE!Y239="","*",SP_NORTE!Y239)</f>
        <v>*</v>
      </c>
      <c r="B236" s="186" t="str">
        <f>IF(SP_NORTE!X239="","*",SP_NORTE!X239)</f>
        <v>Oportunidade</v>
      </c>
      <c r="C236" s="186" t="str">
        <f>IF(SP_NORTE!Z239="","*",SP_NORTE!Z239)</f>
        <v>*</v>
      </c>
      <c r="D236" s="175" t="str">
        <f>IF(SP_NORTE!S239="","*",SP_NORTE!S239)</f>
        <v>SP NORTE</v>
      </c>
      <c r="E236" s="175" t="str">
        <f>IF(SP_NORTE!T239="","*",SP_NORTE!T239)</f>
        <v>ZEB-ZCZ</v>
      </c>
      <c r="F236" s="185">
        <f>IF(SP_NORTE!B239="","*",SP_NORTE!B239)</f>
        <v>45947</v>
      </c>
      <c r="G236" s="185" t="str">
        <f>IF(SP_NORTE!D239="","*",SP_NORTE!D239)</f>
        <v xml:space="preserve">TURMA FIXA VIA </v>
      </c>
      <c r="H236" s="185" t="str">
        <f>IF(SP_NORTE!F239="","*",SP_NORTE!F239)</f>
        <v>PDM - SUBSTITUIÇÃO - TRILHO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ZCZ-ZZF</v>
      </c>
      <c r="L236" s="175" t="str">
        <f>IF(SP_NORTE!N239="","*",SP_NORTE!N239)</f>
        <v>101ZZF</v>
      </c>
      <c r="M236" s="176">
        <f>IF(SP_NORTE!J239="","*",SP_NORTE!J239)</f>
        <v>73</v>
      </c>
      <c r="N236" s="184">
        <f>IF(SP_NORTE!K239="","*",SP_NORTE!K239)</f>
        <v>104.8</v>
      </c>
      <c r="O236" s="184" t="str">
        <f>IF(SP_NORTE!L239="","*",SP_NORTE!L239)</f>
        <v>-</v>
      </c>
      <c r="P236" s="183">
        <f>IF(SP_NORTE!O239="","*",SP_NORTE!O239)</f>
        <v>0.375</v>
      </c>
      <c r="Q236" s="183">
        <f>IF(SP_NORTE!P239="","*",SP_NORTE!P239)</f>
        <v>6.25E-2</v>
      </c>
      <c r="R236" s="185" t="str">
        <f>IF(SP_NORTE!Q239="","*",CONCATENATE(SP_NORTE!Q239," ",SP_NORTE!R239))</f>
        <v>7 M</v>
      </c>
      <c r="S236" s="185" t="str">
        <f>IF(SP_NORTE!V239="","*",SP_NORTE!V239)</f>
        <v>Nelson</v>
      </c>
      <c r="T236" s="185" t="str">
        <f>IF(SP_NORTE!W239="","*",SP_NORTE!W239)</f>
        <v>Substituição de tampão</v>
      </c>
      <c r="U236" s="173">
        <f ca="1">_xlfn.XLOOKUP(G236&amp;$U$2,BS_CONTROLE[CHAVE],BS_CONTROLE[Quantidade_11],"-")</f>
        <v>24</v>
      </c>
      <c r="V236" s="173">
        <f ca="1">_xlfn.XLOOKUP(G236&amp;$V$2,BS_CONTROLE[CHAVE],BS_CONTROLE[Quantidade_11],"-")</f>
        <v>1</v>
      </c>
      <c r="W236" s="173" t="str">
        <f ca="1">_xlfn.XLOOKUP(G236&amp;$W$2,BS_CONTROLE[CHAVE],BS_CONTROLE[Quantidade_11],"-")</f>
        <v>-</v>
      </c>
    </row>
    <row r="237" spans="1:23" s="101" customFormat="1">
      <c r="A237" s="186" t="str">
        <f>IF(SP_NORTE!Y240="","*",SP_NORTE!Y240)</f>
        <v>*</v>
      </c>
      <c r="B237" s="186" t="str">
        <f>IF(SP_NORTE!X240="","*",SP_NORTE!X240)</f>
        <v>Oportunidade</v>
      </c>
      <c r="C237" s="186" t="str">
        <f>IF(SP_NORTE!Z240="","*",SP_NORTE!Z240)</f>
        <v>*</v>
      </c>
      <c r="D237" s="175" t="str">
        <f>IF(SP_NORTE!S240="","*",SP_NORTE!S240)</f>
        <v>SP NORTE</v>
      </c>
      <c r="E237" s="175" t="str">
        <f>IF(SP_NORTE!T240="","*",SP_NORTE!T240)</f>
        <v>ZEB-ZCZ</v>
      </c>
      <c r="F237" s="185">
        <f>IF(SP_NORTE!B240="","*",SP_NORTE!B240)</f>
        <v>45947</v>
      </c>
      <c r="G237" s="185" t="str">
        <f>IF(SP_NORTE!D240="","*",SP_NORTE!D240)</f>
        <v>A67</v>
      </c>
      <c r="H237" s="185" t="str">
        <f>IF(SP_NORTE!F240="","*",SP_NORTE!F240)</f>
        <v>PDM - POSICIONAMENTO - TRILHO</v>
      </c>
      <c r="I237" s="185" t="str">
        <f>IF(SP_NORTE!H240="","*",SP_NORTE!H240)</f>
        <v>ZPNZXB</v>
      </c>
      <c r="J237" s="185" t="str">
        <f>IF(SP_NORTE!I240="","*",SP_NORTE!I240)</f>
        <v>ZPNZXB</v>
      </c>
      <c r="K237" s="175" t="str">
        <f>IF(SP_NORTE!M240="","*",SP_NORTE!M240)</f>
        <v>ZCZ-ZZF</v>
      </c>
      <c r="L237" s="175" t="str">
        <f>IF(SP_NORTE!N240="","*",SP_NORTE!N240)</f>
        <v>101ZZF</v>
      </c>
      <c r="M237" s="176">
        <f>IF(SP_NORTE!J240="","*",SP_NORTE!J240)</f>
        <v>73</v>
      </c>
      <c r="N237" s="184">
        <f>IF(SP_NORTE!K240="","*",SP_NORTE!K240)</f>
        <v>102.425</v>
      </c>
      <c r="O237" s="184">
        <f>IF(SP_NORTE!L240="","*",SP_NORTE!L240)</f>
        <v>91.031000000000006</v>
      </c>
      <c r="P237" s="183">
        <f>IF(SP_NORTE!O240="","*",SP_NORTE!O240)</f>
        <v>0.33333333333333331</v>
      </c>
      <c r="Q237" s="183">
        <f>IF(SP_NORTE!P240="","*",SP_NORTE!P240)</f>
        <v>4.1666666666666664E-2</v>
      </c>
      <c r="R237" s="185" t="str">
        <f>IF(SP_NORTE!Q240="","*",CONCATENATE(SP_NORTE!Q240," ",SP_NORTE!R240))</f>
        <v>14 M</v>
      </c>
      <c r="S237" s="185" t="str">
        <f>IF(SP_NORTE!V240="","*",SP_NORTE!V240)</f>
        <v>Nelson</v>
      </c>
      <c r="T237" s="185" t="str">
        <f>IF(SP_NORTE!W240="","*",SP_NORTE!W240)</f>
        <v>Posicionamento de tampões no km 102+425 e no km 91+031</v>
      </c>
      <c r="U237" s="173">
        <f ca="1">_xlfn.XLOOKUP(G237&amp;$U$2,BS_CONTROLE[CHAVE],BS_CONTROLE[Quantidade_11],"-")</f>
        <v>24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>
      <c r="A238" s="186" t="str">
        <f>IF(SP_NORTE!Y241="","*",SP_NORTE!Y241)</f>
        <v>*</v>
      </c>
      <c r="B238" s="186" t="str">
        <f>IF(SP_NORTE!X241="","*",SP_NORTE!X241)</f>
        <v>Oportunidade</v>
      </c>
      <c r="C238" s="186" t="str">
        <f>IF(SP_NORTE!Z241="","*",SP_NORTE!Z241)</f>
        <v>*</v>
      </c>
      <c r="D238" s="175" t="str">
        <f>IF(SP_NORTE!S241="","*",SP_NORTE!S241)</f>
        <v>SP NORTE</v>
      </c>
      <c r="E238" s="175" t="str">
        <f>IF(SP_NORTE!T241="","*",SP_NORTE!T241)</f>
        <v>ZCZ-ZTI</v>
      </c>
      <c r="F238" s="185">
        <f>IF(SP_NORTE!B241="","*",SP_NORTE!B241)</f>
        <v>45947</v>
      </c>
      <c r="G238" s="185" t="str">
        <f>IF(SP_NORTE!D241="","*",SP_NORTE!D241)</f>
        <v>ANTÔNIO (TP-713)</v>
      </c>
      <c r="H238" s="185" t="str">
        <f>IF(SP_NORTE!F241="","*",SP_NORTE!F241)</f>
        <v>PDM - SOLDA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ZMAN</v>
      </c>
      <c r="L238" s="175" t="str">
        <f>IF(SP_NORTE!N241="","*",SP_NORTE!N241)</f>
        <v>ZMAPAT1</v>
      </c>
      <c r="M238" s="176">
        <f>IF(SP_NORTE!J241="","*",SP_NORTE!J241)</f>
        <v>73</v>
      </c>
      <c r="N238" s="184">
        <f>IF(SP_NORTE!K241="","*",SP_NORTE!K241)</f>
        <v>43</v>
      </c>
      <c r="O238" s="184" t="str">
        <f>IF(SP_NORTE!L241="","*",SP_NORTE!L241)</f>
        <v>-</v>
      </c>
      <c r="P238" s="183">
        <f>IF(SP_NORTE!O241="","*",SP_NORTE!O241)</f>
        <v>0.375</v>
      </c>
      <c r="Q238" s="183">
        <f>IF(SP_NORTE!P241="","*",SP_NORTE!P241)</f>
        <v>0.125</v>
      </c>
      <c r="R238" s="185" t="str">
        <f>IF(SP_NORTE!Q241="","*",CONCATENATE(SP_NORTE!Q241," ",SP_NORTE!R241))</f>
        <v>2 Nº DE SOLDA</v>
      </c>
      <c r="S238" s="185" t="str">
        <f>IF(SP_NORTE!V241="","*",SP_NORTE!V241)</f>
        <v>Antonio</v>
      </c>
      <c r="T238" s="185" t="str">
        <f>IF(SP_NORTE!W241="","*",SP_NORTE!W241)</f>
        <v>Execução de soldas - Depende de temperatura</v>
      </c>
      <c r="U238" s="173">
        <f ca="1">_xlfn.XLOOKUP(G238&amp;$U$2,BS_CONTROLE[CHAVE],BS_CONTROLE[Quantidade_11],"-")</f>
        <v>2</v>
      </c>
      <c r="V238" s="173">
        <f ca="1">_xlfn.XLOOKUP(G238&amp;$V$2,BS_CONTROLE[CHAVE],BS_CONTROLE[Quantidade_11],"-")</f>
        <v>1</v>
      </c>
      <c r="W238" s="173" t="str">
        <f ca="1">_xlfn.XLOOKUP(G238&amp;$W$2,BS_CONTROLE[CHAVE],BS_CONTROLE[Quantidade_11],"-")</f>
        <v>-</v>
      </c>
    </row>
    <row r="239" spans="1:23" s="101" customFormat="1">
      <c r="A239" s="186" t="str">
        <f>IF(SP_NORTE!Y242="","*",SP_NORTE!Y242)</f>
        <v>*</v>
      </c>
      <c r="B239" s="186" t="str">
        <f>IF(SP_NORTE!X242="","*",SP_NORTE!X242)</f>
        <v>Oportunidade</v>
      </c>
      <c r="C239" s="186" t="str">
        <f>IF(SP_NORTE!Z242="","*",SP_NORTE!Z242)</f>
        <v>*</v>
      </c>
      <c r="D239" s="175" t="str">
        <f>IF(SP_NORTE!S242="","*",SP_NORTE!S242)</f>
        <v>SP NORTE</v>
      </c>
      <c r="E239" s="175" t="str">
        <f>IF(SP_NORTE!T242="","*",SP_NORTE!T242)</f>
        <v>ZCZ-ZTI</v>
      </c>
      <c r="F239" s="185">
        <f>IF(SP_NORTE!B242="","*",SP_NORTE!B242)</f>
        <v>45947</v>
      </c>
      <c r="G239" s="185" t="str">
        <f>IF(SP_NORTE!D242="","*",SP_NORTE!D242)</f>
        <v>JOÃO (TF-655)</v>
      </c>
      <c r="H239" s="185" t="str">
        <f>IF(SP_NORTE!F242="","*",SP_NORTE!F242)</f>
        <v>PDM - AMV - JACARÉ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ZTO-ZDZ</v>
      </c>
      <c r="L239" s="175" t="str">
        <f>IF(SP_NORTE!N242="","*",SP_NORTE!N242)</f>
        <v>KM9K10</v>
      </c>
      <c r="M239" s="176">
        <f>IF(SP_NORTE!J242="","*",SP_NORTE!J242)</f>
        <v>73</v>
      </c>
      <c r="N239" s="184">
        <f>IF(SP_NORTE!K242="","*",SP_NORTE!K242)</f>
        <v>10</v>
      </c>
      <c r="O239" s="184" t="str">
        <f>IF(SP_NORTE!L242="","*",SP_NORTE!L242)</f>
        <v>-</v>
      </c>
      <c r="P239" s="183">
        <f>IF(SP_NORTE!O242="","*",SP_NORTE!O242)</f>
        <v>0.41666666666666669</v>
      </c>
      <c r="Q239" s="183">
        <f>IF(SP_NORTE!P242="","*",SP_NORTE!P242)</f>
        <v>8.3333333333333329E-2</v>
      </c>
      <c r="R239" s="185" t="str">
        <f>IF(SP_NORTE!Q242="","*",CONCATENATE(SP_NORTE!Q242," ",SP_NORTE!R242))</f>
        <v>1 Nº DE PEÇAS</v>
      </c>
      <c r="S239" s="185" t="str">
        <f>IF(SP_NORTE!V242="","*",SP_NORTE!V242)</f>
        <v>João</v>
      </c>
      <c r="T239" s="185" t="str">
        <f>IF(SP_NORTE!W242="","*",SP_NORTE!W242)</f>
        <v>Substituição de jacaré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>
      <c r="A240" s="186" t="str">
        <f>IF(SP_NORTE!Y243="","*",SP_NORTE!Y243)</f>
        <v>*</v>
      </c>
      <c r="B240" s="186" t="str">
        <f>IF(SP_NORTE!X243="","*",SP_NORTE!X243)</f>
        <v>Oportunidade</v>
      </c>
      <c r="C240" s="186" t="str">
        <f>IF(SP_NORTE!Z243="","*",SP_NORTE!Z243)</f>
        <v>*</v>
      </c>
      <c r="D240" s="175" t="str">
        <f>IF(SP_NORTE!S243="","*",SP_NORTE!S243)</f>
        <v>SP NORTE</v>
      </c>
      <c r="E240" s="175" t="str">
        <f>IF(SP_NORTE!T243="","*",SP_NORTE!T243)</f>
        <v>ZCZ-ZTI</v>
      </c>
      <c r="F240" s="185">
        <f>IF(SP_NORTE!B243="","*",SP_NORTE!B243)</f>
        <v>45947</v>
      </c>
      <c r="G240" s="185" t="str">
        <f>IF(SP_NORTE!D243="","*",SP_NORTE!D243)</f>
        <v xml:space="preserve">TURMA FIXA VIA </v>
      </c>
      <c r="H240" s="185" t="str">
        <f>IF(SP_NORTE!F243="","*",SP_NORTE!F243)</f>
        <v>OUTRAS ATIVIDADES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ZTO-ZDZ</v>
      </c>
      <c r="L240" s="175" t="str">
        <f>IF(SP_NORTE!N243="","*",SP_NORTE!N243)</f>
        <v>K14K18</v>
      </c>
      <c r="M240" s="176">
        <f>IF(SP_NORTE!J243="","*",SP_NORTE!J243)</f>
        <v>73</v>
      </c>
      <c r="N240" s="184">
        <f>IF(SP_NORTE!K243="","*",SP_NORTE!K243)</f>
        <v>15.1</v>
      </c>
      <c r="O240" s="184" t="str">
        <f>IF(SP_NORTE!L243="","*",SP_NORTE!L243)</f>
        <v>-</v>
      </c>
      <c r="P240" s="183">
        <f>IF(SP_NORTE!O243="","*",SP_NORTE!O243)</f>
        <v>0.41666666666666669</v>
      </c>
      <c r="Q240" s="183">
        <f>IF(SP_NORTE!P243="","*",SP_NORTE!P243)</f>
        <v>8.3333333333333329E-2</v>
      </c>
      <c r="R240" s="185" t="str">
        <f>IF(SP_NORTE!Q243="","*",CONCATENATE(SP_NORTE!Q243," ",SP_NORTE!R243))</f>
        <v>1 BINÁRIO</v>
      </c>
      <c r="S240" s="185" t="str">
        <f>IF(SP_NORTE!V243="","*",SP_NORTE!V243)</f>
        <v>Henrique / Wesley</v>
      </c>
      <c r="T240" s="185" t="str">
        <f>IF(SP_NORTE!W243="","*",SP_NORTE!W243)</f>
        <v>Puxamento da VIA (Local do acidente) / Considerando abertura do intervalo na livrada do V40</v>
      </c>
      <c r="U240" s="173">
        <f ca="1">_xlfn.XLOOKUP(G240&amp;$U$2,BS_CONTROLE[CHAVE],BS_CONTROLE[Quantidade_11],"-")</f>
        <v>24</v>
      </c>
      <c r="V240" s="173">
        <f ca="1">_xlfn.XLOOKUP(G240&amp;$V$2,BS_CONTROLE[CHAVE],BS_CONTROLE[Quantidade_11],"-")</f>
        <v>1</v>
      </c>
      <c r="W240" s="173" t="str">
        <f ca="1">_xlfn.XLOOKUP(G240&amp;$W$2,BS_CONTROLE[CHAVE],BS_CONTROLE[Quantidade_11],"-")</f>
        <v>-</v>
      </c>
    </row>
    <row r="241" spans="1:23" s="101" customFormat="1">
      <c r="A241" s="186" t="str">
        <f>IF(SP_NORTE!Y244="","*",SP_NORTE!Y244)</f>
        <v>*</v>
      </c>
      <c r="B241" s="186" t="str">
        <f>IF(SP_NORTE!X244="","*",SP_NORTE!X244)</f>
        <v>Oportunidade</v>
      </c>
      <c r="C241" s="186" t="str">
        <f>IF(SP_NORTE!Z244="","*",SP_NORTE!Z244)</f>
        <v>*</v>
      </c>
      <c r="D241" s="175" t="str">
        <f>IF(SP_NORTE!S244="","*",SP_NORTE!S244)</f>
        <v>SP NORTE</v>
      </c>
      <c r="E241" s="175" t="str">
        <f>IF(SP_NORTE!T244="","*",SP_NORTE!T244)</f>
        <v>ZCZ-ZTI</v>
      </c>
      <c r="F241" s="185">
        <f>IF(SP_NORTE!B244="","*",SP_NORTE!B244)</f>
        <v>45947</v>
      </c>
      <c r="G241" s="185" t="str">
        <f>IF(SP_NORTE!D244="","*",SP_NORTE!D244)</f>
        <v>V40</v>
      </c>
      <c r="H241" s="185" t="str">
        <f>IF(SP_NORTE!F244="","*",SP_NORTE!F244)</f>
        <v>MECANIZAÇÃO - SOCADORA</v>
      </c>
      <c r="I241" s="185" t="str">
        <f>IF(SP_NORTE!H244="","*",SP_NORTE!H244)</f>
        <v>ZMA2</v>
      </c>
      <c r="J241" s="185" t="str">
        <f>IF(SP_NORTE!I244="","*",SP_NORTE!I244)</f>
        <v>ZMA2</v>
      </c>
      <c r="K241" s="175" t="str">
        <f>IF(SP_NORTE!M244="","*",SP_NORTE!M244)</f>
        <v>ZTO-ZDZ</v>
      </c>
      <c r="L241" s="175" t="str">
        <f>IF(SP_NORTE!N244="","*",SP_NORTE!N244)</f>
        <v>K14K18</v>
      </c>
      <c r="M241" s="176">
        <f>IF(SP_NORTE!J244="","*",SP_NORTE!J244)</f>
        <v>73</v>
      </c>
      <c r="N241" s="184">
        <f>IF(SP_NORTE!K244="","*",SP_NORTE!K244)</f>
        <v>15.1</v>
      </c>
      <c r="O241" s="184" t="str">
        <f>IF(SP_NORTE!L244="","*",SP_NORTE!L244)</f>
        <v>-</v>
      </c>
      <c r="P241" s="183">
        <f>IF(SP_NORTE!O244="","*",SP_NORTE!O244)</f>
        <v>0.33333333333333331</v>
      </c>
      <c r="Q241" s="183">
        <f>IF(SP_NORTE!P244="","*",SP_NORTE!P244)</f>
        <v>8.3333333333333329E-2</v>
      </c>
      <c r="R241" s="185" t="str">
        <f>IF(SP_NORTE!Q244="","*",CONCATENATE(SP_NORTE!Q244," ",SP_NORTE!R244))</f>
        <v>700 M</v>
      </c>
      <c r="S241" s="185" t="str">
        <f>IF(SP_NORTE!V244="","*",SP_NORTE!V244)</f>
        <v>Antonioni / Ary</v>
      </c>
      <c r="T241" s="185" t="str">
        <f>IF(SP_NORTE!W244="","*",SP_NORTE!W244)</f>
        <v>Socaria no local do acidente - Km 15 SB K14K18 (2 horas)</v>
      </c>
      <c r="U241" s="173">
        <f ca="1">_xlfn.XLOOKUP(G241&amp;$U$2,BS_CONTROLE[CHAVE],BS_CONTROLE[Quantidade_11],"-")</f>
        <v>1040</v>
      </c>
      <c r="V241" s="173">
        <f ca="1">_xlfn.XLOOKUP(G241&amp;$V$2,BS_CONTROLE[CHAVE],BS_CONTROLE[Quantidade_11],"-")</f>
        <v>0</v>
      </c>
      <c r="W241" s="173">
        <f ca="1">_xlfn.XLOOKUP(G241&amp;$W$2,BS_CONTROLE[CHAVE],BS_CONTROLE[Quantidade_11],"-")</f>
        <v>0</v>
      </c>
    </row>
    <row r="242" spans="1:23" s="101" customFormat="1">
      <c r="A242" s="186" t="str">
        <f>IF(SP_NORTE!Y245="","*",SP_NORTE!Y245)</f>
        <v>*</v>
      </c>
      <c r="B242" s="186" t="str">
        <f>IF(SP_NORTE!X245="","*",SP_NORTE!X245)</f>
        <v>Oportunidade</v>
      </c>
      <c r="C242" s="186" t="str">
        <f>IF(SP_NORTE!Z245="","*",SP_NORTE!Z245)</f>
        <v>*</v>
      </c>
      <c r="D242" s="175" t="str">
        <f>IF(SP_NORTE!S245="","*",SP_NORTE!S245)</f>
        <v>SP NORTE</v>
      </c>
      <c r="E242" s="175" t="str">
        <f>IF(SP_NORTE!T245="","*",SP_NORTE!T245)</f>
        <v>ZBV-ZTI</v>
      </c>
      <c r="F242" s="185">
        <f>IF(SP_NORTE!B245="","*",SP_NORTE!B245)</f>
        <v>45947</v>
      </c>
      <c r="G242" s="185" t="str">
        <f>IF(SP_NORTE!D245="","*",SP_NORTE!D245)</f>
        <v>KLECIO (TP-699)</v>
      </c>
      <c r="H242" s="185" t="str">
        <f>IF(SP_NORTE!F245="","*",SP_NORTE!F245)</f>
        <v>PDM - SOLDA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ZSK</v>
      </c>
      <c r="L242" s="175" t="str">
        <f>IF(SP_NORTE!N245="","*",SP_NORTE!N245)</f>
        <v>ZSKPAT2</v>
      </c>
      <c r="M242" s="176">
        <f>IF(SP_NORTE!J245="","*",SP_NORTE!J245)</f>
        <v>71</v>
      </c>
      <c r="N242" s="184">
        <f>IF(SP_NORTE!K245="","*",SP_NORTE!K245)</f>
        <v>206.15</v>
      </c>
      <c r="O242" s="184" t="str">
        <f>IF(SP_NORTE!L245="","*",SP_NORTE!L245)</f>
        <v>-</v>
      </c>
      <c r="P242" s="183">
        <f>IF(SP_NORTE!O245="","*",SP_NORTE!O245)</f>
        <v>0.375</v>
      </c>
      <c r="Q242" s="183">
        <f>IF(SP_NORTE!P245="","*",SP_NORTE!P245)</f>
        <v>6.25E-2</v>
      </c>
      <c r="R242" s="185" t="str">
        <f>IF(SP_NORTE!Q245="","*",CONCATENATE(SP_NORTE!Q245," ",SP_NORTE!R245))</f>
        <v>1 Nº DE SOLDA</v>
      </c>
      <c r="S242" s="185" t="str">
        <f>IF(SP_NORTE!V245="","*",SP_NORTE!V245)</f>
        <v>Klecio</v>
      </c>
      <c r="T242" s="185" t="str">
        <f>IF(SP_NORTE!W245="","*",SP_NORTE!W245)</f>
        <v>Execução de soldas - Depende de temperatura</v>
      </c>
      <c r="U242" s="173">
        <f ca="1">_xlfn.XLOOKUP(G242&amp;$U$2,BS_CONTROLE[CHAVE],BS_CONTROLE[Quantidade_11],"-")</f>
        <v>1</v>
      </c>
      <c r="V242" s="173">
        <f ca="1">_xlfn.XLOOKUP(G242&amp;$V$2,BS_CONTROLE[CHAVE],BS_CONTROLE[Quantidade_11],"-")</f>
        <v>1</v>
      </c>
      <c r="W242" s="173">
        <f ca="1">_xlfn.XLOOKUP(G242&amp;$W$2,BS_CONTROLE[CHAVE],BS_CONTROLE[Quantidade_11],"-")</f>
        <v>0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1616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1617</v>
      </c>
      <c r="C2" s="136" t="s">
        <v>1004</v>
      </c>
      <c r="D2" s="84" t="s">
        <v>1006</v>
      </c>
      <c r="E2" s="84" t="s">
        <v>1618</v>
      </c>
      <c r="F2" s="113" t="s">
        <v>1619</v>
      </c>
      <c r="G2" s="84" t="s">
        <v>1620</v>
      </c>
      <c r="H2" s="84" t="s">
        <v>1621</v>
      </c>
      <c r="I2" s="84" t="s">
        <v>1622</v>
      </c>
      <c r="J2" s="84" t="s">
        <v>1623</v>
      </c>
      <c r="K2" s="86" t="s">
        <v>1624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ZJA380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ZJA380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>
        <f>IF(SP_NORTE!B227="","*",SP_NORTE!B227)</f>
        <v>45947</v>
      </c>
      <c r="D220" s="108" t="str">
        <f>IF(SP_NORTE!D227="","*",SP_NORTE!D227)</f>
        <v>A65</v>
      </c>
      <c r="E220" s="108" t="str">
        <f>IF(SP_NORTE!H227="","*",SP_NORTE!H227)</f>
        <v>ZJA2</v>
      </c>
      <c r="F220" s="114" t="str">
        <f>IF(SP_NORTE!M227="","*",SP_NORTE!M227)</f>
        <v>ZUR-ZUE</v>
      </c>
      <c r="G220" s="109" t="str">
        <f>IF(SP_NORTE!I227="","*",SP_NORTE!I227)</f>
        <v>ZJA2</v>
      </c>
      <c r="H220" s="109" t="str">
        <f>IF(SP_NORTE!AB227="","*",SP_NORTE!AB227)</f>
        <v>FIXO</v>
      </c>
      <c r="I220" s="109" t="str">
        <f>IF(SP_NORTE!AC227="","*",SP_NORTE!AC227)</f>
        <v>ACIONAMENTO</v>
      </c>
      <c r="J220" s="110">
        <f>IF(SP_NORTE!AA227="","*",SP_NORTE!AA227)</f>
        <v>1</v>
      </c>
      <c r="K220" s="111">
        <f>IF(SP_NORTE!AD227="","*",SP_NORTE!AD227)</f>
        <v>0.3125</v>
      </c>
    </row>
    <row r="221" spans="2:11" s="112" customFormat="1" hidden="1">
      <c r="B221" s="108" t="str">
        <f>IF(SP_NORTE!Y228="","*",SP_NORTE!Y228)</f>
        <v>*</v>
      </c>
      <c r="C221" s="109">
        <f>IF(SP_NORTE!B228="","*",SP_NORTE!B228)</f>
        <v>45947</v>
      </c>
      <c r="D221" s="108" t="str">
        <f>IF(SP_NORTE!D228="","*",SP_NORTE!D228)</f>
        <v>V88</v>
      </c>
      <c r="E221" s="108" t="str">
        <f>IF(SP_NORTE!H228="","*",SP_NORTE!H228)</f>
        <v>ZFN2</v>
      </c>
      <c r="F221" s="114" t="str">
        <f>IF(SP_NORTE!M228="","*",SP_NORTE!M228)</f>
        <v>ZGI-ZFN</v>
      </c>
      <c r="G221" s="109" t="str">
        <f>IF(SP_NORTE!I228="","*",SP_NORTE!I228)</f>
        <v>ZFN2</v>
      </c>
      <c r="H221" s="109" t="str">
        <f>IF(SP_NORTE!AB228="","*",SP_NORTE!AB228)</f>
        <v>FIXO</v>
      </c>
      <c r="I221" s="109" t="str">
        <f>IF(SP_NORTE!AC228="","*",SP_NORTE!AC228)</f>
        <v>ACIONAMENTO</v>
      </c>
      <c r="J221" s="110">
        <f>IF(SP_NORTE!AA228="","*",SP_NORTE!AA228)</f>
        <v>1</v>
      </c>
      <c r="K221" s="111">
        <f>IF(SP_NORTE!AD228="","*",SP_NORTE!AD228)</f>
        <v>0.33333333333333331</v>
      </c>
    </row>
    <row r="222" spans="2:11" s="112" customFormat="1" hidden="1">
      <c r="B222" s="108" t="str">
        <f>IF(SP_NORTE!Y229="","*",SP_NORTE!Y229)</f>
        <v>*</v>
      </c>
      <c r="C222" s="109">
        <f>IF(SP_NORTE!B229="","*",SP_NORTE!B229)</f>
        <v>45947</v>
      </c>
      <c r="D222" s="108" t="str">
        <f>IF(SP_NORTE!D229="","*",SP_NORTE!D229)</f>
        <v>JULIO CÉSAR (TP-701)</v>
      </c>
      <c r="E222" s="108" t="str">
        <f>IF(SP_NORTE!H229="","*",SP_NORTE!H229)</f>
        <v>-</v>
      </c>
      <c r="F222" s="114" t="str">
        <f>IF(SP_NORTE!M229="","*",SP_NORTE!M229)</f>
        <v>ZRZ-ZEC</v>
      </c>
      <c r="G222" s="109" t="str">
        <f>IF(SP_NORTE!I229="","*",SP_NORTE!I229)</f>
        <v>-</v>
      </c>
      <c r="H222" s="109" t="str">
        <f>IF(SP_NORTE!AB229="","*",SP_NORTE!AB229)</f>
        <v>-</v>
      </c>
      <c r="I222" s="109" t="str">
        <f>IF(SP_NORTE!AC229="","*",SP_NORTE!AC229)</f>
        <v>-</v>
      </c>
      <c r="J222" s="110" t="str">
        <f>IF(SP_NORTE!AA229="","*",SP_NORTE!AA229)</f>
        <v>-</v>
      </c>
      <c r="K222" s="111" t="str">
        <f>IF(SP_NORTE!AD229="","*",SP_NORTE!AD229)</f>
        <v>-</v>
      </c>
    </row>
    <row r="223" spans="2:11" s="112" customFormat="1" hidden="1">
      <c r="B223" s="108" t="str">
        <f>IF(SP_NORTE!Y230="","*",SP_NORTE!Y230)</f>
        <v>*</v>
      </c>
      <c r="C223" s="109">
        <f>IF(SP_NORTE!B230="","*",SP_NORTE!B230)</f>
        <v>45947</v>
      </c>
      <c r="D223" s="108" t="str">
        <f>IF(SP_NORTE!D230="","*",SP_NORTE!D230)</f>
        <v>JOVÂNIO (TP-850)</v>
      </c>
      <c r="E223" s="108" t="str">
        <f>IF(SP_NORTE!H230="","*",SP_NORTE!H230)</f>
        <v>-</v>
      </c>
      <c r="F223" s="114" t="str">
        <f>IF(SP_NORTE!M230="","*",SP_NORTE!M230)</f>
        <v>ZVU-ZEB</v>
      </c>
      <c r="G223" s="109" t="str">
        <f>IF(SP_NORTE!I230="","*",SP_NORTE!I230)</f>
        <v>-</v>
      </c>
      <c r="H223" s="109" t="str">
        <f>IF(SP_NORTE!AB230="","*",SP_NORTE!AB230)</f>
        <v>-</v>
      </c>
      <c r="I223" s="109" t="str">
        <f>IF(SP_NORTE!AC230="","*",SP_NORTE!AC230)</f>
        <v>-</v>
      </c>
      <c r="J223" s="110" t="str">
        <f>IF(SP_NORTE!AA230="","*",SP_NORTE!AA230)</f>
        <v>-</v>
      </c>
      <c r="K223" s="111" t="str">
        <f>IF(SP_NORTE!AD230="","*",SP_NORTE!AD230)</f>
        <v>-</v>
      </c>
    </row>
    <row r="224" spans="2:11" s="112" customFormat="1" hidden="1">
      <c r="B224" s="108" t="str">
        <f>IF(SP_NORTE!Y231="","*",SP_NORTE!Y231)</f>
        <v>*</v>
      </c>
      <c r="C224" s="109">
        <f>IF(SP_NORTE!B231="","*",SP_NORTE!B231)</f>
        <v>45947</v>
      </c>
      <c r="D224" s="108" t="str">
        <f>IF(SP_NORTE!D231="","*",SP_NORTE!D231)</f>
        <v>RENATO (TP-694)</v>
      </c>
      <c r="E224" s="108" t="str">
        <f>IF(SP_NORTE!H231="","*",SP_NORTE!H231)</f>
        <v>-</v>
      </c>
      <c r="F224" s="114" t="str">
        <f>IF(SP_NORTE!M231="","*",SP_NORTE!M231)</f>
        <v>ZMO-2</v>
      </c>
      <c r="G224" s="109" t="str">
        <f>IF(SP_NORTE!I231="","*",SP_NORTE!I231)</f>
        <v>-</v>
      </c>
      <c r="H224" s="109" t="str">
        <f>IF(SP_NORTE!AB231="","*",SP_NORTE!AB231)</f>
        <v>-</v>
      </c>
      <c r="I224" s="109" t="str">
        <f>IF(SP_NORTE!AC231="","*",SP_NORTE!AC231)</f>
        <v>-</v>
      </c>
      <c r="J224" s="110" t="str">
        <f>IF(SP_NORTE!AA231="","*",SP_NORTE!AA231)</f>
        <v>-</v>
      </c>
      <c r="K224" s="111" t="str">
        <f>IF(SP_NORTE!AD231="","*",SP_NORTE!AD231)</f>
        <v>-</v>
      </c>
    </row>
    <row r="225" spans="2:11" s="112" customFormat="1" hidden="1">
      <c r="B225" s="108" t="str">
        <f>IF(SP_NORTE!Y232="","*",SP_NORTE!Y232)</f>
        <v>*</v>
      </c>
      <c r="C225" s="109">
        <f>IF(SP_NORTE!B232="","*",SP_NORTE!B232)</f>
        <v>45947</v>
      </c>
      <c r="D225" s="108" t="str">
        <f>IF(SP_NORTE!D232="","*",SP_NORTE!D232)</f>
        <v>JULIO (TP-697)</v>
      </c>
      <c r="E225" s="108" t="str">
        <f>IF(SP_NORTE!H232="","*",SP_NORTE!H232)</f>
        <v>-</v>
      </c>
      <c r="F225" s="114" t="str">
        <f>IF(SP_NORTE!M232="","*",SP_NORTE!M232)</f>
        <v>ZGB-ZMO</v>
      </c>
      <c r="G225" s="109" t="str">
        <f>IF(SP_NORTE!I232="","*",SP_NORTE!I232)</f>
        <v>-</v>
      </c>
      <c r="H225" s="109" t="str">
        <f>IF(SP_NORTE!AB232="","*",SP_NORTE!AB232)</f>
        <v>-</v>
      </c>
      <c r="I225" s="109" t="str">
        <f>IF(SP_NORTE!AC232="","*",SP_NORTE!AC232)</f>
        <v>-</v>
      </c>
      <c r="J225" s="110" t="str">
        <f>IF(SP_NORTE!AA232="","*",SP_NORTE!AA232)</f>
        <v>-</v>
      </c>
      <c r="K225" s="111" t="str">
        <f>IF(SP_NORTE!AD232="","*",SP_NORTE!AD232)</f>
        <v>-</v>
      </c>
    </row>
    <row r="226" spans="2:11" s="112" customFormat="1" hidden="1">
      <c r="B226" s="108" t="str">
        <f>IF(SP_NORTE!Y233="","*",SP_NORTE!Y233)</f>
        <v>*</v>
      </c>
      <c r="C226" s="109">
        <f>IF(SP_NORTE!B233="","*",SP_NORTE!B233)</f>
        <v>45947</v>
      </c>
      <c r="D226" s="108" t="str">
        <f>IF(SP_NORTE!D233="","*",SP_NORTE!D233)</f>
        <v>PEDRO (TP-696)</v>
      </c>
      <c r="E226" s="108" t="str">
        <f>IF(SP_NORTE!H233="","*",SP_NORTE!H233)</f>
        <v>-</v>
      </c>
      <c r="F226" s="114" t="str">
        <f>IF(SP_NORTE!M233="","*",SP_NORTE!M233)</f>
        <v>ZEH-ZRU</v>
      </c>
      <c r="G226" s="109" t="str">
        <f>IF(SP_NORTE!I233="","*",SP_NORTE!I233)</f>
        <v>-</v>
      </c>
      <c r="H226" s="109" t="str">
        <f>IF(SP_NORTE!AB233="","*",SP_NORTE!AB233)</f>
        <v>-</v>
      </c>
      <c r="I226" s="109" t="str">
        <f>IF(SP_NORTE!AC233="","*",SP_NORTE!AC233)</f>
        <v>-</v>
      </c>
      <c r="J226" s="110" t="str">
        <f>IF(SP_NORTE!AA233="","*",SP_NORTE!AA233)</f>
        <v>-</v>
      </c>
      <c r="K226" s="111" t="str">
        <f>IF(SP_NORTE!AD233="","*",SP_NORTE!AD233)</f>
        <v>-</v>
      </c>
    </row>
    <row r="227" spans="2:11" s="112" customFormat="1" hidden="1">
      <c r="B227" s="108" t="str">
        <f>IF(SP_NORTE!Y234="","*",SP_NORTE!Y234)</f>
        <v>*</v>
      </c>
      <c r="C227" s="109">
        <f>IF(SP_NORTE!B234="","*",SP_NORTE!B234)</f>
        <v>45947</v>
      </c>
      <c r="D227" s="108" t="str">
        <f>IF(SP_NORTE!D234="","*",SP_NORTE!D234)</f>
        <v>RAFAEL (TP-695)</v>
      </c>
      <c r="E227" s="108" t="str">
        <f>IF(SP_NORTE!H234="","*",SP_NORTE!H234)</f>
        <v>-</v>
      </c>
      <c r="F227" s="114" t="str">
        <f>IF(SP_NORTE!M234="","*",SP_NORTE!M234)</f>
        <v>ZXB-ZCV</v>
      </c>
      <c r="G227" s="109" t="str">
        <f>IF(SP_NORTE!I234="","*",SP_NORTE!I234)</f>
        <v>-</v>
      </c>
      <c r="H227" s="109" t="str">
        <f>IF(SP_NORTE!AB234="","*",SP_NORTE!AB234)</f>
        <v>-</v>
      </c>
      <c r="I227" s="109" t="str">
        <f>IF(SP_NORTE!AC234="","*",SP_NORTE!AC234)</f>
        <v>-</v>
      </c>
      <c r="J227" s="110" t="str">
        <f>IF(SP_NORTE!AA234="","*",SP_NORTE!AA234)</f>
        <v>-</v>
      </c>
      <c r="K227" s="111" t="str">
        <f>IF(SP_NORTE!AD234="","*",SP_NORTE!AD234)</f>
        <v>-</v>
      </c>
    </row>
    <row r="228" spans="2:11" s="112" customFormat="1" hidden="1">
      <c r="B228" s="108" t="str">
        <f>IF(SP_NORTE!Y235="","*",SP_NORTE!Y235)</f>
        <v>*</v>
      </c>
      <c r="C228" s="109">
        <f>IF(SP_NORTE!B235="","*",SP_NORTE!B235)</f>
        <v>45947</v>
      </c>
      <c r="D228" s="108" t="str">
        <f>IF(SP_NORTE!D235="","*",SP_NORTE!D235)</f>
        <v>CLAUDIO (TMC-650)</v>
      </c>
      <c r="E228" s="108" t="str">
        <f>IF(SP_NORTE!H235="","*",SP_NORTE!H235)</f>
        <v>-</v>
      </c>
      <c r="F228" s="114" t="str">
        <f>IF(SP_NORTE!M235="","*",SP_NORTE!M235)</f>
        <v>ZXB-S</v>
      </c>
      <c r="G228" s="109" t="str">
        <f>IF(SP_NORTE!I235="","*",SP_NORTE!I235)</f>
        <v>-</v>
      </c>
      <c r="H228" s="109" t="str">
        <f>IF(SP_NORTE!AB235="","*",SP_NORTE!AB235)</f>
        <v>-</v>
      </c>
      <c r="I228" s="109" t="str">
        <f>IF(SP_NORTE!AC235="","*",SP_NORTE!AC235)</f>
        <v>-</v>
      </c>
      <c r="J228" s="110" t="str">
        <f>IF(SP_NORTE!AA235="","*",SP_NORTE!AA235)</f>
        <v>-</v>
      </c>
      <c r="K228" s="111" t="str">
        <f>IF(SP_NORTE!AD235="","*",SP_NORTE!AD235)</f>
        <v>-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W92</v>
      </c>
      <c r="E229" s="108" t="str">
        <f>IF(SP_NORTE!H236="","*",SP_NORTE!H236)</f>
        <v>K58K591</v>
      </c>
      <c r="F229" s="114" t="str">
        <f>IF(SP_NORTE!M236="","*",SP_NORTE!M236)</f>
        <v>ZDG-ZTN</v>
      </c>
      <c r="G229" s="109" t="str">
        <f>IF(SP_NORTE!I236="","*",SP_NORTE!I236)</f>
        <v>K58K591</v>
      </c>
      <c r="H229" s="109" t="str">
        <f>IF(SP_NORTE!AB236="","*",SP_NORTE!AB236)</f>
        <v>FIXO</v>
      </c>
      <c r="I229" s="109" t="str">
        <f>IF(SP_NORTE!AC236="","*",SP_NORTE!AC236)</f>
        <v>-</v>
      </c>
      <c r="J229" s="110">
        <f>IF(SP_NORTE!AA236="","*",SP_NORTE!AA236)</f>
        <v>2</v>
      </c>
      <c r="K229" s="111">
        <f>IF(SP_NORTE!AD236="","*",SP_NORTE!AD236)</f>
        <v>0.29166666666666669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DANILO (TP-837)</v>
      </c>
      <c r="E230" s="108" t="str">
        <f>IF(SP_NORTE!H237="","*",SP_NORTE!H237)</f>
        <v>-</v>
      </c>
      <c r="F230" s="114" t="str">
        <f>IF(SP_NORTE!M237="","*",SP_NORTE!M237)</f>
        <v>ZDG-ZTN</v>
      </c>
      <c r="G230" s="109" t="str">
        <f>IF(SP_NORTE!I237="","*",SP_NORTE!I237)</f>
        <v>-</v>
      </c>
      <c r="H230" s="109" t="str">
        <f>IF(SP_NORTE!AB237="","*",SP_NORTE!AB237)</f>
        <v>-</v>
      </c>
      <c r="I230" s="109" t="str">
        <f>IF(SP_NORTE!AC237="","*",SP_NORTE!AC237)</f>
        <v>-</v>
      </c>
      <c r="J230" s="110" t="str">
        <f>IF(SP_NORTE!AA237="","*",SP_NORTE!AA237)</f>
        <v>-</v>
      </c>
      <c r="K230" s="111" t="str">
        <f>IF(SP_NORTE!AD237="","*",SP_NORTE!AD237)</f>
        <v>-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MAURO TP-868)</v>
      </c>
      <c r="E231" s="108" t="str">
        <f>IF(SP_NORTE!H238="","*",SP_NORTE!H238)</f>
        <v>-</v>
      </c>
      <c r="F231" s="114" t="str">
        <f>IF(SP_NORTE!M238="","*",SP_NORTE!M238)</f>
        <v>ZDG-ZTN</v>
      </c>
      <c r="G231" s="109" t="str">
        <f>IF(SP_NORTE!I238="","*",SP_NORTE!I238)</f>
        <v>-</v>
      </c>
      <c r="H231" s="109" t="str">
        <f>IF(SP_NORTE!AB238="","*",SP_NORTE!AB238)</f>
        <v>-</v>
      </c>
      <c r="I231" s="109" t="str">
        <f>IF(SP_NORTE!AC238="","*",SP_NORTE!AC238)</f>
        <v>-</v>
      </c>
      <c r="J231" s="110" t="str">
        <f>IF(SP_NORTE!AA238="","*",SP_NORTE!AA238)</f>
        <v>-</v>
      </c>
      <c r="K231" s="111" t="str">
        <f>IF(SP_NORTE!AD238="","*",SP_NORTE!AD238)</f>
        <v>-</v>
      </c>
    </row>
    <row r="232" spans="2:11" s="112" customFormat="1" hidden="1">
      <c r="B232" s="108" t="str">
        <f>IF(SP_NORTE!Y239="","*",SP_NORTE!Y239)</f>
        <v>*</v>
      </c>
      <c r="C232" s="109">
        <f>IF(SP_NORTE!B239="","*",SP_NORTE!B239)</f>
        <v>45947</v>
      </c>
      <c r="D232" s="108" t="str">
        <f>IF(SP_NORTE!D239="","*",SP_NORTE!D239)</f>
        <v xml:space="preserve">TURMA FIXA VIA </v>
      </c>
      <c r="E232" s="108" t="str">
        <f>IF(SP_NORTE!H239="","*",SP_NORTE!H239)</f>
        <v>-</v>
      </c>
      <c r="F232" s="114" t="str">
        <f>IF(SP_NORTE!M239="","*",SP_NORTE!M239)</f>
        <v>ZCZ-ZZF</v>
      </c>
      <c r="G232" s="109" t="str">
        <f>IF(SP_NORTE!I239="","*",SP_NORTE!I239)</f>
        <v>-</v>
      </c>
      <c r="H232" s="109" t="str">
        <f>IF(SP_NORTE!AB239="","*",SP_NORTE!AB239)</f>
        <v>-</v>
      </c>
      <c r="I232" s="109" t="str">
        <f>IF(SP_NORTE!AC239="","*",SP_NORTE!AC239)</f>
        <v>-</v>
      </c>
      <c r="J232" s="110" t="str">
        <f>IF(SP_NORTE!AA239="","*",SP_NORTE!AA239)</f>
        <v>-</v>
      </c>
      <c r="K232" s="111" t="str">
        <f>IF(SP_NORTE!AD239="","*",SP_NORTE!AD239)</f>
        <v>-</v>
      </c>
    </row>
    <row r="233" spans="2:11" s="112" customFormat="1" hidden="1">
      <c r="B233" s="108" t="str">
        <f>IF(SP_NORTE!Y240="","*",SP_NORTE!Y240)</f>
        <v>*</v>
      </c>
      <c r="C233" s="109">
        <f>IF(SP_NORTE!B240="","*",SP_NORTE!B240)</f>
        <v>45947</v>
      </c>
      <c r="D233" s="108" t="str">
        <f>IF(SP_NORTE!D240="","*",SP_NORTE!D240)</f>
        <v>A67</v>
      </c>
      <c r="E233" s="108" t="str">
        <f>IF(SP_NORTE!H240="","*",SP_NORTE!H240)</f>
        <v>ZPNZXB</v>
      </c>
      <c r="F233" s="114" t="str">
        <f>IF(SP_NORTE!M240="","*",SP_NORTE!M240)</f>
        <v>ZCZ-ZZF</v>
      </c>
      <c r="G233" s="109" t="str">
        <f>IF(SP_NORTE!I240="","*",SP_NORTE!I240)</f>
        <v>ZPNZXB</v>
      </c>
      <c r="H233" s="109" t="str">
        <f>IF(SP_NORTE!AB240="","*",SP_NORTE!AB240)</f>
        <v>FIXO</v>
      </c>
      <c r="I233" s="109" t="str">
        <f>IF(SP_NORTE!AC240="","*",SP_NORTE!AC240)</f>
        <v>ACIONAMENTO</v>
      </c>
      <c r="J233" s="110">
        <f>IF(SP_NORTE!AA240="","*",SP_NORTE!AA240)</f>
        <v>1</v>
      </c>
      <c r="K233" s="111">
        <f>IF(SP_NORTE!AD240="","*",SP_NORTE!AD240)</f>
        <v>0.29166666666666669</v>
      </c>
    </row>
    <row r="234" spans="2:11" s="112" customFormat="1" hidden="1">
      <c r="B234" s="108" t="str">
        <f>IF(SP_NORTE!Y241="","*",SP_NORTE!Y241)</f>
        <v>*</v>
      </c>
      <c r="C234" s="109">
        <f>IF(SP_NORTE!B241="","*",SP_NORTE!B241)</f>
        <v>45947</v>
      </c>
      <c r="D234" s="108" t="str">
        <f>IF(SP_NORTE!D241="","*",SP_NORTE!D241)</f>
        <v>ANTÔNIO (TP-713)</v>
      </c>
      <c r="E234" s="108" t="str">
        <f>IF(SP_NORTE!H241="","*",SP_NORTE!H241)</f>
        <v>-</v>
      </c>
      <c r="F234" s="114" t="str">
        <f>IF(SP_NORTE!M241="","*",SP_NORTE!M241)</f>
        <v>ZMAN</v>
      </c>
      <c r="G234" s="109" t="str">
        <f>IF(SP_NORTE!I241="","*",SP_NORTE!I241)</f>
        <v>-</v>
      </c>
      <c r="H234" s="109" t="str">
        <f>IF(SP_NORTE!AB241="","*",SP_NORTE!AB241)</f>
        <v>-</v>
      </c>
      <c r="I234" s="109" t="str">
        <f>IF(SP_NORTE!AC241="","*",SP_NORTE!AC241)</f>
        <v>-</v>
      </c>
      <c r="J234" s="110" t="str">
        <f>IF(SP_NORTE!AA241="","*",SP_NORTE!AA241)</f>
        <v>-</v>
      </c>
      <c r="K234" s="111" t="str">
        <f>IF(SP_NORTE!AD241="","*",SP_NORTE!AD241)</f>
        <v>-</v>
      </c>
    </row>
    <row r="235" spans="2:11" s="112" customFormat="1" hidden="1">
      <c r="B235" s="108" t="str">
        <f>IF(SP_NORTE!Y242="","*",SP_NORTE!Y242)</f>
        <v>*</v>
      </c>
      <c r="C235" s="109">
        <f>IF(SP_NORTE!B242="","*",SP_NORTE!B242)</f>
        <v>45947</v>
      </c>
      <c r="D235" s="108" t="str">
        <f>IF(SP_NORTE!D242="","*",SP_NORTE!D242)</f>
        <v>JOÃO (TF-655)</v>
      </c>
      <c r="E235" s="108" t="str">
        <f>IF(SP_NORTE!H242="","*",SP_NORTE!H242)</f>
        <v>-</v>
      </c>
      <c r="F235" s="114" t="str">
        <f>IF(SP_NORTE!M242="","*",SP_NORTE!M242)</f>
        <v>ZTO-ZDZ</v>
      </c>
      <c r="G235" s="109" t="str">
        <f>IF(SP_NORTE!I242="","*",SP_NORTE!I242)</f>
        <v>-</v>
      </c>
      <c r="H235" s="109" t="str">
        <f>IF(SP_NORTE!AB242="","*",SP_NORTE!AB242)</f>
        <v>-</v>
      </c>
      <c r="I235" s="109" t="str">
        <f>IF(SP_NORTE!AC242="","*",SP_NORTE!AC242)</f>
        <v>-</v>
      </c>
      <c r="J235" s="110" t="str">
        <f>IF(SP_NORTE!AA242="","*",SP_NORTE!AA242)</f>
        <v>-</v>
      </c>
      <c r="K235" s="111" t="str">
        <f>IF(SP_NORTE!AD242="","*",SP_NORTE!AD242)</f>
        <v>-</v>
      </c>
    </row>
    <row r="236" spans="2:11" s="112" customFormat="1" hidden="1">
      <c r="B236" s="108" t="str">
        <f>IF(SP_NORTE!Y243="","*",SP_NORTE!Y243)</f>
        <v>*</v>
      </c>
      <c r="C236" s="109">
        <f>IF(SP_NORTE!B243="","*",SP_NORTE!B243)</f>
        <v>45947</v>
      </c>
      <c r="D236" s="108" t="str">
        <f>IF(SP_NORTE!D243="","*",SP_NORTE!D243)</f>
        <v xml:space="preserve">TURMA FIXA VIA </v>
      </c>
      <c r="E236" s="108" t="str">
        <f>IF(SP_NORTE!H243="","*",SP_NORTE!H243)</f>
        <v>-</v>
      </c>
      <c r="F236" s="114" t="str">
        <f>IF(SP_NORTE!M243="","*",SP_NORTE!M243)</f>
        <v>ZTO-ZDZ</v>
      </c>
      <c r="G236" s="109" t="str">
        <f>IF(SP_NORTE!I243="","*",SP_NORTE!I243)</f>
        <v>-</v>
      </c>
      <c r="H236" s="109" t="str">
        <f>IF(SP_NORTE!AB243="","*",SP_NORTE!AB243)</f>
        <v>-</v>
      </c>
      <c r="I236" s="109" t="str">
        <f>IF(SP_NORTE!AC243="","*",SP_NORTE!AC243)</f>
        <v>-</v>
      </c>
      <c r="J236" s="110" t="str">
        <f>IF(SP_NORTE!AA243="","*",SP_NORTE!AA243)</f>
        <v>-</v>
      </c>
      <c r="K236" s="111" t="str">
        <f>IF(SP_NORTE!AD243="","*",SP_NORTE!AD243)</f>
        <v>-</v>
      </c>
    </row>
    <row r="237" spans="2:11" s="112" customFormat="1" hidden="1">
      <c r="B237" s="108" t="str">
        <f>IF(SP_NORTE!Y244="","*",SP_NORTE!Y244)</f>
        <v>*</v>
      </c>
      <c r="C237" s="109">
        <f>IF(SP_NORTE!B244="","*",SP_NORTE!B244)</f>
        <v>45947</v>
      </c>
      <c r="D237" s="108" t="str">
        <f>IF(SP_NORTE!D244="","*",SP_NORTE!D244)</f>
        <v>V40</v>
      </c>
      <c r="E237" s="108" t="str">
        <f>IF(SP_NORTE!H244="","*",SP_NORTE!H244)</f>
        <v>ZMA2</v>
      </c>
      <c r="F237" s="114" t="str">
        <f>IF(SP_NORTE!M244="","*",SP_NORTE!M244)</f>
        <v>ZTO-ZDZ</v>
      </c>
      <c r="G237" s="109" t="str">
        <f>IF(SP_NORTE!I244="","*",SP_NORTE!I244)</f>
        <v>ZMA2</v>
      </c>
      <c r="H237" s="109" t="str">
        <f>IF(SP_NORTE!AB244="","*",SP_NORTE!AB244)</f>
        <v>FIXO</v>
      </c>
      <c r="I237" s="109" t="str">
        <f>IF(SP_NORTE!AC244="","*",SP_NORTE!AC244)</f>
        <v>ACIONAMENTO</v>
      </c>
      <c r="J237" s="110">
        <f>IF(SP_NORTE!AA244="","*",SP_NORTE!AA244)</f>
        <v>1</v>
      </c>
      <c r="K237" s="111">
        <f>IF(SP_NORTE!AD244="","*",SP_NORTE!AD244)</f>
        <v>0.29166666666666669</v>
      </c>
    </row>
    <row r="238" spans="2:11" s="112" customFormat="1" hidden="1">
      <c r="B238" s="108" t="str">
        <f>IF(SP_NORTE!Y245="","*",SP_NORTE!Y245)</f>
        <v>*</v>
      </c>
      <c r="C238" s="109">
        <f>IF(SP_NORTE!B245="","*",SP_NORTE!B245)</f>
        <v>45947</v>
      </c>
      <c r="D238" s="108" t="str">
        <f>IF(SP_NORTE!D245="","*",SP_NORTE!D245)</f>
        <v>KLECIO (TP-699)</v>
      </c>
      <c r="E238" s="108" t="str">
        <f>IF(SP_NORTE!H245="","*",SP_NORTE!H245)</f>
        <v>-</v>
      </c>
      <c r="F238" s="114" t="str">
        <f>IF(SP_NORTE!M245="","*",SP_NORTE!M245)</f>
        <v>ZSK</v>
      </c>
      <c r="G238" s="109" t="str">
        <f>IF(SP_NORTE!I245="","*",SP_NORTE!I245)</f>
        <v>-</v>
      </c>
      <c r="H238" s="109" t="str">
        <f>IF(SP_NORTE!AB245="","*",SP_NORTE!AB245)</f>
        <v>-</v>
      </c>
      <c r="I238" s="109" t="str">
        <f>IF(SP_NORTE!AC245="","*",SP_NORTE!AC245)</f>
        <v>-</v>
      </c>
      <c r="J238" s="110" t="str">
        <f>IF(SP_NORTE!AA245="","*",SP_NORTE!AA245)</f>
        <v>-</v>
      </c>
      <c r="K238" s="111" t="str">
        <f>IF(SP_NORTE!AD245="","*",SP_NORTE!AD245)</f>
        <v>-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2025-10-16T18:25:29Z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