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06" documentId="8_{B6337239-1A00-434D-AAD0-422EA1FEB5AE}" xr6:coauthVersionLast="47" xr6:coauthVersionMax="47" xr10:uidLastSave="{1E8106D0-01E9-4327-A714-E63CEE5B4A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0" i="1" l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4" i="1" l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<sst xmlns="http://schemas.openxmlformats.org/spreadsheetml/2006/main" count="7869" uniqueCount="1773">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</sst>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221" activePane="topRight" state="frozen"/>
      <selection pane="topRight" activeCell="I234" sqref="I2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e">
        <f t="shared" si="22"/>
        <v>#VALUE!</v>
      </c>
      <c r="BR216" s="18" t="e">
        <f t="shared" si="23"/>
        <v>#VALUE!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2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e">
        <f t="shared" si="22"/>
        <v>#VALUE!</v>
      </c>
      <c r="BR219" s="18" t="e">
        <f t="shared" si="23"/>
        <v>#VALUE!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1743</v>
      </c>
      <c r="W226" s="173" t="s">
        <v>1744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1745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1746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1747</v>
      </c>
      <c r="N231" s="204" t="s">
        <v>1748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1749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1750</v>
      </c>
      <c r="N232" s="204" t="s">
        <v>1751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1752</v>
      </c>
      <c r="W232" s="173" t="s">
        <v>1753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>E1745979</v>
      </c>
      <c r="B234" s="171">
        <v>45979</v>
      </c>
      <c r="C234" s="8">
        <f>IF(BS_CONTROLE[[#This Row],[DATA]]="","",WEEKNUM(BS_CONTROLE[[#This Row],[DATA]]))</f>
        <v>47</v>
      </c>
      <c r="D234" s="51" t="s">
        <v>750</v>
      </c>
      <c r="E234" s="314">
        <v>226</v>
      </c>
      <c r="F234" s="172" t="s">
        <v>609</v>
      </c>
      <c r="G234" s="9" t="str">
        <f>IF(D234="","*",VLOOKUP(F234,BS_ATIVIDADE[#All],3,FALSE))</f>
        <v>CAMINHÂO - SOLDA</v>
      </c>
      <c r="H234" s="173" t="s">
        <v>97</v>
      </c>
      <c r="I234" s="173" t="s">
        <v>97</v>
      </c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Nº DE SOLDA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CAMINHÃO DE SOLDA</v>
      </c>
      <c r="AJ234" s="9" t="str">
        <f>IF(D234="","*",VLOOKUP(AI234,BS_ATIVIDADE[#Data],3,FALSE))</f>
        <v>CAMINHÂO - SOLDA</v>
      </c>
      <c r="AK234" s="278" t="str">
        <f>IF(BS_CONTROLE[[#This Row],[Local - Partida]]=0, "-", BS_CONTROLE[[#This Row],[Local - Partida]])</f>
        <v>ZVT1</v>
      </c>
      <c r="AL234" s="278" t="str">
        <f>IF(BS_CONTROLE[[#This Row],[Local - Encerramento]]=0, "-", BS_CONTROLE[[#This Row],[Local - Encerramento]])</f>
        <v>ZVT1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SOLDA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e">
        <f t="shared" si="37"/>
        <v>#DIV/0!</v>
      </c>
      <c r="BR234" s="18" t="e">
        <f t="shared" si="38"/>
        <v>#DIV/0!</v>
      </c>
      <c r="BS234" s="18" t="e">
        <f t="shared" si="39"/>
        <v>#DIV/0!</v>
      </c>
      <c r="BT234" s="225" t="str">
        <f t="shared" si="25"/>
        <v/>
      </c>
    </row>
    <row r="235" spans="1:72" hidden="1">
      <c r="A235" s="50" t="str">
        <f t="shared" si="36"/>
        <v>45979</v>
      </c>
      <c r="B235" s="171">
        <v>45979</v>
      </c>
      <c r="C235" s="8">
        <f>IF(BS_CONTROLE[[#This Row],[DATA]]="","",WEEKNUM(BS_CONTROLE[[#This Row],[DATA]]))</f>
        <v>47</v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1754</v>
      </c>
      <c r="D5" s="362"/>
      <c r="E5" s="362"/>
      <c r="F5" s="362"/>
      <c r="G5" s="362"/>
      <c r="H5" s="362"/>
      <c r="I5" s="362"/>
      <c r="J5" s="363"/>
      <c r="K5" s="364" t="s">
        <v>1755</v>
      </c>
      <c r="L5" s="365"/>
      <c r="M5" s="365"/>
      <c r="N5" s="365"/>
      <c r="O5" s="366" t="s">
        <v>1756</v>
      </c>
      <c r="P5" s="367"/>
      <c r="Q5" s="368"/>
    </row>
    <row r="6" spans="1:17" s="93" customFormat="1" ht="15.75" customHeight="1">
      <c r="A6" s="87" t="s">
        <v>1757</v>
      </c>
      <c r="B6" s="94" t="s">
        <v>1758</v>
      </c>
      <c r="C6" s="95" t="s">
        <v>1164</v>
      </c>
      <c r="D6" s="96" t="s">
        <v>1165</v>
      </c>
      <c r="E6" s="95" t="s">
        <v>1759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1760</v>
      </c>
      <c r="M6" s="139" t="s">
        <v>626</v>
      </c>
      <c r="N6" s="140" t="s">
        <v>1159</v>
      </c>
      <c r="O6" s="246" t="s">
        <v>1202</v>
      </c>
      <c r="P6" s="157"/>
      <c r="Q6" s="193" t="s">
        <v>1761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2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E17</v>
      </c>
      <c r="F231" s="99" t="str">
        <f>IF(FN_MC!H234="","*",FN_MC!H234)</f>
        <v>ZVT1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ZVT1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1762</v>
      </c>
      <c r="W1" s="374"/>
      <c r="X1" s="374"/>
      <c r="Y1" s="104"/>
    </row>
    <row r="2" spans="1:25" s="100" customFormat="1" ht="11.25" customHeight="1">
      <c r="A2" s="105" t="s">
        <v>1763</v>
      </c>
      <c r="B2" s="105" t="s">
        <v>1758</v>
      </c>
      <c r="C2" s="105" t="s">
        <v>603</v>
      </c>
      <c r="D2" s="106" t="s">
        <v>1164</v>
      </c>
      <c r="E2" s="106" t="s">
        <v>1165</v>
      </c>
      <c r="F2" s="106" t="s">
        <v>1757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1764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>
        <f>IF(FN_MC!B234="","*",FN_MC!B234)</f>
        <v>45979</v>
      </c>
      <c r="G232" s="110" t="str">
        <f>IF(FN_MC!D234="","*",FN_MC!D234)</f>
        <v>E17</v>
      </c>
      <c r="H232" s="110" t="str">
        <f>IF(FN_MC!F234="","*",FN_MC!F234)</f>
        <v>CAMINHÃO DE SOLDA</v>
      </c>
      <c r="I232" s="110" t="str">
        <f>IF(FN_MC!H234="","*",FN_MC!H234)</f>
        <v>ZVT1</v>
      </c>
      <c r="J232" s="110" t="str">
        <f>IF(FN_MC!I234="","*",FN_MC!I234)</f>
        <v>ZVT1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>
        <f>IF(FN_MC!B235="","*",FN_MC!B235)</f>
        <v>45979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1765</v>
      </c>
      <c r="C2" s="95" t="s">
        <v>1149</v>
      </c>
      <c r="D2" s="95" t="s">
        <v>1151</v>
      </c>
      <c r="E2" s="95" t="s">
        <v>1766</v>
      </c>
      <c r="F2" s="95" t="s">
        <v>1767</v>
      </c>
      <c r="G2" s="95" t="s">
        <v>1768</v>
      </c>
      <c r="H2" s="95" t="s">
        <v>1769</v>
      </c>
      <c r="I2" s="95" t="s">
        <v>1770</v>
      </c>
      <c r="J2" s="95" t="s">
        <v>1771</v>
      </c>
      <c r="K2" s="131" t="s">
        <v>1772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E17</v>
      </c>
      <c r="E214" s="121" t="str">
        <f>IF(FN_MC!H234="","*",FN_MC!H234)</f>
        <v>ZVT1</v>
      </c>
      <c r="F214" s="137" t="str">
        <f>IF(FN_MC!M234="","*",FN_MC!M234)</f>
        <v>-</v>
      </c>
      <c r="G214" s="121" t="str">
        <f>IF(FN_MC!I234="","*",FN_MC!I234)</f>
        <v>ZVT1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2025-11-17T16:09:48Z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