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326" documentId="120_S{118792C3-22EF-5104-A093-F22BFE3913F3}" xr6:coauthVersionLast="47" xr6:coauthVersionMax="47" xr10:uidLastSave="{7BFA8ECE-DB86-4DC9-8438-B6DECC266CA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56" i="1" l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N217" i="1" a="1"/>
  <c r="N217" i="1" s="1"/>
  <c r="M217" i="1" a="1"/>
  <c r="M217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M216" i="1" a="1"/>
  <c r="M216" i="1"/>
  <c r="N216" i="1" a="1"/>
  <c r="N216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M211" i="1" a="1"/>
  <c r="M211" i="1" s="1"/>
  <c r="N211" i="1" a="1"/>
  <c r="N211" i="1" s="1"/>
  <c r="L114" i="11" s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M213" i="1" a="1"/>
  <c r="M213" i="1" s="1"/>
  <c r="K192" i="11" s="1"/>
  <c r="N213" i="1" a="1"/>
  <c r="N213" i="1" s="1"/>
  <c r="L210" i="11" s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M214" i="1" a="1"/>
  <c r="M214" i="1" s="1"/>
  <c r="K172" i="11" s="1"/>
  <c r="N214" i="1" a="1"/>
  <c r="N214" i="1" s="1"/>
  <c r="L172" i="11" s="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M215" i="1" a="1"/>
  <c r="M215" i="1" s="1"/>
  <c r="K176" i="11" s="1"/>
  <c r="N215" i="1" a="1"/>
  <c r="N215" i="1" s="1"/>
  <c r="L176" i="11" s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R214" i="11" s="1"/>
  <c r="BB152" i="1"/>
  <c r="AK152" i="1"/>
  <c r="AL152" i="1"/>
  <c r="BR152" i="1"/>
  <c r="BS152" i="1"/>
  <c r="A218" i="1"/>
  <c r="C218" i="1"/>
  <c r="G218" i="1"/>
  <c r="M218" i="1" a="1"/>
  <c r="M218" i="1" s="1"/>
  <c r="K213" i="11" s="1"/>
  <c r="N218" i="1" a="1"/>
  <c r="N218" i="1" s="1"/>
  <c r="L213" i="11" s="1"/>
  <c r="R218" i="1"/>
  <c r="BB218" i="1"/>
  <c r="AK218" i="1"/>
  <c r="AL218" i="1"/>
  <c r="AP218" i="1"/>
  <c r="BR218" i="1"/>
  <c r="BS218" i="1"/>
  <c r="A219" i="1"/>
  <c r="C219" i="1"/>
  <c r="G219" i="1"/>
  <c r="M219" i="1" a="1"/>
  <c r="M219" i="1" s="1"/>
  <c r="K214" i="11" s="1"/>
  <c r="N219" i="1" a="1"/>
  <c r="N219" i="1" s="1"/>
  <c r="L214" i="11" s="1"/>
  <c r="R219" i="1"/>
  <c r="BB219" i="1"/>
  <c r="AK219" i="1"/>
  <c r="AL219" i="1"/>
  <c r="AP219" i="1"/>
  <c r="BR219" i="1"/>
  <c r="BS219" i="1"/>
  <c r="A220" i="1"/>
  <c r="C220" i="1"/>
  <c r="G220" i="1"/>
  <c r="M220" i="1" a="1"/>
  <c r="M220" i="1" s="1"/>
  <c r="K215" i="11" s="1"/>
  <c r="N220" i="1" a="1"/>
  <c r="N220" i="1" s="1"/>
  <c r="L215" i="11" s="1"/>
  <c r="R220" i="1"/>
  <c r="BB220" i="1"/>
  <c r="AK220" i="1"/>
  <c r="K218" i="10" s="1"/>
  <c r="AL220" i="1"/>
  <c r="AP220" i="1"/>
  <c r="M218" i="10" s="1"/>
  <c r="BR220" i="1"/>
  <c r="BS220" i="1"/>
  <c r="A221" i="1"/>
  <c r="C221" i="1"/>
  <c r="G221" i="1"/>
  <c r="M221" i="1" a="1"/>
  <c r="M221" i="1" s="1"/>
  <c r="K216" i="11" s="1"/>
  <c r="N221" i="1" a="1"/>
  <c r="N221" i="1" s="1"/>
  <c r="R221" i="1"/>
  <c r="BB221" i="1"/>
  <c r="AK221" i="1"/>
  <c r="K219" i="10" s="1"/>
  <c r="AL221" i="1"/>
  <c r="AP221" i="1"/>
  <c r="M219" i="10" s="1"/>
  <c r="BR221" i="1"/>
  <c r="BS221" i="1"/>
  <c r="A222" i="1"/>
  <c r="C222" i="1"/>
  <c r="G222" i="1"/>
  <c r="M222" i="1" a="1"/>
  <c r="M222" i="1" s="1"/>
  <c r="K217" i="11" s="1"/>
  <c r="N222" i="1" a="1"/>
  <c r="N222" i="1" s="1"/>
  <c r="L217" i="11" s="1"/>
  <c r="R222" i="1"/>
  <c r="BB222" i="1"/>
  <c r="AK222" i="1"/>
  <c r="K220" i="10" s="1"/>
  <c r="AL222" i="1"/>
  <c r="AP222" i="1"/>
  <c r="M220" i="10" s="1"/>
  <c r="BR222" i="1"/>
  <c r="BS222" i="1"/>
  <c r="A223" i="1"/>
  <c r="C223" i="1"/>
  <c r="G223" i="1"/>
  <c r="M223" i="1" a="1"/>
  <c r="M223" i="1" s="1"/>
  <c r="K218" i="11" s="1"/>
  <c r="N223" i="1" a="1"/>
  <c r="N223" i="1" s="1"/>
  <c r="L218" i="11" s="1"/>
  <c r="R223" i="1"/>
  <c r="BB223" i="1"/>
  <c r="AK223" i="1"/>
  <c r="K221" i="10" s="1"/>
  <c r="AL223" i="1"/>
  <c r="AP223" i="1"/>
  <c r="M221" i="10" s="1"/>
  <c r="BR223" i="1"/>
  <c r="BS223" i="1"/>
  <c r="A224" i="1"/>
  <c r="C224" i="1"/>
  <c r="G224" i="1"/>
  <c r="M224" i="1" a="1"/>
  <c r="M224" i="1" s="1"/>
  <c r="K219" i="11" s="1"/>
  <c r="N224" i="1" a="1"/>
  <c r="N224" i="1" s="1"/>
  <c r="L219" i="11" s="1"/>
  <c r="R224" i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K223" i="10" s="1"/>
  <c r="AL225" i="1"/>
  <c r="AP225" i="1"/>
  <c r="M223" i="10" s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M232" i="10" s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K234" i="10" s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L237" i="1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L244" i="1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L250" i="1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L270" i="1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M285" i="10" s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K288" i="10" s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K289" i="10" s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L297" i="1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K301" i="10" s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K301" i="1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K311" i="10" s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K312" i="1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M319" i="10" s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K320" i="10" s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K320" i="1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K322" i="1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M330" i="10" s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L329" i="1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M334" i="10" s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K336" i="10" s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K337" i="11" s="1"/>
  <c r="N342" i="1" a="1"/>
  <c r="N342" i="1" s="1"/>
  <c r="R342" i="1"/>
  <c r="BB342" i="1"/>
  <c r="AK342" i="1"/>
  <c r="K340" i="10" s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K339" i="1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M344" i="10" s="1"/>
  <c r="BR346" i="1"/>
  <c r="BS346" i="1"/>
  <c r="A347" i="1"/>
  <c r="C347" i="1"/>
  <c r="G347" i="1"/>
  <c r="M347" i="1" a="1"/>
  <c r="M347" i="1" s="1"/>
  <c r="K342" i="11" s="1"/>
  <c r="N347" i="1" a="1"/>
  <c r="N347" i="1" s="1"/>
  <c r="L342" i="1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L343" i="1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K350" i="10" s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K351" i="10" s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K354" i="10" s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L358" i="1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L369" i="1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K373" i="10" s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K374" i="10" s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M382" i="10" s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K381" i="1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M385" i="10" s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K384" i="1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M395" i="10" s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M399" i="10" s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M402" i="10" s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M403" i="10" s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M406" i="10" s="1"/>
  <c r="BR408" i="1"/>
  <c r="BS408" i="1"/>
  <c r="A409" i="1"/>
  <c r="C409" i="1"/>
  <c r="G409" i="1"/>
  <c r="M409" i="1" a="1"/>
  <c r="M409" i="1" s="1"/>
  <c r="K404" i="11" s="1"/>
  <c r="N409" i="1" a="1"/>
  <c r="N409" i="1" s="1"/>
  <c r="L404" i="11" s="1"/>
  <c r="R409" i="1"/>
  <c r="BB409" i="1"/>
  <c r="AK409" i="1"/>
  <c r="K407" i="10" s="1"/>
  <c r="AL409" i="1"/>
  <c r="AP409" i="1"/>
  <c r="M407" i="10" s="1"/>
  <c r="BR409" i="1"/>
  <c r="BS409" i="1"/>
  <c r="A410" i="1"/>
  <c r="C410" i="1"/>
  <c r="G410" i="1"/>
  <c r="M410" i="1" a="1"/>
  <c r="M410" i="1" s="1"/>
  <c r="N410" i="1" a="1"/>
  <c r="N410" i="1" s="1"/>
  <c r="L405" i="1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K409" i="10" s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M413" i="10" s="1"/>
  <c r="BR415" i="1"/>
  <c r="BS415" i="1"/>
  <c r="A416" i="1"/>
  <c r="C416" i="1"/>
  <c r="G416" i="1"/>
  <c r="M416" i="1" a="1"/>
  <c r="M416" i="1" s="1"/>
  <c r="K411" i="1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5" i="1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K421" i="1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3" i="11" s="1"/>
  <c r="N428" i="1" a="1"/>
  <c r="N428" i="1" s="1"/>
  <c r="R428" i="1"/>
  <c r="BB428" i="1"/>
  <c r="AK428" i="1"/>
  <c r="AL428" i="1"/>
  <c r="AP428" i="1"/>
  <c r="M426" i="10" s="1"/>
  <c r="BR428" i="1"/>
  <c r="BS428" i="1"/>
  <c r="A429" i="1"/>
  <c r="C429" i="1"/>
  <c r="G429" i="1"/>
  <c r="M429" i="1" a="1"/>
  <c r="M429" i="1" s="1"/>
  <c r="N429" i="1" a="1"/>
  <c r="N429" i="1" s="1"/>
  <c r="L424" i="1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K449" i="10" s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48" i="1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2" i="1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4" i="1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2" i="1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6" i="1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7" i="11" s="1"/>
  <c r="N482" i="1" a="1"/>
  <c r="N482" i="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7" i="1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3" i="1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6" i="1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08" i="11" s="1"/>
  <c r="N513" i="1" a="1"/>
  <c r="N513" i="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09" i="1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3" i="1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6" i="1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6" i="1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M598" i="10" s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M607" i="10" s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L648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L650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L653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L661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N671" i="1" a="1"/>
  <c r="N671" i="1" s="1"/>
  <c r="L666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L677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L688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L695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L706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L711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L716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K537" i="10" s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M540" i="10" s="1"/>
  <c r="AK543" i="1"/>
  <c r="AL543" i="1"/>
  <c r="AP543" i="1"/>
  <c r="M541" i="10" s="1"/>
  <c r="AK544" i="1"/>
  <c r="K542" i="10" s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M545" i="10" s="1"/>
  <c r="AK548" i="1"/>
  <c r="AL548" i="1"/>
  <c r="AP548" i="1"/>
  <c r="M546" i="10" s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M551" i="10" s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M555" i="10" s="1"/>
  <c r="AK558" i="1"/>
  <c r="AL558" i="1"/>
  <c r="AP558" i="1"/>
  <c r="M556" i="10" s="1"/>
  <c r="AK559" i="1"/>
  <c r="AL559" i="1"/>
  <c r="AP559" i="1"/>
  <c r="M557" i="10" s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390" i="11" l="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<sst xmlns="http://schemas.openxmlformats.org/spreadsheetml/2006/main" count="9097" uniqueCount="1564">
  <si>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</si>
  <si>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</si>
  <si>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</si>
  <si>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</si>
  <si>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</si>
  <si>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</si>
  <si>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</si>
  <si>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</si>
  <si>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</si>
  <si>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</si>
  <si>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</si>
  <si>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</si>
  <si>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</si>
  <si>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</si>
  <si>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</si>
  <si>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</si>
  <si>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</si>
  <si>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</si>
  <si>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</si>
  <si>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</si>
  <si>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</si>
  <si>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</si>
  <si>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</si>
  <si>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</si>
  <si>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</si>
  <si>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</si>
  <si>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</si>
  <si>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</si>
  <si>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</si>
  <si>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</si>
  <si>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</si>
  <si>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</si>
  <si>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</si>
  <si>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</si>
  <si>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</si>
  <si>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</si>
  <si>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</si>
  <si>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</si>
  <si>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</si>
  <si>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</si>
  <si>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</si>
  <si>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</si>
  <si>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</si>
  <si>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</si>
  <si>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</si>
  <si>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</si>
  <si>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</si>
  <si>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</si>
  <si>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</si>
  <si>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</si>
  <si>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</si>
  <si>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</si>
  <si>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</si>
  <si>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</si>
  <si>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</si>
  <si>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</si>
  <si>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</si>
  <si>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</si>
  <si>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</si>
  <si>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</si>
  <si>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</si>
  <si>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</si>
  <si>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</si>
  <si>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</si>
  <si>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</si>
  <si>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</si>
  <si>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</si>
  <si>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</si>
  <si>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</si>
  <si>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</si>
  <si>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</si>
  <si>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</si>
  <si>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</si>
  <si>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</si>
  <si>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</si>
  <si>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</si>
  <si>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</si>
  <si>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</si>
  <si>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</si>
  <si>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</si>
  <si>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</si>
  <si>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</si>
  <si>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</si>
  <si>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</si>
  <si>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</si>
  <si>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</si>
  <si>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</si>
  <si>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</si>
  <si>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</si>
  <si>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</si>
  <si>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</si>
  <si>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</si>
  <si>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</si>
  <si>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</si>
  <si>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</si>
  <si>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</si>
  <si>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</si>
  <si>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</si>
  <si>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</si>
  <si>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</si>
  <si>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</si>
  <si>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</si>
  <si>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</si>
  <si>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</si>
  <si>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</si>
  <si>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</si>
  <si>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</si>
  <si>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</si>
  <si>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</si>
  <si>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</si>
  <si>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</si>
  <si>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</si>
  <si>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</si>
  <si>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</si>
  <si>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</si>
  <si>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</si>
  <si>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</si>
  <si>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</si>
  <si>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</si>
  <si>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</si>
  <si>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</si>
  <si>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</si>
  <si>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</si>
  <si>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</si>
  <si>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</si>
  <si>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</si>
  <si>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</si>
  <si>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</si>
  <si>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</si>
  <si>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</si>
  <si>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</si>
  <si>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</si>
  <si>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</si>
  <si>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</si>
  <si>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</si>
  <si>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</si>
  <si>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</si>
  <si>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</si>
  <si>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</si>
  <si>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</si>
  <si>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</si>
  <si>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</si>
  <si>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</si>
  <si>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</si>
  <si>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</si>
  <si>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</si>
  <si>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</si>
  <si>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</si>
  <si>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</si>
  <si>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</si>
  <si>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</si>
  <si>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</si>
  <si>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</si>
  <si>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</si>
  <si>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</si>
  <si>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</si>
  <si>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</si>
  <si>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</si>
  <si>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</si>
  <si>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</si>
  <si>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</si>
  <si>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</si>
  <si>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</si>
  <si>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</si>
  <si>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</si>
  <si>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</si>
  <si>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</si>
  <si>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</si>
  <si>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</si>
  <si>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</si>
  <si>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</si>
  <si>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</si>
  <si>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</si>
  <si>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</si>
  <si>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</si>
  <si>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</si>
  <si>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</si>
  <si>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</si>
  <si>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</si>
  <si>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</si>
  <si>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</si>
  <si>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</si>
  <si>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</si>
  <si>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</si>
  <si>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</si>
  <si>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</si>
  <si>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</si>
  <si>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</si>
  <si>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</si>
  <si>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</si>
  <si>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</si>
  <si>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</si>
  <si>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</si>
  <si>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</si>
  <si>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</si>
  <si>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</si>
  <si>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</si>
  <si>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</si>
  <si>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</si>
  <si>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</si>
  <si>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</si>
  <si>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</si>
  <si>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</si>
  <si>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</si>
  <si>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</si>
  <si>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</si>
  <si>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</si>
  <si>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</si>
  <si>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</si>
  <si>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</si>
  <si>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</si>
  <si>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</si>
  <si>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</si>
  <si>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</si>
  <si>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</si>
  <si>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</si>
  <si>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</si>
  <si>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</si>
  <si>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</si>
  <si>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</si>
  <si>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</si>
  <si>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</si>
  <si>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</si>
  <si>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</si>
  <si>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</si>
  <si>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</si>
  <si>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</si>
  <si>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</si>
  <si>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</si>
  <si>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</si>
  <si>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</si>
  <si>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</si>
  <si>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</si>
  <si>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</si>
  <si>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</si>
  <si>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</si>
  <si>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</si>
  <si>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</si>
  <si>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</si>
  <si>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</si>
  <si>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</si>
  <si>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</si>
  <si>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</si>
  <si>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</si>
  <si>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</si>
  <si>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</si>
  <si>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</si>
  <si>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</si>
  <si>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</si>
  <si>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</si>
  <si>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</si>
  <si>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</si>
  <si>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</si>
  <si>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</si>
  <si>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</si>
  <si>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</si>
  <si>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</si>
  <si>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</si>
  <si>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</si>
  <si>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</si>
  <si>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</si>
  <si>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</si>
  <si>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</si>
  <si>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</si>
  <si>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</si>
  <si>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</si>
  <si>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</si>
  <si>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</si>
  <si>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</si>
  <si>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</si>
  <si>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</si>
  <si>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</si>
  <si>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</si>
  <si>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</si>
  <si>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</si>
  <si>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</si>
  <si>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</si>
  <si>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</si>
  <si>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</si>
  <si>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</si>
  <si>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</si>
  <si>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</si>
  <si>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</si>
  <si>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</si>
  <si>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</si>
  <si>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</si>
  <si>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</si>
  <si>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</si>
  <si>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</si>
  <si>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</si>
  <si>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</si>
  <si>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</si>
  <si>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</si>
  <si>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</si>
  <si>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</si>
  <si>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</si>
  <si>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</si>
  <si>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</si>
  <si>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</si>
  <si>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</si>
  <si>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</si>
  <si>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</si>
  <si>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</si>
  <si>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</si>
  <si>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</si>
  <si>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</si>
  <si>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</si>
  <si>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</si>
  <si>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</si>
  <si>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</si>
  <si>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</si>
  <si>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</si>
  <si>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</si>
  <si>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</si>
  <si>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</si>
  <si>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</si>
  <si>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</si>
  <si>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</si>
  <si>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</si>
  <si>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</si>
  <si>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</si>
  <si>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</si>
  <si>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</si>
  <si>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</si>
  <si>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</si>
  <si>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</si>
  <si>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</si>
  <si>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</si>
  <si>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</si>
  <si>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</si>
  <si>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</si>
  <si>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</si>
  <si>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</si>
  <si>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</si>
  <si>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</si>
  <si>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</si>
  <si>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</si>
  <si>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</si>
  <si>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</si>
  <si>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</si>
  <si>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</si>
  <si>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</si>
  <si>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</si>
  <si>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</si>
  <si>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</si>
  <si>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</si>
  <si>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</si>
  <si>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</si>
  <si>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</si>
  <si>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</si>
  <si>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</si>
  <si>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</si>
  <si>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</si>
  <si>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</si>
  <si>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</si>
  <si>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</si>
  <si>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</si>
  <si>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</si>
  <si>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</si>
  <si>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</si>
  <si>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</si>
  <si>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</si>
  <si>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</si>
  <si>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</si>
  <si>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</si>
  <si>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</si>
  <si>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</si>
  <si>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</si>
  <si>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</si>
  <si>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</si>
  <si>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</si>
  <si>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</si>
  <si>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</si>
  <si>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</si>
  <si>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</si>
  <si>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</si>
  <si>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</si>
  <si>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</si>
  <si>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</si>
  <si>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</si>
  <si>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</si>
  <si>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</si>
  <si>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</si>
  <si>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</si>
  <si>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</si>
  <si>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</si>
  <si>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</si>
  <si>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</si>
  <si>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</si>
  <si>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</si>
  <si>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</si>
  <si>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</si>
  <si>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</si>
  <si>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</si>
  <si>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</si>
  <si>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</si>
  <si>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</si>
  <si>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</si>
  <si>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</si>
  <si>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</si>
  <si>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</si>
  <si>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</si>
  <si>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</si>
  <si>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</si>
  <si>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</si>
  <si>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</si>
  <si>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</si>
  <si>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</si>
  <si>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</si>
  <si>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</si>
  <si>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</si>
  <si>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</si>
  <si>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</si>
  <si>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</si>
  <si>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</si>
  <si>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</si>
  <si>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</si>
  <si>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</si>
  <si>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</si>
  <si>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</si>
  <si>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</si>
  <si>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</si>
  <si>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</si>
  <si>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</si>
  <si>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</si>
  <si>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</si>
  <si>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</si>
  <si>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</si>
  <si>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</si>
  <si>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</si>
  <si>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</si>
  <si>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</si>
  <si>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</si>
  <si>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</si>
  <si>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</si>
  <si>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</si>
  <si>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</si>
  <si>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</si>
  <si>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</si>
  <si>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</si>
  <si>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</si>
  <si>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</si>
  <si>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</si>
  <si>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</si>
  <si>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</si>
  <si>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</si>
  <si>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</si>
  <si>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</si>
  <si>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</si>
  <si>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</si>
  <si>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</si>
  <si>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</si>
  <si>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</si>
  <si>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</si>
  <si>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</si>
  <si>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</si>
  <si>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</si>
  <si>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</si>
  <si>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</si>
  <si>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</si>
  <si>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</si>
  <si>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</si>
  <si>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</si>
  <si>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</si>
  <si>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</si>
  <si>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</si>
  <si>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</si>
  <si>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</si>
  <si>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</si>
  <si>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</si>
  <si>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</si>
  <si>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</si>
  <si>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</si>
  <si>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</si>
  <si>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</si>
  <si>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</si>
  <si>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</si>
  <si>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</si>
  <si>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</si>
  <si>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</si>
  <si>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</si>
  <si>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</si>
  <si>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</si>
  <si>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</si>
  <si>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</si>
  <si>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</si>
  <si>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</si>
  <si>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</si>
  <si>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</si>
  <si>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</si>
  <si>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</si>
  <si>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</si>
  <si>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</si>
  <si>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</si>
  <si>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</si>
  <si>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</si>
  <si>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</si>
  <si>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</si>
  <si>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</si>
  <si>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</si>
  <si>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</si>
  <si>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</si>
  <si>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</si>
  <si>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</si>
  <si>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</si>
  <si>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</si>
  <si>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</si>
  <si>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</si>
  <si>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</si>
  <si>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</si>
  <si>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</si>
  <si>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</si>
  <si>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</si>
  <si>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</si>
  <si>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</si>
  <si>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</si>
  <si>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</si>
  <si>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</si>
  <si>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</si>
  <si>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</si>
  <si>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</si>
  <si>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</si>
  <si>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</si>
  <si>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</si>
  <si>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</si>
  <si>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</si>
  <si>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</si>
  <si>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</si>
  <si>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</si>
  <si>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</si>
  <si>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</si>
  <si>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</si>
  <si>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</si>
  <si>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</si>
  <si>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</si>
  <si>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</si>
  <si>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</si>
  <si>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</si>
  <si>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</si>
  <si>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</si>
  <si>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</si>
  <si>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</si>
  <si>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</si>
  <si>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</si>
  <si>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</si>
  <si>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</si>
  <si>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</si>
  <si>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</si>
  <si>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</si>
  <si>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</si>
  <si>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</si>
  <si>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</si>
  <si>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</si>
  <si>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</si>
  <si>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</si>
  <si>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</si>
  <si>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</si>
  <si>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</si>
  <si>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</si>
  <si>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</si>
  <si>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</si>
  <si>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</si>
  <si>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</si>
  <si>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</si>
  <si>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</si>
  <si>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</si>
  <si>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</si>
  <si>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</si>
  <si>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</si>
  <si>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</si>
  <si>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</si>
  <si>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</si>
  <si>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</si>
  <si>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</si>
  <si>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</si>
  <si>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</si>
  <si>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</si>
  <si>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</si>
  <si>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</si>
  <si>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</si>
  <si>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</si>
  <si>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</si>
  <si>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</si>
  <si>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</si>
  <si>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</si>
  <si>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</si>
  <si>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</si>
  <si>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</si>
  <si>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</si>
  <si>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</si>
  <si>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</si>
  <si>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</si>
  <si>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</si>
  <si>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</si>
  <si>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</si>
  <si>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</si>
  <si>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</si>
  <si>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</si>
  <si>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</si>
  <si>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</si>
  <si>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</si>
  <si>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</si>
  <si>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</si>
  <si>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</si>
  <si>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</si>
  <si>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</si>
  <si>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</si>
  <si>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</si>
  <si>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</si>
  <si>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</si>
  <si>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</si>
  <si>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</si>
  <si>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</si>
  <si>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</si>
  <si>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</si>
  <si>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</si>
  <si>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</si>
  <si>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</si>
  <si>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</si>
  <si>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</si>
  <si>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</si>
  <si>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</si>
  <si>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</si>
  <si>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</si>
  <si>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</si>
  <si>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</si>
  <si>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</si>
  <si>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</si>
  <si>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</si>
  <si>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</si>
  <si>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</si>
  <si>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</si>
  <si>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</si>
  <si>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</si>
  <si>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</si>
  <si>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</si>
  <si>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</si>
  <si>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</si>
  <si>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</si>
  <si>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</si>
  <si>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</si>
  <si>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</si>
  <si>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</si>
  <si>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</si>
  <si>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</si>
  <si>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</si>
  <si>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</si>
  <si>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</si>
  <si>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</si>
  <si>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</si>
  <si>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</si>
  <si>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</si>
  <si>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</si>
  <si>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</si>
  <si>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</si>
  <si>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</si>
  <si>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</si>
  <si>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</si>
  <si>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</si>
  <si>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</si>
  <si>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</si>
  <si>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</si>
  <si>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</si>
  <si>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</si>
  <si>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</si>
  <si>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</si>
  <si>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</si>
  <si>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</si>
  <si>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</si>
  <si>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</si>
  <si>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</si>
  <si>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</si>
  <si>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</si>
  <si>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</si>
  <si>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</si>
  <si>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</si>
  <si>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</si>
  <si>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</si>
  <si>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</si>
  <si>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</si>
  <si>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</si>
  <si>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</si>
  <si>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</si>
  <si>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</si>
  <si>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</si>
  <si>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</si>
  <si>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</si>
  <si>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</si>
  <si>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</si>
  <si>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</si>
  <si>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</si>
  <si>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</si>
  <si>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</si>
  <si>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</si>
  <si>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</si>
  <si>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</si>
  <si>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</si>
  <si>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</si>
  <si>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</si>
  <si>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</si>
  <si>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</si>
  <si>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</si>
  <si>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</si>
  <si>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</si>
  <si>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</si>
  <si>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</si>
  <si>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</si>
  <si>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</si>
  <si>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</si>
  <si>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</si>
  <si>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</si>
  <si>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</si>
  <si>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</si>
  <si>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</si>
  <si>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</si>
  <si>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</si>
  <si>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</si>
  <si>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</si>
  <si>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</si>
  <si>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</si>
  <si>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</si>
  <si>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</si>
  <si>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</si>
  <si>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</si>
  <si>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</si>
  <si>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</si>
  <si>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</si>
  <si>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</si>
  <si>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</si>
  <si>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</si>
  <si>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</si>
  <si>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</si>
  <si>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</si>
  <si>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</si>
  <si>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</si>
  <si>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</si>
  <si>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</si>
  <si>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</si>
  <si>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</si>
  <si>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</si>
  <si>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</si>
  <si>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</si>
  <si>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</si>
  <si>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</si>
  <si>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</si>
  <si>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</si>
  <si>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</si>
  <si>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</si>
  <si>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</si>
  <si>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</si>
  <si>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</si>
  <si>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</si>
  <si>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</si>
  <si>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</si>
  <si>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</si>
  <si>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</si>
  <si>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</si>
  <si>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</si>
  <si>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</si>
  <si>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</si>
  <si>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</si>
  <si>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</si>
  <si>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</si>
  <si>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</si>
  <si>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</si>
  <si>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</si>
  <si>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</si>
  <si>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</si>
  <si>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</si>
  <si>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</si>
  <si>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</si>
  <si>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</si>
  <si>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</si>
  <si>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</si>
  <si>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</si>
  <si>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</si>
  <si>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</si>
  <si>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</si>
  <si>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</si>
  <si>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</si>
  <si>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</si>
  <si>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</si>
  <si>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</si>
  <si>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</si>
  <si>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</si>
  <si>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</si>
  <si>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</si>
  <si>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</si>
  <si>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</si>
  <si>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</si>
  <si>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</si>
  <si>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</si>
  <si>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</si>
  <si>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</si>
  <si>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</si>
  <si>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</si>
  <si>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</si>
  <si>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</si>
  <si>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</si>
  <si>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</si>
  <si>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</si>
  <si>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</si>
  <si>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</si>
  <si>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</si>
  <si>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</si>
  <si>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</si>
  <si>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</si>
  <si>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</si>
  <si>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</si>
  <si>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</si>
  <si>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</si>
  <si>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</si>
  <si>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</si>
  <si>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</si>
  <si>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</si>
  <si>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</si>
  <si>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</si>
  <si>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</si>
  <si>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</si>
  <si>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</si>
  <si>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</si>
  <si>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</si>
  <si>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</si>
  <si>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</si>
  <si>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</si>
  <si>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</si>
  <si>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</si>
  <si>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</si>
  <si>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</si>
  <si>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</si>
  <si>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</si>
  <si>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</si>
  <si>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</si>
  <si>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</si>
  <si>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</si>
  <si>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</si>
  <si>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</si>
  <si>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</si>
  <si>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</si>
  <si>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</si>
  <si>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</si>
  <si>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</si>
  <si>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</si>
  <si>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</si>
  <si>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</si>
  <si>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</si>
  <si>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</si>
  <si>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</si>
  <si>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</si>
  <si>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</si>
  <si>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</si>
  <si>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</si>
  <si>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</si>
  <si>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</si>
  <si>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</si>
  <si>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</si>
  <si>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</si>
  <si>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</si>
  <si>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</si>
  <si>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</si>
  <si>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</si>
  <si>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</si>
  <si>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</si>
  <si>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</si>
  <si>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</si>
  <si>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</si>
  <si>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</si>
  <si>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</si>
  <si>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</si>
  <si>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</si>
  <si>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</si>
  <si>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</si>
  <si>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</si>
  <si>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</si>
  <si>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</si>
  <si>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</si>
  <si>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</si>
  <si>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</si>
  <si>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</si>
  <si>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</si>
  <si>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</si>
  <si>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</si>
  <si>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</si>
  <si>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</si>
  <si>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</si>
  <si>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</si>
  <si>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</si>
  <si>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</si>
  <si>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</si>
  <si>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</si>
  <si>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</si>
  <si>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</si>
  <si>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</si>
  <si>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</si>
  <si>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</si>
  <si>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</si>
  <si>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</si>
  <si>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</si>
  <si>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</si>
  <si>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</si>
  <si>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</si>
  <si>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</si>
  <si>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</si>
  <si>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</si>
  <si>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</si>
  <si>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</si>
  <si>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</si>
  <si>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</si>
  <si>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</si>
  <si>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</si>
  <si>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</si>
  <si>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</si>
  <si>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</si>
  <si>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</si>
  <si>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</si>
  <si>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</si>
  <si>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</si>
  <si>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</si>
  <si>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</si>
  <si>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</si>
  <si>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</si>
  <si>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</si>
  <si>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</si>
  <si>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</si>
  <si>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</si>
  <si>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</si>
  <si>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</si>
  <si>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</si>
  <si>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</si>
  <si>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</si>
  <si>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</si>
  <si>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</si>
  <si>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</si>
  <si>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</si>
  <si>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</si>
  <si>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</si>
  <si>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</si>
  <si>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</si>
  <si>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</si>
  <si>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</si>
  <si>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</si>
  <si>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</si>
  <si>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</si>
  <si>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</si>
  <si>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</si>
  <si>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</si>
  <si>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</si>
  <si>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</si>
  <si>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</si>
  <si>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</si>
  <si>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</si>
  <si>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</si>
  <si>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</si>
  <si>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</si>
  <si>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</si>
  <si>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</si>
  <si>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</si>
  <si>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</si>
  <si>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</si>
  <si>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</si>
  <si>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</si>
  <si>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</si>
  <si>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</si>
  <si>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</si>
  <si>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</si>
  <si>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</si>
  <si>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</si>
  <si>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</si>
  <si>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</si>
  <si>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</si>
  <si>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</si>
  <si>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</si>
  <si>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</si>
  <si>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</si>
  <si>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</si>
  <si>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</si>
  <si>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</si>
  <si>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</si>
  <si>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</si>
  <si>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</si>
  <si>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</si>
  <si>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</si>
  <si>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</si>
  <si>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</si>
  <si>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</si>
  <si>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</si>
  <si>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</si>
  <si>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</si>
  <si>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</si>
  <si>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</si>
  <si>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</si>
  <si>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</si>
  <si>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</si>
  <si>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</si>
  <si>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</si>
  <si>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</si>
  <si>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</si>
  <si>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</si>
  <si>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</si>
  <si>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</si>
  <si>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</si>
  <si>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</si>
  <si>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</si>
  <si>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</si>
  <si>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</si>
  <si>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</si>
  <si>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</si>
  <si>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</si>
  <si>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</si>
  <si>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</si>
  <si>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</si>
  <si>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</si>
  <si>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</si>
  <si>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</si>
  <si>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</si>
  <si>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</si>
  <si>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</si>
  <si>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</si>
  <si>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</si>
  <si>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</si>
  <si>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</si>
  <si>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</si>
  <si>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</si>
  <si>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</si>
  <si>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</si>
  <si>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</si>
  <si>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</si>
  <si>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</si>
  <si>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</si>
  <si>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</si>
  <si>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</si>
  <si>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</si>
  <si>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</si>
  <si>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</si>
  <si>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</si>
  <si>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</si>
  <si>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</si>
  <si>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</si>
  <si>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</si>
  <si>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</si>
  <si>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</si>
  <si>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</si>
  <si>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</si>
  <si>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</si>
  <si>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</si>
  <si>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</si>
  <si>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</si>
  <si>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</si>
  <si>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</si>
  <si>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</si>
  <si>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</si>
  <si>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</si>
  <si>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</si>
  <si>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</si>
  <si>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</si>
  <si>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</si>
  <si>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</si>
  <si>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</si>
  <si>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</si>
  <si>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</si>
  <si>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</si>
  <si>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</si>
  <si>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</si>
  <si>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</si>
  <si>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</si>
  <si>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</si>
  <si>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</si>
  <si>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</si>
  <si>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</si>
  <si>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</si>
  <si>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</si>
  <si>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</si>
  <si>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</si>
  <si>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</si>
  <si>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</si>
  <si>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</si>
  <si>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</si>
  <si>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</si>
  <si>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</si>
  <si>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</si>
  <si>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</si>
  <si>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</si>
  <si>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</si>
  <si>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</si>
  <si>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</si>
  <si>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</si>
  <si>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</si>
  <si>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</si>
  <si>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</si>
  <si>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</si>
  <si>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</si>
  <si>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</si>
  <si>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</si>
  <si>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</si>
  <si>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</si>
  <si>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</si>
  <si>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</si>
  <si>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</si>
  <si>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</si>
  <si>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</si>
  <si>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</si>
  <si>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</si>
  <si>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</si>
  <si>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</si>
  <si>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</si>
  <si>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</si>
  <si>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</si>
  <si>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</si>
  <si>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</si>
  <si>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</si>
  <si>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</si>
  <si>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</si>
  <si>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</si>
  <si>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</si>
  <si>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</si>
  <si>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</si>
  <si>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</si>
  <si>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</si>
  <si>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</si>
  <si>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</si>
  <si>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</si>
  <si>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</si>
  <si>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</si>
  <si>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</si>
  <si>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</si>
  <si>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</si>
  <si>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</si>
  <si>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</si>
  <si>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</si>
  <si>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</si>
  <si>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</si>
  <si>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</si>
  <si>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</si>
  <si>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</si>
  <si>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</si>
  <si>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</si>
  <si>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</si>
  <si>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</si>
  <si>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</si>
  <si>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</si>
  <si>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</si>
  <si>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</si>
  <si>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</si>
  <si>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</si>
  <si>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</si>
  <si>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</si>
  <si>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</si>
  <si>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</si>
  <si>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</si>
  <si>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</si>
  <si>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</si>
  <si>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</si>
  <si>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</si>
  <si>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</si>
  <si>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</si>
  <si>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</si>
  <si>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</si>
  <si>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</si>
  <si>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</si>
  <si>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</si>
  <si>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</si>
  <si>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</si>
  <si>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</si>
  <si>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</si>
  <si>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</si>
  <si>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</si>
  <si>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</si>
  <si>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</si>
  <si>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</si>
  <si>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</si>
  <si>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</si>
  <si>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</si>
  <si>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</si>
  <si>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</si>
  <si>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</si>
  <si>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</si>
  <si>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</si>
  <si>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</si>
  <si>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</si>
  <si>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</si>
  <si>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</si>
  <si>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</si>
  <si>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</si>
  <si>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</si>
  <si>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</si>
  <si>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</si>
  <si>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</si>
  <si>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</si>
  <si>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</si>
  <si>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</si>
  <si>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</si>
  <si>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</si>
  <si>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</si>
  <si>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</si>
  <si>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</si>
  <si>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</si>
  <si>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</si>
  <si>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</si>
  <si>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</si>
  <si>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</si>
  <si>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</si>
  <si>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</si>
  <si>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</si>
  <si>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</si>
  <si>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</si>
  <si>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</si>
  <si>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</si>
  <si>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</si>
  <si>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</si>
  <si>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</si>
  <si>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</si>
  <si>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</si>
  <si>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</si>
  <si>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</si>
  <si>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</si>
  <si>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</si>
  <si>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</si>
  <si>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</si>
  <si>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</si>
  <si>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</si>
  <si>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</si>
  <si>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</si>
  <si>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</si>
  <si>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</si>
  <si>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</si>
  <si>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</si>
  <si>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</si>
  <si>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</si>
  <si>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</si>
  <si>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</si>
  <si>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</si>
  <si>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</si>
  <si>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</si>
  <si>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</si>
  <si>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</si>
  <si>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</si>
  <si>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</si>
  <si>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</si>
  <si>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</si>
  <si>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</si>
  <si>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</si>
  <si>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</si>
  <si>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</si>
  <si>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</si>
  <si>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</si>
  <si>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</si>
  <si>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</si>
  <si>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</si>
  <si>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</si>
  <si>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</si>
  <si>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</si>
  <si>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</si>
  <si>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</si>
  <si>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</si>
  <si>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</si>
  <si>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</si>
  <si>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</si>
  <si>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</si>
  <si>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</si>
  <si>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</si>
  <si>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</si>
  <si>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</si>
  <si>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</si>
  <si>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</si>
  <si>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</si>
  <si>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</si>
  <si>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</si>
  <si>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</si>
  <si>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</si>
  <si>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</si>
  <si>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</si>
  <si>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</si>
  <si>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</si>
  <si>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</si>
  <si>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</si>
  <si>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</si>
  <si>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</si>
  <si>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</si>
  <si>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</si>
  <si>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</si>
  <si>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</si>
  <si>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</si>
  <si>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</si>
  <si>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</si>
  <si>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</si>
  <si>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</si>
  <si>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</si>
  <si>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</si>
  <si>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</si>
  <si>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</si>
  <si>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</si>
  <si>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</si>
  <si>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</si>
  <si>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</si>
  <si>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</si>
  <si>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</si>
  <si>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</si>
  <si>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</si>
  <si>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</si>
  <si>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</si>
  <si>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</si>
  <si>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</si>
  <si>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</si>
  <si>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</si>
  <si>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</si>
  <si>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</si>
  <si>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</si>
  <si>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</si>
  <si>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</si>
  <si>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</si>
  <si>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</si>
  <si>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</si>
  <si>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</si>
  <si>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</si>
  <si>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</si>
  <si>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</si>
  <si>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</si>
  <si>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</si>
  <si>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</si>
  <si>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</si>
  <si>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</si>
  <si>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</si>
  <si>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</si>
  <si>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</si>
  <si>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</si>
  <si>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</si>
  <si>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</si>
  <si>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</si>
  <si>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</si>
  <si>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</si>
  <si>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</si>
  <si>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</si>
  <si>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</si>
  <si>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</si>
  <si>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</si>
  <si>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</si>
  <si>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</si>
  <si>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</si>
  <si>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</si>
  <si>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</si>
  <si>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</si>
  <si>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</si>
  <si>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</si>
  <si>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</si>
  <si>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</si>
  <si>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</si>
  <si>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</si>
  <si>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</si>
  <si>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</si>
  <si>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</si>
  <si>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</si>
  <si>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</si>
  <si>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</si>
  <si>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</si>
  <si>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</si>
  <si>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</si>
  <si>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</si>
  <si>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</si>
  <si>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</si>
  <si>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</si>
  <si>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</si>
  <si>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</si>
  <si>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</si>
  <si>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</si>
  <si>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</si>
  <si>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</si>
  <si>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</si>
  <si>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</si>
  <si>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</si>
  <si>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</si>
  <si>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</si>
  <si>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</si>
  <si>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</si>
  <si>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</si>
  <si>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</si>
  <si>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</si>
  <si>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</si>
  <si>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</si>
  <si>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</si>
  <si>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</si>
  <si>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</si>
  <si>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</si>
  <si>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</si>
  <si>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</si>
  <si>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</si>
  <si>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</si>
  <si>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</si>
  <si>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</si>
  <si>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</si>
  <si>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</si>
  <si>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</si>
  <si>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</si>
  <si>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</si>
  <si>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</si>
  <si>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</si>
  <si>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</si>
  <si>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</si>
  <si>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</si>
  <si>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</si>
  <si>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</si>
  <si>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</si>
  <si>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</si>
  <si>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</si>
  <si>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</si>
  <si>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</si>
  <si>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</si>
  <si>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</si>
  <si>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</si>
  <si>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</si>
  <si>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</si>
  <si>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</si>
  <si>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</si>
  <si>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</si>
  <si>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</si>
  <si>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</si>
  <si>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</si>
  <si>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</si>
  <si>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</si>
  <si>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</si>
  <si>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</si>
  <si>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</si>
  <si>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</si>
  <si>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</si>
  <si>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</si>
  <si>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</si>
  <si>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</si>
  <si>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</si>
  <si>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</si>
  <si>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</si>
  <si>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</si>
  <si>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</si>
  <si>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</si>
  <si>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</si>
  <si>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</si>
  <si>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</si>
  <si>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</si>
  <si>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</si>
  <si>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</si>
  <si>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</si>
  <si>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</si>
  <si>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</si>
  <si>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</si>
  <si>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</si>
  <si>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</si>
  <si>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</si>
  <si>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</si>
  <si>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</si>
  <si>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</si>
  <si>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</si>
  <si>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</si>
  <si>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</si>
  <si>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</si>
  <si>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</si>
  <si>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</si>
  <si>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</si>
  <si>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</si>
  <si>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</si>
  <si>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</si>
  <si>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</si>
  <si>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</si>
  <si>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</si>
  <si>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</si>
  <si>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</si>
  <si>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</si>
  <si>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</si>
  <si>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</si>
  <si>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</si>
  <si>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</si>
  <si>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</si>
  <si>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</si>
  <si>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</si>
  <si>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</si>
  <si>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</si>
  <si>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</si>
  <si>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</si>
  <si>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</si>
  <si>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</si>
  <si>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</si>
  <si>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</si>
  <si>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</si>
  <si>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</si>
  <si>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</si>
  <si>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</si>
  <si>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</si>
  <si>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</si>
  <si>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</si>
  <si>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</si>
  <si>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</si>
  <si>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</si>
  <si>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</si>
  <si>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</si>
  <si>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</si>
  <si>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</si>
  <si>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</si>
  <si>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</si>
  <si>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</si>
  <si>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</si>
  <si>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</si>
  <si>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</si>
  <si>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</si>
  <si>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</si>
  <si>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</si>
  <si>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</si>
  <si>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</si>
  <si>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</si>
  <si>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</si>
  <si>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</si>
  <si>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</si>
  <si>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</si>
  <si>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</si>
  <si>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</si>
  <si>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</si>
  <si>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</si>
  <si>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</si>
  <si>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</si>
  <si>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</si>
  <si>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Ag. TP pronto para alinhamento de intervalo em oportunidade para limpeza de lastro em ZUR394</t>
  </si>
  <si>
    <t>Ag. Solicitação da MC1 para alinhamento de FX</t>
  </si>
  <si>
    <t>Solicitado MC1 às 08h38, previsão de FX para socaria no km 360+200 entre ZED361 após às 12h00</t>
  </si>
  <si>
    <t>Ag. TP pronto para alinhamento de intervalo em oportunidade para exec. de solda em ZRU205</t>
  </si>
  <si>
    <t>Em intervalo para exec. de soldas no km 205+600 em ZRU205 / 10h09 - 12h09</t>
  </si>
  <si>
    <t>ZEH-ZCZ</t>
  </si>
  <si>
    <t>ZEHZCZ</t>
  </si>
  <si>
    <t>Detecção Ultrassom Sperry (Ronda de 7 dias segue embarcado)</t>
  </si>
  <si>
    <t>Em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</si>
  <si>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</si>
  <si>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</si>
  <si>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</si>
  <si>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Em intervalo para posicionamento de trilho em 136ZCV / ZCV2</t>
  </si>
  <si>
    <t>Acionado e alinhado Táxi para Maq. Clayton + Roberto / Previsão em ZMA às 08h00</t>
  </si>
  <si>
    <t>Ag. Solicitar MC1</t>
  </si>
  <si>
    <t>TCS</t>
  </si>
  <si>
    <t>ZTO-TCS</t>
  </si>
  <si>
    <t>ZTOTCS</t>
  </si>
  <si>
    <t>Augusto</t>
  </si>
  <si>
    <t>Deslocamento para TCS</t>
  </si>
  <si>
    <t>Prev. para alinhamento de FX após às 18h00</t>
  </si>
  <si>
    <t>Ag. TP pronto para alinhamento de intervalo em oportunidade para exec. de solda entre ZTOZOI</t>
  </si>
  <si>
    <t>Em intervalo para exec. de solda no km 244+500 entre ZTO-ZOI</t>
  </si>
  <si>
    <t>Ag. TP pronto para alinhamento de intervalo em oportunidade para exec. de solda em ZSKPAT1</t>
  </si>
  <si>
    <t>Ag. Alinhamento de FX com CCO para acionamento de Maquinista / Deslocamento em oportunidade</t>
  </si>
  <si>
    <t>ZYU1</t>
  </si>
  <si>
    <t>ZAC-ZYU</t>
  </si>
  <si>
    <t>ZACZYU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</si>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</sst>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28" dataDxfId="227" headerRowBorderDxfId="225" tableBorderDxfId="226" totalsRowBorderDxfId="224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3"/>
    <tableColumn id="11" xr3:uid="{33520CA5-F846-4E76-93B5-CB06B5FE2FAB}" name="Coordenação Cod" dataDxfId="222"/>
    <tableColumn id="2" xr3:uid="{C84FE88F-829A-43C2-9585-F43A9E153FAA}" name="Coordenação" dataDxfId="221"/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2"/>
  <sheetViews>
    <sheetView zoomScale="85" zoomScaleNormal="85" workbookViewId="0">
      <selection activeCell="D18" sqref="A17:D1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AJ1" activePane="topRight" state="frozen"/>
      <selection pane="topRight" activeCell="AL1" sqref="AL1:AL1048576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8" t="s">
        <v>976</v>
      </c>
      <c r="C1" s="229"/>
      <c r="D1" s="229"/>
      <c r="E1" s="3"/>
      <c r="F1" s="228" t="s">
        <v>977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978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979</v>
      </c>
      <c r="BI1" s="244"/>
      <c r="BJ1" s="244"/>
      <c r="BK1" s="245"/>
      <c r="BL1" s="5"/>
      <c r="BM1" s="235" t="s">
        <v>980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981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982</v>
      </c>
      <c r="T2" s="24"/>
      <c r="U2" s="24"/>
      <c r="V2" s="24"/>
      <c r="W2" s="27"/>
      <c r="X2" s="24"/>
      <c r="Y2" s="25"/>
      <c r="Z2" s="4"/>
      <c r="AA2" s="23" t="s">
        <v>983</v>
      </c>
      <c r="AB2" s="24"/>
      <c r="AC2" s="24"/>
      <c r="AD2" s="24"/>
      <c r="AE2" s="24"/>
      <c r="AF2" s="24"/>
      <c r="AG2" s="25"/>
      <c r="AH2" s="5"/>
      <c r="AI2" s="238" t="s">
        <v>981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984</v>
      </c>
      <c r="AT2" s="239"/>
      <c r="AU2" s="239"/>
      <c r="AV2" s="239"/>
      <c r="AW2" s="239"/>
      <c r="AX2" s="239"/>
      <c r="AY2" s="242"/>
      <c r="AZ2" s="6"/>
      <c r="BA2" s="232" t="s">
        <v>985</v>
      </c>
      <c r="BB2" s="234"/>
      <c r="BC2" s="238" t="s">
        <v>982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986</v>
      </c>
      <c r="G3" s="54"/>
      <c r="H3" s="190" t="s">
        <v>987</v>
      </c>
      <c r="I3" s="55"/>
      <c r="J3" s="55"/>
      <c r="K3" s="55"/>
      <c r="L3" s="54"/>
      <c r="M3" s="55"/>
      <c r="N3" s="55"/>
      <c r="O3" s="53" t="s">
        <v>984</v>
      </c>
      <c r="P3" s="54"/>
      <c r="Q3" s="53" t="s">
        <v>988</v>
      </c>
      <c r="R3" s="54"/>
      <c r="S3" s="53" t="s">
        <v>989</v>
      </c>
      <c r="T3" s="55"/>
      <c r="U3" s="141"/>
      <c r="V3" s="54"/>
      <c r="W3" s="56" t="s">
        <v>990</v>
      </c>
      <c r="X3" s="57"/>
      <c r="Y3" s="58"/>
      <c r="Z3" s="59"/>
      <c r="AA3" s="60" t="s">
        <v>991</v>
      </c>
      <c r="AB3" s="61"/>
      <c r="AC3" s="61"/>
      <c r="AD3" s="62"/>
      <c r="AE3" s="63" t="s">
        <v>992</v>
      </c>
      <c r="AF3" s="64"/>
      <c r="AG3" s="65"/>
      <c r="AH3" s="66"/>
      <c r="AI3" s="232" t="s">
        <v>986</v>
      </c>
      <c r="AJ3" s="234"/>
      <c r="AK3" s="232" t="s">
        <v>987</v>
      </c>
      <c r="AL3" s="233"/>
      <c r="AM3" s="256"/>
      <c r="AN3" s="257"/>
      <c r="AO3" s="233"/>
      <c r="AP3" s="233"/>
      <c r="AQ3" s="234"/>
      <c r="AR3" s="67"/>
      <c r="AS3" s="254" t="s">
        <v>993</v>
      </c>
      <c r="AT3" s="255"/>
      <c r="AU3" s="254" t="s">
        <v>994</v>
      </c>
      <c r="AV3" s="255"/>
      <c r="AW3" s="254" t="s">
        <v>995</v>
      </c>
      <c r="AX3" s="255"/>
      <c r="AY3" s="67" t="s">
        <v>996</v>
      </c>
      <c r="AZ3" s="67"/>
      <c r="BA3" s="252"/>
      <c r="BB3" s="253"/>
      <c r="BC3" s="232" t="s">
        <v>989</v>
      </c>
      <c r="BD3" s="233"/>
      <c r="BE3" s="233"/>
      <c r="BF3" s="234"/>
      <c r="BG3" s="66"/>
      <c r="BH3" s="246"/>
      <c r="BI3" s="247"/>
      <c r="BJ3" s="247"/>
      <c r="BK3" s="248"/>
      <c r="BL3" s="66"/>
      <c r="BM3" s="235" t="s">
        <v>997</v>
      </c>
      <c r="BN3" s="236"/>
      <c r="BO3" s="236"/>
      <c r="BP3" s="237"/>
      <c r="BQ3" s="235" t="s">
        <v>800</v>
      </c>
      <c r="BR3" s="236"/>
      <c r="BS3" s="237"/>
      <c r="BT3" s="211"/>
      <c r="BU3" s="68"/>
    </row>
    <row r="4" spans="1:73" s="8" customFormat="1" ht="11.25">
      <c r="A4" s="43" t="s">
        <v>998</v>
      </c>
      <c r="B4" s="44" t="s">
        <v>999</v>
      </c>
      <c r="C4" s="45" t="s">
        <v>998</v>
      </c>
      <c r="D4" s="46" t="s">
        <v>1000</v>
      </c>
      <c r="E4" s="47"/>
      <c r="F4" s="46" t="s">
        <v>1000</v>
      </c>
      <c r="G4" s="43" t="s">
        <v>998</v>
      </c>
      <c r="H4" s="132" t="s">
        <v>999</v>
      </c>
      <c r="I4" s="44" t="s">
        <v>999</v>
      </c>
      <c r="J4" s="44" t="s">
        <v>999</v>
      </c>
      <c r="K4" s="44" t="s">
        <v>999</v>
      </c>
      <c r="L4" s="44" t="s">
        <v>999</v>
      </c>
      <c r="M4" s="44" t="s">
        <v>999</v>
      </c>
      <c r="N4" s="44" t="s">
        <v>999</v>
      </c>
      <c r="O4" s="44" t="s">
        <v>999</v>
      </c>
      <c r="P4" s="44" t="s">
        <v>999</v>
      </c>
      <c r="Q4" s="44" t="s">
        <v>999</v>
      </c>
      <c r="R4" s="43" t="s">
        <v>998</v>
      </c>
      <c r="S4" s="46" t="s">
        <v>1000</v>
      </c>
      <c r="T4" s="46" t="s">
        <v>1000</v>
      </c>
      <c r="U4" s="43" t="s">
        <v>998</v>
      </c>
      <c r="V4" s="48" t="s">
        <v>999</v>
      </c>
      <c r="W4" s="48" t="s">
        <v>999</v>
      </c>
      <c r="X4" s="46" t="s">
        <v>1000</v>
      </c>
      <c r="Y4" s="46" t="s">
        <v>1000</v>
      </c>
      <c r="Z4" s="46" t="s">
        <v>1000</v>
      </c>
      <c r="AA4" s="44" t="s">
        <v>999</v>
      </c>
      <c r="AB4" s="46" t="s">
        <v>1000</v>
      </c>
      <c r="AC4" s="46" t="s">
        <v>1000</v>
      </c>
      <c r="AD4" s="44" t="s">
        <v>999</v>
      </c>
      <c r="AE4" s="44" t="s">
        <v>999</v>
      </c>
      <c r="AF4" s="44" t="s">
        <v>999</v>
      </c>
      <c r="AG4" s="44" t="s">
        <v>999</v>
      </c>
      <c r="AH4" s="49"/>
      <c r="AI4" s="46" t="s">
        <v>1000</v>
      </c>
      <c r="AJ4" s="43" t="s">
        <v>998</v>
      </c>
      <c r="AK4" s="44" t="s">
        <v>999</v>
      </c>
      <c r="AL4" s="44" t="s">
        <v>999</v>
      </c>
      <c r="AM4" s="134" t="s">
        <v>999</v>
      </c>
      <c r="AN4" s="132" t="s">
        <v>999</v>
      </c>
      <c r="AO4" s="44" t="s">
        <v>999</v>
      </c>
      <c r="AP4" s="44" t="s">
        <v>999</v>
      </c>
      <c r="AQ4" s="44" t="s">
        <v>999</v>
      </c>
      <c r="AR4" s="44" t="s">
        <v>999</v>
      </c>
      <c r="AS4" s="44" t="s">
        <v>999</v>
      </c>
      <c r="AT4" s="44" t="s">
        <v>999</v>
      </c>
      <c r="AU4" s="44" t="s">
        <v>999</v>
      </c>
      <c r="AV4" s="44" t="s">
        <v>999</v>
      </c>
      <c r="AW4" s="44" t="s">
        <v>999</v>
      </c>
      <c r="AX4" s="44" t="s">
        <v>999</v>
      </c>
      <c r="AY4" s="43" t="s">
        <v>998</v>
      </c>
      <c r="AZ4" s="46" t="s">
        <v>1000</v>
      </c>
      <c r="BA4" s="44" t="s">
        <v>999</v>
      </c>
      <c r="BB4" s="43" t="s">
        <v>998</v>
      </c>
      <c r="BC4" s="46" t="s">
        <v>1000</v>
      </c>
      <c r="BD4" s="46" t="s">
        <v>1000</v>
      </c>
      <c r="BE4" s="43" t="s">
        <v>998</v>
      </c>
      <c r="BF4" s="132" t="s">
        <v>999</v>
      </c>
      <c r="BG4" s="50" t="s">
        <v>1001</v>
      </c>
      <c r="BH4" s="44" t="s">
        <v>999</v>
      </c>
      <c r="BI4" s="44" t="s">
        <v>999</v>
      </c>
      <c r="BJ4" s="44" t="s">
        <v>999</v>
      </c>
      <c r="BK4" s="44" t="s">
        <v>999</v>
      </c>
      <c r="BL4" s="50" t="s">
        <v>1001</v>
      </c>
      <c r="BM4" s="46" t="s">
        <v>1000</v>
      </c>
      <c r="BN4" s="46" t="s">
        <v>1000</v>
      </c>
      <c r="BO4" s="46" t="s">
        <v>1000</v>
      </c>
      <c r="BP4" s="44" t="s">
        <v>999</v>
      </c>
      <c r="BQ4" s="43" t="s">
        <v>998</v>
      </c>
      <c r="BR4" s="43" t="s">
        <v>998</v>
      </c>
      <c r="BS4" s="43" t="s">
        <v>998</v>
      </c>
    </row>
    <row r="5" spans="1:73" s="7" customFormat="1" ht="14.25" customHeight="1">
      <c r="A5" s="180" t="s">
        <v>1002</v>
      </c>
      <c r="B5" s="138" t="s">
        <v>1003</v>
      </c>
      <c r="C5" s="148" t="s">
        <v>1004</v>
      </c>
      <c r="D5" s="138" t="s">
        <v>1005</v>
      </c>
      <c r="E5" s="147" t="s">
        <v>1006</v>
      </c>
      <c r="F5" s="138" t="s">
        <v>1007</v>
      </c>
      <c r="G5" s="138" t="s">
        <v>1008</v>
      </c>
      <c r="H5" s="191" t="s">
        <v>1009</v>
      </c>
      <c r="I5" s="138" t="s">
        <v>1010</v>
      </c>
      <c r="J5" s="138" t="s">
        <v>4</v>
      </c>
      <c r="K5" s="138" t="s">
        <v>1011</v>
      </c>
      <c r="L5" s="180" t="s">
        <v>1012</v>
      </c>
      <c r="M5" s="180" t="s">
        <v>1013</v>
      </c>
      <c r="N5" s="180" t="s">
        <v>8</v>
      </c>
      <c r="O5" s="180" t="s">
        <v>1014</v>
      </c>
      <c r="P5" s="180" t="s">
        <v>1015</v>
      </c>
      <c r="Q5" s="180" t="s">
        <v>1016</v>
      </c>
      <c r="R5" s="180" t="s">
        <v>1017</v>
      </c>
      <c r="S5" s="180" t="s">
        <v>1018</v>
      </c>
      <c r="T5" s="180" t="s">
        <v>1019</v>
      </c>
      <c r="U5" s="180" t="s">
        <v>7</v>
      </c>
      <c r="V5" s="180" t="s">
        <v>1020</v>
      </c>
      <c r="W5" s="180" t="s">
        <v>1021</v>
      </c>
      <c r="X5" s="180" t="s">
        <v>1022</v>
      </c>
      <c r="Y5" s="180" t="s">
        <v>1023</v>
      </c>
      <c r="Z5" s="180" t="s">
        <v>470</v>
      </c>
      <c r="AA5" s="180" t="s">
        <v>1024</v>
      </c>
      <c r="AB5" s="180" t="s">
        <v>1025</v>
      </c>
      <c r="AC5" s="180" t="s">
        <v>1026</v>
      </c>
      <c r="AD5" s="180" t="s">
        <v>1027</v>
      </c>
      <c r="AE5" s="180" t="s">
        <v>1028</v>
      </c>
      <c r="AF5" s="180" t="s">
        <v>1029</v>
      </c>
      <c r="AG5" s="180" t="s">
        <v>1030</v>
      </c>
      <c r="AH5" s="210" t="s">
        <v>1031</v>
      </c>
      <c r="AI5" s="180" t="s">
        <v>1032</v>
      </c>
      <c r="AJ5" s="180" t="s">
        <v>1033</v>
      </c>
      <c r="AK5" s="180" t="s">
        <v>1034</v>
      </c>
      <c r="AL5" s="180" t="s">
        <v>1035</v>
      </c>
      <c r="AM5" s="180" t="s">
        <v>1036</v>
      </c>
      <c r="AN5" s="179" t="s">
        <v>1037</v>
      </c>
      <c r="AO5" s="179" t="s">
        <v>1038</v>
      </c>
      <c r="AP5" s="180" t="s">
        <v>1039</v>
      </c>
      <c r="AQ5" s="180" t="s">
        <v>1040</v>
      </c>
      <c r="AR5" s="180" t="s">
        <v>1041</v>
      </c>
      <c r="AS5" s="180" t="s">
        <v>1042</v>
      </c>
      <c r="AT5" s="180" t="s">
        <v>1043</v>
      </c>
      <c r="AU5" s="180" t="s">
        <v>1044</v>
      </c>
      <c r="AV5" s="180" t="s">
        <v>1045</v>
      </c>
      <c r="AW5" s="180" t="s">
        <v>1046</v>
      </c>
      <c r="AX5" s="180" t="s">
        <v>1047</v>
      </c>
      <c r="AY5" s="180" t="s">
        <v>996</v>
      </c>
      <c r="AZ5" s="180" t="s">
        <v>1048</v>
      </c>
      <c r="BA5" s="180" t="s">
        <v>1049</v>
      </c>
      <c r="BB5" s="180" t="s">
        <v>1050</v>
      </c>
      <c r="BC5" s="180" t="s">
        <v>1051</v>
      </c>
      <c r="BD5" s="180" t="s">
        <v>1052</v>
      </c>
      <c r="BE5" s="180" t="s">
        <v>1053</v>
      </c>
      <c r="BF5" s="205" t="s">
        <v>1054</v>
      </c>
      <c r="BG5" s="210" t="s">
        <v>1055</v>
      </c>
      <c r="BH5" s="180" t="s">
        <v>1056</v>
      </c>
      <c r="BI5" s="180" t="s">
        <v>1057</v>
      </c>
      <c r="BJ5" s="180" t="s">
        <v>1058</v>
      </c>
      <c r="BK5" s="180" t="s">
        <v>1059</v>
      </c>
      <c r="BL5" s="210" t="s">
        <v>1060</v>
      </c>
      <c r="BM5" s="180" t="s">
        <v>1061</v>
      </c>
      <c r="BN5" s="180" t="s">
        <v>1062</v>
      </c>
      <c r="BO5" s="180" t="s">
        <v>1063</v>
      </c>
      <c r="BP5" s="180" t="s">
        <v>1064</v>
      </c>
      <c r="BQ5" s="180" t="s">
        <v>1065</v>
      </c>
      <c r="BR5" s="180" t="s">
        <v>1066</v>
      </c>
      <c r="BS5" s="180" t="s">
        <v>1067</v>
      </c>
      <c r="BT5" s="8" t="s">
        <v>1068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1069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1070</v>
      </c>
      <c r="W6" s="195" t="s">
        <v>1071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1072</v>
      </c>
      <c r="BK6" s="20" t="s">
        <v>1073</v>
      </c>
      <c r="BL6" s="18"/>
      <c r="BM6" s="146" t="s">
        <v>498</v>
      </c>
      <c r="BN6" s="146" t="s">
        <v>517</v>
      </c>
      <c r="BO6" s="146" t="s">
        <v>580</v>
      </c>
      <c r="BP6" s="20" t="s">
        <v>1073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1074</v>
      </c>
      <c r="W7" s="119" t="s">
        <v>1075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1076</v>
      </c>
      <c r="BK7" s="19" t="s">
        <v>1077</v>
      </c>
      <c r="BL7" s="18"/>
      <c r="BM7" s="146" t="s">
        <v>507</v>
      </c>
      <c r="BN7" s="145" t="s">
        <v>522</v>
      </c>
      <c r="BO7" s="146" t="s">
        <v>595</v>
      </c>
      <c r="BP7" s="19" t="s">
        <v>1077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1078</v>
      </c>
      <c r="W8" s="119" t="s">
        <v>1079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1080</v>
      </c>
      <c r="BK8" s="19" t="s">
        <v>1081</v>
      </c>
      <c r="BL8" s="18"/>
      <c r="BM8" s="146" t="s">
        <v>501</v>
      </c>
      <c r="BN8" s="145" t="s">
        <v>529</v>
      </c>
      <c r="BO8" s="146" t="s">
        <v>639</v>
      </c>
      <c r="BP8" s="19" t="s">
        <v>1081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1082</v>
      </c>
      <c r="W9" s="119" t="s">
        <v>1083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1084</v>
      </c>
      <c r="BK9" s="19" t="s">
        <v>1085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1086</v>
      </c>
      <c r="W10" s="119" t="s">
        <v>1079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1087</v>
      </c>
      <c r="BK10" s="19" t="s">
        <v>1088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1089</v>
      </c>
      <c r="W11" s="119" t="s">
        <v>1090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1091</v>
      </c>
      <c r="BK11" s="20" t="s">
        <v>1091</v>
      </c>
      <c r="BL11" s="18"/>
      <c r="BM11" s="146" t="s">
        <v>498</v>
      </c>
      <c r="BN11" s="146" t="s">
        <v>527</v>
      </c>
      <c r="BO11" s="146" t="s">
        <v>604</v>
      </c>
      <c r="BP11" s="21" t="s">
        <v>1092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1093</v>
      </c>
      <c r="W12" s="119" t="s">
        <v>1083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1084</v>
      </c>
      <c r="BK12" s="19" t="s">
        <v>1085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1094</v>
      </c>
      <c r="W13" s="119" t="s">
        <v>1079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1080</v>
      </c>
      <c r="BK13" s="19" t="s">
        <v>1095</v>
      </c>
      <c r="BL13" s="18"/>
      <c r="BM13" s="146" t="s">
        <v>507</v>
      </c>
      <c r="BN13" s="145" t="s">
        <v>522</v>
      </c>
      <c r="BO13" s="146" t="s">
        <v>595</v>
      </c>
      <c r="BP13" s="170" t="s">
        <v>1096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1097</v>
      </c>
      <c r="I14" s="160" t="s">
        <v>1097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1098</v>
      </c>
      <c r="W14" s="119" t="s">
        <v>1099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1100</v>
      </c>
      <c r="BK14" s="19" t="s">
        <v>1101</v>
      </c>
      <c r="BL14" s="18"/>
      <c r="BM14" s="146" t="s">
        <v>511</v>
      </c>
      <c r="BN14" s="145" t="s">
        <v>511</v>
      </c>
      <c r="BO14" s="146" t="s">
        <v>511</v>
      </c>
      <c r="BP14" s="19" t="s">
        <v>1101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1102</v>
      </c>
      <c r="I15" s="120" t="s">
        <v>1102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1103</v>
      </c>
      <c r="W15" s="119" t="s">
        <v>1104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1105</v>
      </c>
      <c r="BK15" s="19" t="s">
        <v>1106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1107</v>
      </c>
      <c r="W16" s="119" t="s">
        <v>1108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1109</v>
      </c>
      <c r="BK16" s="19" t="s">
        <v>1110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1111</v>
      </c>
      <c r="N17" s="143" t="s">
        <v>1112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1113</v>
      </c>
      <c r="W17" s="119" t="s">
        <v>1114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1115</v>
      </c>
      <c r="BK17" s="20" t="s">
        <v>1116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1117</v>
      </c>
      <c r="N18" s="143" t="s">
        <v>1118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1103</v>
      </c>
      <c r="W18" s="119" t="s">
        <v>1119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1120</v>
      </c>
      <c r="BK18" s="19" t="s">
        <v>1120</v>
      </c>
      <c r="BL18" s="18"/>
      <c r="BM18" s="146" t="s">
        <v>497</v>
      </c>
      <c r="BN18" s="145" t="s">
        <v>526</v>
      </c>
      <c r="BO18" s="146" t="s">
        <v>583</v>
      </c>
      <c r="BP18" s="19" t="s">
        <v>1120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1121</v>
      </c>
      <c r="J19" s="119">
        <v>70</v>
      </c>
      <c r="K19" s="119">
        <v>104</v>
      </c>
      <c r="L19" s="119" t="s">
        <v>479</v>
      </c>
      <c r="M19" s="143" t="s">
        <v>1122</v>
      </c>
      <c r="N19" s="143" t="s">
        <v>1123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1103</v>
      </c>
      <c r="W19" s="119" t="s">
        <v>1124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1125</v>
      </c>
      <c r="BK19" s="19" t="s">
        <v>1126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1127</v>
      </c>
      <c r="J20" s="119">
        <v>70</v>
      </c>
      <c r="K20" s="119">
        <v>104</v>
      </c>
      <c r="L20" s="119" t="s">
        <v>479</v>
      </c>
      <c r="M20" s="143" t="s">
        <v>1128</v>
      </c>
      <c r="N20" s="143" t="s">
        <v>1129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1103</v>
      </c>
      <c r="W20" s="119" t="s">
        <v>1130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1131</v>
      </c>
      <c r="BK20" s="19" t="s">
        <v>1132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1074</v>
      </c>
      <c r="W21" s="119" t="s">
        <v>1075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1133</v>
      </c>
      <c r="BK21" s="19" t="s">
        <v>1134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1078</v>
      </c>
      <c r="W22" s="119" t="s">
        <v>1135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1133</v>
      </c>
      <c r="BK22" s="19" t="s">
        <v>1136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1082</v>
      </c>
      <c r="W23" s="119" t="s">
        <v>1135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1133</v>
      </c>
      <c r="BK23" s="19" t="s">
        <v>1137</v>
      </c>
      <c r="BL23" s="18"/>
      <c r="BM23" s="146" t="s">
        <v>501</v>
      </c>
      <c r="BN23" s="145" t="s">
        <v>529</v>
      </c>
      <c r="BO23" s="146" t="s">
        <v>591</v>
      </c>
      <c r="BP23" s="198" t="s">
        <v>1137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1138</v>
      </c>
      <c r="N24" s="143" t="s">
        <v>1139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1140</v>
      </c>
      <c r="W24" s="119" t="s">
        <v>1135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1133</v>
      </c>
      <c r="BK24" s="197" t="s">
        <v>1141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1089</v>
      </c>
      <c r="W25" s="119" t="s">
        <v>1142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1143</v>
      </c>
      <c r="BK25" s="19" t="s">
        <v>1143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1144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1145</v>
      </c>
      <c r="W26" s="119" t="s">
        <v>1146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1133</v>
      </c>
      <c r="BK26" s="19" t="s">
        <v>1134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1094</v>
      </c>
      <c r="W27" s="119" t="s">
        <v>1135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1133</v>
      </c>
      <c r="BK27" s="19" t="s">
        <v>1136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1147</v>
      </c>
      <c r="N28" s="143" t="s">
        <v>1148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1070</v>
      </c>
      <c r="W28" s="195" t="s">
        <v>1149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1150</v>
      </c>
      <c r="BK28" s="19" t="s">
        <v>1151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1097</v>
      </c>
      <c r="I29" s="160" t="s">
        <v>1097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1098</v>
      </c>
      <c r="W29" s="119" t="s">
        <v>1099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1152</v>
      </c>
      <c r="BK29" s="197" t="s">
        <v>1153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1154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1155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1156</v>
      </c>
      <c r="W30" s="119" t="s">
        <v>1157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1158</v>
      </c>
      <c r="BK30" s="197" t="s">
        <v>1159</v>
      </c>
      <c r="BL30" s="18"/>
      <c r="BM30" s="146" t="s">
        <v>505</v>
      </c>
      <c r="BN30" s="145" t="s">
        <v>505</v>
      </c>
      <c r="BO30" s="146" t="s">
        <v>505</v>
      </c>
      <c r="BP30" s="170" t="s">
        <v>1160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1102</v>
      </c>
      <c r="I31" s="120" t="s">
        <v>1102</v>
      </c>
      <c r="J31" s="119">
        <v>73</v>
      </c>
      <c r="K31" s="119">
        <v>338.68</v>
      </c>
      <c r="L31" s="119">
        <v>337.31099999999998</v>
      </c>
      <c r="M31" s="143" t="s">
        <v>1161</v>
      </c>
      <c r="N31" s="143" t="s">
        <v>1102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1103</v>
      </c>
      <c r="W31" s="119" t="s">
        <v>1104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1158</v>
      </c>
      <c r="BK31" s="197" t="s">
        <v>1162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1102</v>
      </c>
      <c r="J32" s="119">
        <v>73</v>
      </c>
      <c r="K32" s="119">
        <v>305</v>
      </c>
      <c r="L32" s="119" t="s">
        <v>479</v>
      </c>
      <c r="M32" s="143" t="s">
        <v>1163</v>
      </c>
      <c r="N32" s="143" t="s">
        <v>1164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1165</v>
      </c>
      <c r="W32" s="119" t="s">
        <v>1114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1158</v>
      </c>
      <c r="BK32" s="19" t="s">
        <v>1166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1167</v>
      </c>
      <c r="N33" s="143" t="s">
        <v>1168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1169</v>
      </c>
      <c r="W33" s="119" t="s">
        <v>1170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1171</v>
      </c>
      <c r="AN33" s="119" t="s">
        <v>1172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1173</v>
      </c>
      <c r="BK33" s="197" t="s">
        <v>1174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1175</v>
      </c>
      <c r="W34" s="119" t="s">
        <v>1176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1177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1178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1179</v>
      </c>
      <c r="W35" s="119" t="s">
        <v>1075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1180</v>
      </c>
      <c r="BK35" s="19" t="s">
        <v>1180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1074</v>
      </c>
      <c r="W36" s="119" t="s">
        <v>1075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1180</v>
      </c>
      <c r="BK36" s="19" t="s">
        <v>1180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1181</v>
      </c>
      <c r="W37" s="119" t="s">
        <v>1146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1182</v>
      </c>
      <c r="BK37" s="19" t="s">
        <v>1183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1078</v>
      </c>
      <c r="W38" s="119" t="s">
        <v>1146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1184</v>
      </c>
      <c r="BK38" s="197" t="s">
        <v>1185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1186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1187</v>
      </c>
      <c r="N39" s="143" t="s">
        <v>1186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1082</v>
      </c>
      <c r="W39" s="119" t="s">
        <v>1146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1188</v>
      </c>
      <c r="BK39" s="19" t="s">
        <v>1189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1190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1140</v>
      </c>
      <c r="W40" s="119" t="s">
        <v>1146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1191</v>
      </c>
      <c r="BK40" s="19" t="s">
        <v>1192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1193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1089</v>
      </c>
      <c r="W41" s="119" t="s">
        <v>1079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1194</v>
      </c>
      <c r="BK41" s="19" t="s">
        <v>1195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1186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1187</v>
      </c>
      <c r="N42" s="143" t="s">
        <v>1186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1145</v>
      </c>
      <c r="W42" s="119" t="s">
        <v>1146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1196</v>
      </c>
      <c r="BK42" s="19" t="s">
        <v>1189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1094</v>
      </c>
      <c r="W43" s="119" t="s">
        <v>1146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1197</v>
      </c>
      <c r="BK43" s="197" t="s">
        <v>1198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1199</v>
      </c>
      <c r="N44" s="143" t="s">
        <v>1200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1201</v>
      </c>
      <c r="W44" s="119" t="s">
        <v>1202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1203</v>
      </c>
      <c r="BK44" s="197" t="s">
        <v>1204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1205</v>
      </c>
      <c r="N45" s="143" t="s">
        <v>1206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1207</v>
      </c>
      <c r="W45" s="119" t="s">
        <v>1208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1180</v>
      </c>
      <c r="BK45" s="19" t="s">
        <v>1180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1209</v>
      </c>
      <c r="N46" s="143" t="s">
        <v>1210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1211</v>
      </c>
      <c r="W46" s="119" t="s">
        <v>1212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1180</v>
      </c>
      <c r="BK46" s="19" t="s">
        <v>1180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1097</v>
      </c>
      <c r="I47" s="120" t="s">
        <v>1097</v>
      </c>
      <c r="J47" s="119">
        <v>73</v>
      </c>
      <c r="K47" s="119">
        <v>156.6</v>
      </c>
      <c r="L47" s="119" t="s">
        <v>479</v>
      </c>
      <c r="M47" s="143" t="s">
        <v>1213</v>
      </c>
      <c r="N47" s="143" t="s">
        <v>1214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1098</v>
      </c>
      <c r="W47" s="195" t="s">
        <v>1215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1216</v>
      </c>
      <c r="BK47" s="197" t="s">
        <v>1217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1218</v>
      </c>
      <c r="W48" s="119" t="s">
        <v>1219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1220</v>
      </c>
      <c r="BK48" s="19" t="s">
        <v>1221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1222</v>
      </c>
      <c r="W49" s="119" t="s">
        <v>1223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1224</v>
      </c>
      <c r="BK49" s="197" t="s">
        <v>1225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1103</v>
      </c>
      <c r="W50" s="119" t="s">
        <v>1104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1226</v>
      </c>
      <c r="BK50" s="20" t="s">
        <v>1226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1102</v>
      </c>
      <c r="I51" s="120" t="s">
        <v>1227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1103</v>
      </c>
      <c r="W51" s="119" t="s">
        <v>1228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1229</v>
      </c>
      <c r="AN51" s="119" t="s">
        <v>1230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1231</v>
      </c>
      <c r="BK51" s="19" t="s">
        <v>1232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1233</v>
      </c>
      <c r="J52" s="119">
        <v>73</v>
      </c>
      <c r="K52" s="143">
        <v>306.72899999999998</v>
      </c>
      <c r="L52" s="119">
        <v>439</v>
      </c>
      <c r="M52" s="143" t="s">
        <v>1234</v>
      </c>
      <c r="N52" s="143" t="s">
        <v>1235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1113</v>
      </c>
      <c r="W52" s="119" t="s">
        <v>1236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1233</v>
      </c>
      <c r="AM52" s="119" t="s">
        <v>1237</v>
      </c>
      <c r="AN52" s="119" t="s">
        <v>1237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1238</v>
      </c>
      <c r="BK52" s="19" t="s">
        <v>1238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1239</v>
      </c>
      <c r="J53" s="119">
        <v>73</v>
      </c>
      <c r="K53" s="143">
        <v>306.72899999999998</v>
      </c>
      <c r="L53" s="119" t="s">
        <v>479</v>
      </c>
      <c r="M53" s="143" t="s">
        <v>1240</v>
      </c>
      <c r="N53" s="143" t="s">
        <v>1241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1242</v>
      </c>
      <c r="W53" s="119" t="s">
        <v>1243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1180</v>
      </c>
      <c r="BK53" s="19" t="s">
        <v>1180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1190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1140</v>
      </c>
      <c r="W54" s="119" t="s">
        <v>1244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1245</v>
      </c>
      <c r="BK54" s="19" t="s">
        <v>1246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1193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1089</v>
      </c>
      <c r="W55" s="119" t="s">
        <v>1247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1248</v>
      </c>
      <c r="BK55" s="19" t="s">
        <v>1249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1186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1187</v>
      </c>
      <c r="N56" s="143" t="s">
        <v>1186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1145</v>
      </c>
      <c r="W56" s="119" t="s">
        <v>1250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1245</v>
      </c>
      <c r="BK56" s="19" t="s">
        <v>1251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1227</v>
      </c>
      <c r="J57" s="143">
        <v>73</v>
      </c>
      <c r="K57" s="143">
        <v>439</v>
      </c>
      <c r="L57" s="119" t="s">
        <v>479</v>
      </c>
      <c r="M57" s="143" t="s">
        <v>1252</v>
      </c>
      <c r="N57" s="143" t="s">
        <v>1253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1113</v>
      </c>
      <c r="W57" s="119" t="s">
        <v>1254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1255</v>
      </c>
      <c r="BK57" s="209" t="s">
        <v>1256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1257</v>
      </c>
      <c r="N58" s="143" t="s">
        <v>1258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1259</v>
      </c>
      <c r="W58" s="119" t="s">
        <v>1254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1260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1261</v>
      </c>
      <c r="I59" s="120" t="s">
        <v>1186</v>
      </c>
      <c r="J59" s="119">
        <v>73</v>
      </c>
      <c r="K59" s="119">
        <v>192</v>
      </c>
      <c r="L59" s="119" t="s">
        <v>479</v>
      </c>
      <c r="M59" s="143" t="s">
        <v>1262</v>
      </c>
      <c r="N59" s="143" t="s">
        <v>1263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1156</v>
      </c>
      <c r="W59" s="119" t="s">
        <v>1264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1265</v>
      </c>
      <c r="BK59" s="19" t="s">
        <v>1265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1186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1186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1140</v>
      </c>
      <c r="W60" s="119" t="s">
        <v>1266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1133</v>
      </c>
      <c r="BK60" s="19" t="s">
        <v>1267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1089</v>
      </c>
      <c r="W61" s="119" t="s">
        <v>1090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1133</v>
      </c>
      <c r="BK61" s="19" t="s">
        <v>1268</v>
      </c>
      <c r="BL61" s="18"/>
      <c r="BM61" s="146" t="s">
        <v>511</v>
      </c>
      <c r="BN61" s="146" t="s">
        <v>511</v>
      </c>
      <c r="BO61" s="146" t="s">
        <v>511</v>
      </c>
      <c r="BP61" s="170" t="s">
        <v>1269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1186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1186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1270</v>
      </c>
      <c r="W62" s="119" t="s">
        <v>1266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1271</v>
      </c>
      <c r="BK62" s="19" t="s">
        <v>1267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1094</v>
      </c>
      <c r="W63" s="119" t="s">
        <v>1146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1133</v>
      </c>
      <c r="BK63" s="19" t="s">
        <v>1272</v>
      </c>
      <c r="BL63" s="18"/>
      <c r="BM63" s="146" t="s">
        <v>501</v>
      </c>
      <c r="BN63" s="145" t="s">
        <v>529</v>
      </c>
      <c r="BO63" s="146" t="s">
        <v>639</v>
      </c>
      <c r="BP63" s="19" t="s">
        <v>1273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1274</v>
      </c>
      <c r="W64" s="119" t="s">
        <v>1275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1276</v>
      </c>
      <c r="BK64" s="19" t="s">
        <v>1276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1186</v>
      </c>
      <c r="I65" s="120" t="s">
        <v>1186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1156</v>
      </c>
      <c r="W65" s="119" t="s">
        <v>1277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1278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1257</v>
      </c>
      <c r="N66" s="143" t="s">
        <v>1258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1259</v>
      </c>
      <c r="W66" s="119" t="s">
        <v>1254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1158</v>
      </c>
      <c r="BK66" s="19" t="s">
        <v>1279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1280</v>
      </c>
      <c r="N67" s="143" t="s">
        <v>1281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1165</v>
      </c>
      <c r="W67" s="119" t="s">
        <v>1282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1283</v>
      </c>
      <c r="BK67" s="19" t="s">
        <v>1283</v>
      </c>
      <c r="BL67" s="18"/>
      <c r="BM67" s="146" t="s">
        <v>508</v>
      </c>
      <c r="BN67" s="145" t="s">
        <v>0</v>
      </c>
      <c r="BO67" s="146" t="s">
        <v>597</v>
      </c>
      <c r="BP67" s="170" t="s">
        <v>1284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1261</v>
      </c>
      <c r="I68" s="120" t="s">
        <v>1186</v>
      </c>
      <c r="J68" s="119">
        <v>73</v>
      </c>
      <c r="K68" s="119">
        <v>192</v>
      </c>
      <c r="L68" s="119" t="s">
        <v>479</v>
      </c>
      <c r="M68" s="143" t="s">
        <v>1262</v>
      </c>
      <c r="N68" s="143" t="s">
        <v>1263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1156</v>
      </c>
      <c r="W68" s="119" t="s">
        <v>1285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1286</v>
      </c>
      <c r="AN68" s="119" t="s">
        <v>1287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1158</v>
      </c>
      <c r="BK68" s="19" t="s">
        <v>1288</v>
      </c>
      <c r="BL68" s="18"/>
      <c r="BM68" s="146" t="s">
        <v>501</v>
      </c>
      <c r="BN68" s="145" t="s">
        <v>529</v>
      </c>
      <c r="BO68" s="146" t="s">
        <v>580</v>
      </c>
      <c r="BP68" s="170" t="s">
        <v>1289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1074</v>
      </c>
      <c r="W69" s="119" t="s">
        <v>1075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1290</v>
      </c>
      <c r="BK69" s="19" t="s">
        <v>1291</v>
      </c>
      <c r="BL69" s="18"/>
      <c r="BM69" s="146" t="s">
        <v>501</v>
      </c>
      <c r="BN69" s="145" t="s">
        <v>529</v>
      </c>
      <c r="BO69" s="146" t="s">
        <v>591</v>
      </c>
      <c r="BP69" s="19" t="s">
        <v>1291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1186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1187</v>
      </c>
      <c r="N70" s="143" t="s">
        <v>1186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1082</v>
      </c>
      <c r="W70" s="119" t="s">
        <v>1292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1290</v>
      </c>
      <c r="BK70" s="19" t="s">
        <v>1293</v>
      </c>
      <c r="BL70" s="18"/>
      <c r="BM70" s="146" t="s">
        <v>511</v>
      </c>
      <c r="BN70" s="146" t="s">
        <v>511</v>
      </c>
      <c r="BO70" s="146" t="s">
        <v>511</v>
      </c>
      <c r="BP70" s="170" t="s">
        <v>1293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1190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1140</v>
      </c>
      <c r="W71" s="119" t="s">
        <v>1294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1290</v>
      </c>
      <c r="BK71" s="170" t="s">
        <v>1293</v>
      </c>
      <c r="BL71" s="18"/>
      <c r="BM71" s="146" t="s">
        <v>511</v>
      </c>
      <c r="BN71" s="146" t="s">
        <v>511</v>
      </c>
      <c r="BO71" s="146" t="s">
        <v>511</v>
      </c>
      <c r="BP71" s="170" t="s">
        <v>1293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1295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1089</v>
      </c>
      <c r="W72" s="119" t="s">
        <v>1090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1296</v>
      </c>
      <c r="BK72" s="19" t="s">
        <v>1297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1186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1187</v>
      </c>
      <c r="N73" s="143" t="s">
        <v>1186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1145</v>
      </c>
      <c r="W73" s="119" t="s">
        <v>1292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1290</v>
      </c>
      <c r="BK73" s="170" t="s">
        <v>1293</v>
      </c>
      <c r="BL73" s="18"/>
      <c r="BM73" s="146" t="s">
        <v>511</v>
      </c>
      <c r="BN73" s="146" t="s">
        <v>511</v>
      </c>
      <c r="BO73" s="146" t="s">
        <v>511</v>
      </c>
      <c r="BP73" s="170" t="s">
        <v>1293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1298</v>
      </c>
      <c r="W74" s="119" t="s">
        <v>1299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1300</v>
      </c>
      <c r="BK74" s="19" t="s">
        <v>1301</v>
      </c>
      <c r="BL74" s="18"/>
      <c r="BM74" s="146" t="s">
        <v>511</v>
      </c>
      <c r="BN74" s="146" t="s">
        <v>511</v>
      </c>
      <c r="BO74" s="146" t="s">
        <v>511</v>
      </c>
      <c r="BP74" s="19" t="s">
        <v>1301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1298</v>
      </c>
      <c r="W75" s="119" t="s">
        <v>1302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1300</v>
      </c>
      <c r="BK75" s="19" t="s">
        <v>1301</v>
      </c>
      <c r="BL75" s="18"/>
      <c r="BM75" s="146" t="s">
        <v>511</v>
      </c>
      <c r="BN75" s="146" t="s">
        <v>511</v>
      </c>
      <c r="BO75" s="146" t="s">
        <v>511</v>
      </c>
      <c r="BP75" s="19" t="s">
        <v>1301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1205</v>
      </c>
      <c r="N76" s="143" t="s">
        <v>1206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1207</v>
      </c>
      <c r="W76" s="119" t="s">
        <v>1208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1290</v>
      </c>
      <c r="BK76" s="19" t="s">
        <v>1303</v>
      </c>
      <c r="BL76" s="18"/>
      <c r="BM76" s="146" t="s">
        <v>501</v>
      </c>
      <c r="BN76" s="145" t="s">
        <v>520</v>
      </c>
      <c r="BO76" s="146" t="s">
        <v>590</v>
      </c>
      <c r="BP76" s="19" t="s">
        <v>1303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1304</v>
      </c>
      <c r="N77" s="143" t="s">
        <v>1305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1211</v>
      </c>
      <c r="W77" s="119" t="s">
        <v>1306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1290</v>
      </c>
      <c r="BK77" s="19" t="s">
        <v>1307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1097</v>
      </c>
      <c r="I78" s="120" t="s">
        <v>1097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1098</v>
      </c>
      <c r="W78" s="195" t="s">
        <v>1308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1125</v>
      </c>
      <c r="BK78" s="19" t="s">
        <v>1309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1270</v>
      </c>
      <c r="W79" s="119" t="s">
        <v>1310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1290</v>
      </c>
      <c r="BK79" s="19" t="s">
        <v>1311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1312</v>
      </c>
      <c r="W80" s="119" t="s">
        <v>1313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1290</v>
      </c>
      <c r="BK80" s="20" t="s">
        <v>1314</v>
      </c>
      <c r="BL80" s="18"/>
      <c r="BM80" s="146" t="s">
        <v>503</v>
      </c>
      <c r="BN80" s="146" t="s">
        <v>529</v>
      </c>
      <c r="BO80" s="146" t="s">
        <v>580</v>
      </c>
      <c r="BP80" s="20" t="s">
        <v>1314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1315</v>
      </c>
      <c r="I81" s="120" t="s">
        <v>1315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1312</v>
      </c>
      <c r="W81" s="195" t="s">
        <v>1316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1317</v>
      </c>
      <c r="BK81" s="20" t="s">
        <v>1318</v>
      </c>
      <c r="BL81" s="18"/>
      <c r="BM81" s="146" t="s">
        <v>511</v>
      </c>
      <c r="BN81" s="146" t="s">
        <v>511</v>
      </c>
      <c r="BO81" s="146" t="s">
        <v>511</v>
      </c>
      <c r="BP81" s="20" t="s">
        <v>1318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1103</v>
      </c>
      <c r="W82" s="195" t="s">
        <v>1319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1320</v>
      </c>
      <c r="BK82" s="19" t="s">
        <v>1301</v>
      </c>
      <c r="BL82" s="18"/>
      <c r="BM82" s="146" t="s">
        <v>511</v>
      </c>
      <c r="BN82" s="146" t="s">
        <v>511</v>
      </c>
      <c r="BO82" s="146" t="s">
        <v>511</v>
      </c>
      <c r="BP82" s="19" t="s">
        <v>1301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1103</v>
      </c>
      <c r="W83" s="119" t="s">
        <v>1321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1320</v>
      </c>
      <c r="BK83" s="19" t="s">
        <v>1301</v>
      </c>
      <c r="BL83" s="18"/>
      <c r="BM83" s="146" t="s">
        <v>511</v>
      </c>
      <c r="BN83" s="146" t="s">
        <v>511</v>
      </c>
      <c r="BO83" s="146" t="s">
        <v>511</v>
      </c>
      <c r="BP83" s="19" t="s">
        <v>1301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1103</v>
      </c>
      <c r="W84" s="119" t="s">
        <v>1322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1322</v>
      </c>
      <c r="BK84" s="19" t="s">
        <v>1322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1107</v>
      </c>
      <c r="W85" s="119" t="s">
        <v>1108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1290</v>
      </c>
      <c r="BK85" s="19" t="s">
        <v>1323</v>
      </c>
      <c r="BL85" s="18"/>
      <c r="BM85" s="146" t="s">
        <v>501</v>
      </c>
      <c r="BN85" s="145" t="s">
        <v>529</v>
      </c>
      <c r="BO85" s="146" t="s">
        <v>580</v>
      </c>
      <c r="BP85" s="19" t="s">
        <v>1323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1324</v>
      </c>
      <c r="W86" s="119" t="s">
        <v>1325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1318</v>
      </c>
      <c r="BK86" s="20" t="s">
        <v>1318</v>
      </c>
      <c r="BL86" s="18"/>
      <c r="BM86" s="146" t="s">
        <v>511</v>
      </c>
      <c r="BN86" s="146" t="s">
        <v>511</v>
      </c>
      <c r="BO86" s="146" t="s">
        <v>511</v>
      </c>
      <c r="BP86" s="19" t="s">
        <v>1301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1074</v>
      </c>
      <c r="W87" s="119" t="s">
        <v>1326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1133</v>
      </c>
      <c r="BK87" s="19" t="s">
        <v>1327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1186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1187</v>
      </c>
      <c r="N88" s="143" t="s">
        <v>1186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1082</v>
      </c>
      <c r="W88" s="119" t="s">
        <v>1328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1329</v>
      </c>
      <c r="BK88" s="19" t="s">
        <v>1330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1186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1187</v>
      </c>
      <c r="N89" s="143" t="s">
        <v>1186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1140</v>
      </c>
      <c r="W89" s="119" t="s">
        <v>1328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1329</v>
      </c>
      <c r="BK89" s="19" t="s">
        <v>1330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1331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1089</v>
      </c>
      <c r="W90" s="119" t="s">
        <v>1328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1329</v>
      </c>
      <c r="BK90" s="197" t="s">
        <v>1332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1186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1187</v>
      </c>
      <c r="N91" s="143" t="s">
        <v>1186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1145</v>
      </c>
      <c r="W91" s="119" t="s">
        <v>1328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1329</v>
      </c>
      <c r="BK91" s="19" t="s">
        <v>1330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1094</v>
      </c>
      <c r="W92" s="119" t="s">
        <v>1075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1094</v>
      </c>
      <c r="BG92" s="18"/>
      <c r="BH92" s="19">
        <v>0</v>
      </c>
      <c r="BI92" s="19"/>
      <c r="BJ92" s="19" t="s">
        <v>1329</v>
      </c>
      <c r="BK92" s="20" t="s">
        <v>1333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1298</v>
      </c>
      <c r="W93" s="119" t="s">
        <v>1334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1298</v>
      </c>
      <c r="W94" s="119" t="s">
        <v>1302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1335</v>
      </c>
      <c r="N95" s="143" t="s">
        <v>1336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1098</v>
      </c>
      <c r="W95" s="195" t="s">
        <v>1337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1158</v>
      </c>
      <c r="BK95" s="19" t="s">
        <v>1338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1312</v>
      </c>
      <c r="W96" s="119" t="s">
        <v>1328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1315</v>
      </c>
      <c r="I97" s="120" t="s">
        <v>1315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1312</v>
      </c>
      <c r="W97" s="195" t="s">
        <v>1316</v>
      </c>
      <c r="X97" s="118" t="s">
        <v>481</v>
      </c>
      <c r="Y97" s="145" t="s">
        <v>484</v>
      </c>
      <c r="Z97" s="118" t="s">
        <v>488</v>
      </c>
      <c r="AA97" s="119" t="s">
        <v>1339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1340</v>
      </c>
      <c r="I98" s="120" t="s">
        <v>1340</v>
      </c>
      <c r="J98" s="119">
        <v>73</v>
      </c>
      <c r="K98" s="119">
        <v>373.55880000000002</v>
      </c>
      <c r="L98" s="119" t="s">
        <v>479</v>
      </c>
      <c r="M98" s="143" t="s">
        <v>1341</v>
      </c>
      <c r="N98" s="143" t="s">
        <v>1342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1103</v>
      </c>
      <c r="W98" s="119" t="s">
        <v>1343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1344</v>
      </c>
      <c r="BK98" s="19" t="s">
        <v>1345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1107</v>
      </c>
      <c r="W99" s="119" t="s">
        <v>1108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1133</v>
      </c>
      <c r="BK99" s="197" t="s">
        <v>1346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1347</v>
      </c>
      <c r="N100" s="143" t="s">
        <v>1348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1165</v>
      </c>
      <c r="W100" s="119" t="s">
        <v>1349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1350</v>
      </c>
      <c r="BK100" s="19" t="s">
        <v>1351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1352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1353</v>
      </c>
      <c r="N101" s="143" t="s">
        <v>1354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1355</v>
      </c>
      <c r="W101" s="119" t="s">
        <v>1356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1357</v>
      </c>
      <c r="BK101" s="19" t="s">
        <v>1357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1357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1094</v>
      </c>
      <c r="W102" s="119" t="s">
        <v>1326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1133</v>
      </c>
      <c r="BK102" s="19" t="s">
        <v>1358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1186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1187</v>
      </c>
      <c r="N103" s="119" t="s">
        <v>1186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1082</v>
      </c>
      <c r="W103" s="119" t="s">
        <v>1359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1133</v>
      </c>
      <c r="BK103" s="19" t="s">
        <v>1360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1186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1187</v>
      </c>
      <c r="N104" s="119" t="s">
        <v>1186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1140</v>
      </c>
      <c r="W104" s="119" t="s">
        <v>1359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1133</v>
      </c>
      <c r="BK104" s="19" t="s">
        <v>1360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1331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1089</v>
      </c>
      <c r="W105" s="119" t="s">
        <v>1359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1133</v>
      </c>
      <c r="BK105" s="19" t="s">
        <v>1361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1186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1187</v>
      </c>
      <c r="N106" s="119" t="s">
        <v>1186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1145</v>
      </c>
      <c r="W106" s="119" t="s">
        <v>1359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1362</v>
      </c>
      <c r="BK106" s="19" t="s">
        <v>1362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1362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1363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1074</v>
      </c>
      <c r="W107" s="119" t="s">
        <v>1359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1133</v>
      </c>
      <c r="BK107" s="19" t="s">
        <v>1358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1312</v>
      </c>
      <c r="W108" s="119" t="s">
        <v>1359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1364</v>
      </c>
      <c r="BK108" s="19" t="s">
        <v>1364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1312</v>
      </c>
      <c r="W109" s="119" t="s">
        <v>1359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1364</v>
      </c>
      <c r="BK109" s="19" t="s">
        <v>1364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1315</v>
      </c>
      <c r="I110" s="120" t="s">
        <v>1315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1312</v>
      </c>
      <c r="W110" s="195" t="s">
        <v>1365</v>
      </c>
      <c r="X110" s="118" t="s">
        <v>481</v>
      </c>
      <c r="Y110" s="145"/>
      <c r="Z110" s="118"/>
      <c r="AA110" s="119" t="s">
        <v>1339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1366</v>
      </c>
      <c r="BK110" s="198" t="s">
        <v>1367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1340</v>
      </c>
      <c r="I111" s="120" t="s">
        <v>1340</v>
      </c>
      <c r="J111" s="119">
        <v>73</v>
      </c>
      <c r="K111" s="119">
        <v>373.55880000000002</v>
      </c>
      <c r="L111" s="119" t="s">
        <v>479</v>
      </c>
      <c r="M111" s="119" t="s">
        <v>1341</v>
      </c>
      <c r="N111" s="119" t="s">
        <v>1342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1103</v>
      </c>
      <c r="W111" s="119" t="s">
        <v>1343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1368</v>
      </c>
      <c r="BK111" s="19" t="s">
        <v>1369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1347</v>
      </c>
      <c r="N112" s="119" t="s">
        <v>1348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1165</v>
      </c>
      <c r="W112" s="119" t="s">
        <v>1349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1370</v>
      </c>
      <c r="BK112" s="19" t="s">
        <v>1371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1280</v>
      </c>
      <c r="N113" s="119" t="s">
        <v>1281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1372</v>
      </c>
      <c r="W113" s="119" t="s">
        <v>1373</v>
      </c>
      <c r="X113" s="118" t="s">
        <v>481</v>
      </c>
      <c r="Y113" s="145" t="s">
        <v>484</v>
      </c>
      <c r="Z113" s="118"/>
      <c r="AA113" s="195" t="s">
        <v>1374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1375</v>
      </c>
      <c r="BK113" s="197" t="s">
        <v>1376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1074</v>
      </c>
      <c r="W114" s="119" t="s">
        <v>1075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1133</v>
      </c>
      <c r="BK114" s="19" t="s">
        <v>1377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1378</v>
      </c>
      <c r="W115" s="119" t="s">
        <v>1359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1133</v>
      </c>
      <c r="BK115" s="19" t="s">
        <v>1327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1186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1187</v>
      </c>
      <c r="N116" s="119" t="s">
        <v>1186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1082</v>
      </c>
      <c r="W116" s="119" t="s">
        <v>1359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1379</v>
      </c>
      <c r="BK116" s="19" t="s">
        <v>1379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1186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1187</v>
      </c>
      <c r="N117" s="119" t="s">
        <v>1186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1140</v>
      </c>
      <c r="W117" s="119" t="s">
        <v>1359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1133</v>
      </c>
      <c r="BK117" s="19" t="s">
        <v>1380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1089</v>
      </c>
      <c r="W118" s="119" t="s">
        <v>1359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1381</v>
      </c>
      <c r="BK118" s="197" t="s">
        <v>1382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1383</v>
      </c>
      <c r="N119" s="143" t="s">
        <v>1384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1094</v>
      </c>
      <c r="W119" s="119" t="s">
        <v>1385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1133</v>
      </c>
      <c r="BK119" s="19" t="s">
        <v>1386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1340</v>
      </c>
      <c r="I120" s="120" t="s">
        <v>1340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1103</v>
      </c>
      <c r="W120" s="119" t="s">
        <v>1104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1387</v>
      </c>
      <c r="BK120" s="19" t="s">
        <v>1387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1270</v>
      </c>
      <c r="W121" s="119" t="s">
        <v>1388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1133</v>
      </c>
      <c r="BK121" s="19" t="s">
        <v>1389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1389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1390</v>
      </c>
      <c r="W122" s="119" t="s">
        <v>1391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1392</v>
      </c>
      <c r="BK122" s="197" t="s">
        <v>1393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1347</v>
      </c>
      <c r="N123" s="119" t="s">
        <v>1348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1165</v>
      </c>
      <c r="W123" s="119" t="s">
        <v>1349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1394</v>
      </c>
      <c r="BK123" s="19" t="s">
        <v>1394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1127</v>
      </c>
      <c r="I124" s="120" t="s">
        <v>1121</v>
      </c>
      <c r="J124" s="119">
        <v>70</v>
      </c>
      <c r="K124" s="119">
        <v>134.05600000000001</v>
      </c>
      <c r="L124" s="119" t="s">
        <v>479</v>
      </c>
      <c r="M124" s="143" t="s">
        <v>1395</v>
      </c>
      <c r="N124" s="143" t="s">
        <v>1396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1103</v>
      </c>
      <c r="W124" s="119" t="s">
        <v>1243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1397</v>
      </c>
      <c r="BK124" s="19" t="s">
        <v>1398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1399</v>
      </c>
      <c r="N125" s="143" t="s">
        <v>1400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1372</v>
      </c>
      <c r="W125" s="119" t="s">
        <v>1243</v>
      </c>
      <c r="X125" s="118" t="s">
        <v>481</v>
      </c>
      <c r="Y125" s="145" t="s">
        <v>484</v>
      </c>
      <c r="Z125" s="118"/>
      <c r="AA125" s="119" t="s">
        <v>1401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1402</v>
      </c>
      <c r="BK125" s="19" t="s">
        <v>1403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1186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1187</v>
      </c>
      <c r="N126" s="119" t="s">
        <v>1186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1082</v>
      </c>
      <c r="W126" s="119" t="s">
        <v>1359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1404</v>
      </c>
      <c r="BK126" s="19" t="s">
        <v>1404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1404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1186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1187</v>
      </c>
      <c r="N127" s="119" t="s">
        <v>1186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1140</v>
      </c>
      <c r="W127" s="119" t="s">
        <v>1359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1404</v>
      </c>
      <c r="BK127" s="19" t="s">
        <v>1404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1404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1089</v>
      </c>
      <c r="W128" s="119" t="s">
        <v>1359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1405</v>
      </c>
      <c r="BK128" s="19" t="s">
        <v>1405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1405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1340</v>
      </c>
      <c r="I129" s="120" t="s">
        <v>1340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1406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1103</v>
      </c>
      <c r="W129" s="119" t="s">
        <v>1104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1407</v>
      </c>
      <c r="BK129" s="19" t="s">
        <v>1407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1407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1390</v>
      </c>
      <c r="W130" s="119" t="s">
        <v>1408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1409</v>
      </c>
      <c r="BK130" s="19" t="s">
        <v>1409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1409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1347</v>
      </c>
      <c r="N131" s="119" t="s">
        <v>1348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1165</v>
      </c>
      <c r="W131" s="119" t="s">
        <v>1349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1410</v>
      </c>
      <c r="BK131" s="170" t="s">
        <v>1410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1410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1340</v>
      </c>
      <c r="I132" s="120" t="s">
        <v>1340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1406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1103</v>
      </c>
      <c r="W132" s="119" t="s">
        <v>1104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1411</v>
      </c>
      <c r="BK132" s="19" t="s">
        <v>1412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1412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1347</v>
      </c>
      <c r="N133" s="119" t="s">
        <v>1348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1165</v>
      </c>
      <c r="W133" s="119" t="s">
        <v>1349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1413</v>
      </c>
      <c r="BK133" s="19" t="s">
        <v>1414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1414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1082</v>
      </c>
      <c r="W134" s="119" t="s">
        <v>1359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1415</v>
      </c>
      <c r="BK134" s="19" t="s">
        <v>1416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1416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1140</v>
      </c>
      <c r="W135" s="119" t="s">
        <v>1359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1415</v>
      </c>
      <c r="BK135" s="19" t="s">
        <v>1417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1417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1089</v>
      </c>
      <c r="W136" s="119" t="s">
        <v>1359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1415</v>
      </c>
      <c r="BK136" s="19" t="s">
        <v>1418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1418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1094</v>
      </c>
      <c r="W137" s="119" t="s">
        <v>1359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1415</v>
      </c>
      <c r="BK137" s="19" t="s">
        <v>1419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1419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1420</v>
      </c>
      <c r="I138" s="120" t="s">
        <v>1420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1298</v>
      </c>
      <c r="W138" s="119" t="s">
        <v>1421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1422</v>
      </c>
      <c r="BK138" s="19" t="s">
        <v>1423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1420</v>
      </c>
      <c r="I139" s="120" t="s">
        <v>1420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1298</v>
      </c>
      <c r="W139" s="119" t="s">
        <v>1424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1422</v>
      </c>
      <c r="BK139" s="19" t="s">
        <v>1423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1340</v>
      </c>
      <c r="I140" s="120" t="s">
        <v>1340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1425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1103</v>
      </c>
      <c r="W140" s="119" t="s">
        <v>1104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1426</v>
      </c>
      <c r="BK140" s="19" t="s">
        <v>1427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1428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1390</v>
      </c>
      <c r="W141" s="119" t="s">
        <v>1408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1429</v>
      </c>
      <c r="BK141" s="19" t="s">
        <v>1430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1347</v>
      </c>
      <c r="N142" s="119" t="s">
        <v>1348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1165</v>
      </c>
      <c r="W142" s="119" t="s">
        <v>1349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1431</v>
      </c>
      <c r="BK142" s="19" t="s">
        <v>1432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1432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1433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1280</v>
      </c>
      <c r="N143" s="119" t="s">
        <v>1281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1169</v>
      </c>
      <c r="W143" s="119" t="s">
        <v>1434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1435</v>
      </c>
      <c r="BK143" s="214" t="s">
        <v>1436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1437</v>
      </c>
      <c r="J144" s="119">
        <v>42</v>
      </c>
      <c r="K144" s="119">
        <v>251</v>
      </c>
      <c r="L144" s="119" t="s">
        <v>479</v>
      </c>
      <c r="M144" s="143" t="s">
        <v>1438</v>
      </c>
      <c r="N144" s="143" t="s">
        <v>1439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1440</v>
      </c>
      <c r="W144" s="119" t="s">
        <v>1441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1431</v>
      </c>
      <c r="BK144" s="19" t="s">
        <v>1442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1442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1420</v>
      </c>
      <c r="J145" s="119">
        <v>42</v>
      </c>
      <c r="K145" s="119">
        <v>251</v>
      </c>
      <c r="L145" s="119" t="s">
        <v>479</v>
      </c>
      <c r="M145" s="143" t="s">
        <v>1443</v>
      </c>
      <c r="N145" s="143" t="s">
        <v>1444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1103</v>
      </c>
      <c r="W145" s="119" t="s">
        <v>1243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1445</v>
      </c>
      <c r="BK145" s="19" t="s">
        <v>1446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1446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1399</v>
      </c>
      <c r="N146" s="143" t="s">
        <v>1400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1372</v>
      </c>
      <c r="W146" s="119" t="s">
        <v>1243</v>
      </c>
      <c r="X146" s="118" t="s">
        <v>481</v>
      </c>
      <c r="Y146" s="145" t="s">
        <v>484</v>
      </c>
      <c r="Z146" s="118" t="s">
        <v>487</v>
      </c>
      <c r="AA146" s="119" t="s">
        <v>1401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1431</v>
      </c>
      <c r="BK146" s="19" t="s">
        <v>1447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1447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1448</v>
      </c>
      <c r="N147" s="143" t="s">
        <v>1449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1450</v>
      </c>
      <c r="W147" s="119" t="s">
        <v>1243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1451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1452</v>
      </c>
      <c r="W148" s="119" t="s">
        <v>1453</v>
      </c>
      <c r="X148" s="118" t="s">
        <v>475</v>
      </c>
      <c r="Y148" s="145" t="s">
        <v>484</v>
      </c>
      <c r="Z148" s="118" t="s">
        <v>476</v>
      </c>
      <c r="AA148" s="119" t="s">
        <v>1339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1454</v>
      </c>
      <c r="BK148" s="19" t="s">
        <v>1455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1455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1456</v>
      </c>
      <c r="W149" s="119" t="s">
        <v>1135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1457</v>
      </c>
      <c r="BK149" s="19" t="s">
        <v>1458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1094</v>
      </c>
      <c r="W150" s="119" t="s">
        <v>1135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1457</v>
      </c>
      <c r="BK150" s="19" t="s">
        <v>1459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1459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1378</v>
      </c>
      <c r="W151" s="119" t="s">
        <v>1135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1460</v>
      </c>
      <c r="BK151" s="19" t="s">
        <v>1461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1461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1462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1463</v>
      </c>
      <c r="W152" s="119" t="s">
        <v>1135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1464</v>
      </c>
      <c r="BK152" s="19" t="s">
        <v>1465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1465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1298</v>
      </c>
      <c r="W153" s="119" t="s">
        <v>1334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1466</v>
      </c>
      <c r="BK153" s="19" t="s">
        <v>1455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1455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1467</v>
      </c>
      <c r="W154" s="119" t="s">
        <v>1468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1469</v>
      </c>
      <c r="BK154" s="19" t="s">
        <v>1470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1471</v>
      </c>
      <c r="W155" s="119" t="s">
        <v>1468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1469</v>
      </c>
      <c r="BK155" s="19" t="s">
        <v>1470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1340</v>
      </c>
      <c r="I156" s="120" t="s">
        <v>1340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1425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1103</v>
      </c>
      <c r="W156" s="119" t="s">
        <v>1104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1472</v>
      </c>
      <c r="BK156" s="19" t="s">
        <v>1473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1474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1103</v>
      </c>
      <c r="W157" s="195" t="s">
        <v>1319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1431</v>
      </c>
      <c r="BK157" s="19" t="s">
        <v>1455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1455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1107</v>
      </c>
      <c r="W158" s="119" t="s">
        <v>1475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1457</v>
      </c>
      <c r="BK158" s="19" t="s">
        <v>1476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1347</v>
      </c>
      <c r="N159" s="119" t="s">
        <v>1348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1165</v>
      </c>
      <c r="W159" s="119" t="s">
        <v>1349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1477</v>
      </c>
      <c r="BK159" s="19" t="s">
        <v>1478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1479</v>
      </c>
      <c r="N160" s="143" t="s">
        <v>1480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1169</v>
      </c>
      <c r="W160" s="119" t="s">
        <v>1481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1482</v>
      </c>
      <c r="BK160" s="19" t="s">
        <v>1483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1399</v>
      </c>
      <c r="N161" s="143" t="s">
        <v>1400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1372</v>
      </c>
      <c r="W161" s="119" t="s">
        <v>1484</v>
      </c>
      <c r="X161" s="118" t="s">
        <v>481</v>
      </c>
      <c r="Y161" s="145" t="s">
        <v>484</v>
      </c>
      <c r="Z161" s="118" t="s">
        <v>486</v>
      </c>
      <c r="AA161" s="119" t="s">
        <v>1401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1431</v>
      </c>
      <c r="BK161" s="19" t="s">
        <v>1455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1455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1452</v>
      </c>
      <c r="W162" s="119" t="s">
        <v>1325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1485</v>
      </c>
      <c r="BK162" s="19" t="s">
        <v>1455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1455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1298</v>
      </c>
      <c r="W163" s="119" t="s">
        <v>1486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1487</v>
      </c>
      <c r="W165" s="119" t="s">
        <v>1488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1489</v>
      </c>
      <c r="BK165" s="19" t="s">
        <v>1489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1378</v>
      </c>
      <c r="W166" s="119" t="s">
        <v>1490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1491</v>
      </c>
      <c r="BK166" s="19" t="s">
        <v>1491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1078</v>
      </c>
      <c r="W167" s="119" t="s">
        <v>1490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1245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1082</v>
      </c>
      <c r="W168" s="119" t="s">
        <v>1083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1086</v>
      </c>
      <c r="W169" s="119" t="s">
        <v>1079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1093</v>
      </c>
      <c r="W170" s="119" t="s">
        <v>1135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1093</v>
      </c>
      <c r="W171" s="119" t="s">
        <v>1083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1094</v>
      </c>
      <c r="W172" s="119" t="s">
        <v>1490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1245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1492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1140</v>
      </c>
      <c r="W173" s="119" t="s">
        <v>1493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1457</v>
      </c>
      <c r="BK173" s="19" t="s">
        <v>1494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1298</v>
      </c>
      <c r="W174" s="119" t="s">
        <v>1299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1298</v>
      </c>
      <c r="W175" s="119" t="s">
        <v>1334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1298</v>
      </c>
      <c r="W176" s="119" t="s">
        <v>1302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1420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1298</v>
      </c>
      <c r="W177" s="119" t="s">
        <v>1495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1335</v>
      </c>
      <c r="N178" s="119" t="s">
        <v>1336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1098</v>
      </c>
      <c r="W178" s="195" t="s">
        <v>1337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1270</v>
      </c>
      <c r="W179" s="119" t="s">
        <v>1496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1315</v>
      </c>
      <c r="I180" s="120" t="s">
        <v>1315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1312</v>
      </c>
      <c r="W180" s="119" t="s">
        <v>1497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1315</v>
      </c>
      <c r="I181" s="120" t="s">
        <v>1315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1312</v>
      </c>
      <c r="W181" s="195" t="s">
        <v>1316</v>
      </c>
      <c r="X181" s="118" t="s">
        <v>481</v>
      </c>
      <c r="Y181" s="145"/>
      <c r="Z181" s="118"/>
      <c r="AA181" s="119" t="s">
        <v>1339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1498</v>
      </c>
      <c r="N182" s="143" t="s">
        <v>1499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1312</v>
      </c>
      <c r="W182" s="119" t="s">
        <v>1500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1103</v>
      </c>
      <c r="W183" s="195" t="s">
        <v>1319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1103</v>
      </c>
      <c r="W184" s="195" t="s">
        <v>1319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1103</v>
      </c>
      <c r="W185" s="119" t="s">
        <v>1321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1103</v>
      </c>
      <c r="W186" s="119" t="s">
        <v>1104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1103</v>
      </c>
      <c r="W187" s="119" t="s">
        <v>1321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1107</v>
      </c>
      <c r="W188" s="119" t="s">
        <v>1108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1501</v>
      </c>
      <c r="J189" s="119">
        <v>73</v>
      </c>
      <c r="K189" s="119">
        <v>9.9</v>
      </c>
      <c r="L189" s="119" t="s">
        <v>479</v>
      </c>
      <c r="M189" s="143" t="s">
        <v>1502</v>
      </c>
      <c r="N189" s="143" t="s">
        <v>1502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1242</v>
      </c>
      <c r="W189" s="119" t="s">
        <v>1503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1504</v>
      </c>
      <c r="AL189" s="35" t="s">
        <v>1505</v>
      </c>
      <c r="AM189" s="119" t="s">
        <v>1506</v>
      </c>
      <c r="AN189" s="119" t="s">
        <v>1507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1508</v>
      </c>
      <c r="BK189" s="214" t="s">
        <v>1508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1509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1280</v>
      </c>
      <c r="N190" s="119" t="s">
        <v>1281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1169</v>
      </c>
      <c r="W190" s="119" t="s">
        <v>1510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1280</v>
      </c>
      <c r="N191" s="119" t="s">
        <v>1281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1165</v>
      </c>
      <c r="W191" s="119" t="s">
        <v>1511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1443</v>
      </c>
      <c r="N192" s="143" t="s">
        <v>1444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1103</v>
      </c>
      <c r="W192" s="119" t="s">
        <v>1243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1127</v>
      </c>
      <c r="I193" s="120" t="s">
        <v>1121</v>
      </c>
      <c r="J193" s="119">
        <v>70</v>
      </c>
      <c r="K193" s="119">
        <v>134.05600000000001</v>
      </c>
      <c r="L193" s="119" t="s">
        <v>479</v>
      </c>
      <c r="M193" s="119" t="s">
        <v>1395</v>
      </c>
      <c r="N193" s="119" t="s">
        <v>1396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1103</v>
      </c>
      <c r="W193" s="119" t="s">
        <v>1243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1512</v>
      </c>
      <c r="BK193" s="19" t="s">
        <v>1512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1121</v>
      </c>
      <c r="I194" s="160" t="s">
        <v>1127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1156</v>
      </c>
      <c r="W194" s="119" t="s">
        <v>1513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1399</v>
      </c>
      <c r="N195" s="143" t="s">
        <v>1400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1372</v>
      </c>
      <c r="W195" s="119" t="s">
        <v>1243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1514</v>
      </c>
      <c r="BO195" s="146" t="s">
        <v>1514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1205</v>
      </c>
      <c r="N196" s="143" t="s">
        <v>1206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1515</v>
      </c>
      <c r="BK196" s="19" t="s">
        <v>1515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/>
      </c>
      <c r="B197" s="116"/>
      <c r="C197" s="9" t="str">
        <f>IF(BS_CONTROLE[[#This Row],[DATA]]="","",WEEKNUM(BS_CONTROLE[[#This Row],[DATA]]))</f>
        <v/>
      </c>
      <c r="D197" s="118"/>
      <c r="E197" s="47">
        <v>192</v>
      </c>
      <c r="F197" s="142"/>
      <c r="G197" s="10" t="str">
        <f>IF(D197="","*",VLOOKUP(F197,BS_ATIVIDADE[],3,FALSE))</f>
        <v>*</v>
      </c>
      <c r="H197" s="192" t="s">
        <v>479</v>
      </c>
      <c r="I197" s="120" t="s">
        <v>479</v>
      </c>
      <c r="J197" s="119"/>
      <c r="K197" s="119"/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20"/>
      <c r="P197" s="120"/>
      <c r="Q197" s="119"/>
      <c r="R197" s="11" t="str">
        <f>IFERROR(_xlfn.XLOOKUP(F197, BS_ATIVIDADE[ATIVIDADE],BS_ATIVIDADE[UNIDADE] ), "*")</f>
        <v>*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9"/>
      <c r="W197" s="119"/>
      <c r="X197" s="118"/>
      <c r="Y197" s="145"/>
      <c r="Z197" s="118"/>
      <c r="AA197" s="119"/>
      <c r="AB197" s="117"/>
      <c r="AC197" s="117"/>
      <c r="AD197" s="121"/>
      <c r="AE197" s="119"/>
      <c r="AF197" s="119"/>
      <c r="AG197" s="119"/>
      <c r="AH197" s="17"/>
      <c r="AI197" s="142" t="str">
        <f>IF(BS_CONTROLE[[#This Row],[Atividade]]=0, "-", BS_CONTROLE[[#This Row],[Atividade]])</f>
        <v>-</v>
      </c>
      <c r="AJ197" s="10" t="str">
        <f>IF(BS_CONTROLE[[#This Row],[Atividade]]=0, "-", BS_CONTROLE[[#This Row],[Atividade]])</f>
        <v>-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-</v>
      </c>
      <c r="AN197" s="119" t="str">
        <f>IF(BS_CONTROLE[[#This Row],[SB]]=0, "-", BS_CONTROLE[[#This Row],[SB]])</f>
        <v>-</v>
      </c>
      <c r="AO197" s="119" t="str">
        <f>IF(BS_CONTROLE[[#This Row],[SUB]]=0, "-", BS_CONTROLE[[#This Row],[SUB]])</f>
        <v>-</v>
      </c>
      <c r="AP197" s="119">
        <f>BS_CONTROLE[[#This Row],[KM - Inicio]]</f>
        <v>0</v>
      </c>
      <c r="AQ197" s="119">
        <f>BS_CONTROLE[[#This Row],[KM - Inicio]]</f>
        <v>0</v>
      </c>
      <c r="AR197" s="122"/>
      <c r="AS197" s="122"/>
      <c r="AT197" s="122"/>
      <c r="AU197" s="169"/>
      <c r="AV197" s="169"/>
      <c r="AW197" s="16"/>
      <c r="AX197" s="16"/>
      <c r="AY197" s="13" t="str">
        <f>IF(D197="","*",IFERROR(IF(ISODD(COUNT(AS197:AX197)),"ERRO",SUM((AT197-AS197),(AV197-AU197),(AX197-AW197))),"ERRO"))</f>
        <v>*</v>
      </c>
      <c r="AZ197" s="204"/>
      <c r="BA197" s="123"/>
      <c r="BB197" s="11" t="str">
        <f>IFERROR(_xlfn.XLOOKUP(AI197, BS_ATIVIDADE[ATIVIDADE],BS_ATIVIDADE[UNIDADE] ), "*")</f>
        <v>*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92">
        <f>BS_CONTROLE[[#This Row],[Responsavel pelo boletim]]</f>
        <v>0</v>
      </c>
      <c r="BG197" s="18"/>
      <c r="BH197" s="19"/>
      <c r="BI197" s="19"/>
      <c r="BJ197" s="19"/>
      <c r="BK197" s="19"/>
      <c r="BL197" s="18"/>
      <c r="BM197" s="146"/>
      <c r="BN197" s="145"/>
      <c r="BO197" s="146"/>
      <c r="BP197" s="170"/>
      <c r="BQ197" s="14" t="str">
        <f>IF(AND(BR197&lt;1,BS197&lt;1),"Produção e Intervalo",IF(BR197&lt;1,"Intervalo",IF(BS197&lt;1,"Produção","Aderente")))</f>
        <v>Aderente</v>
      </c>
      <c r="BR197" s="22" t="str">
        <f>IF(OR(B197="",F197=""),"*",AY197/P197)</f>
        <v>*</v>
      </c>
      <c r="BS197" s="22" t="str">
        <f>IF(OR(B197="",F197=""),"*",BA197/Q197)</f>
        <v>*</v>
      </c>
      <c r="BT197" s="8" t="str">
        <f t="shared" si="2"/>
        <v/>
      </c>
    </row>
    <row r="198" spans="1:72">
      <c r="A198" s="149" t="str">
        <f>D198&amp;B198</f>
        <v/>
      </c>
      <c r="B198" s="116"/>
      <c r="C198" s="158" t="str">
        <f>IF(BS_CONTROLE[[#This Row],[DATA]]="","",WEEKNUM(BS_CONTROLE[[#This Row],[DATA]]))</f>
        <v/>
      </c>
      <c r="D198" s="118"/>
      <c r="E198" s="47">
        <v>193</v>
      </c>
      <c r="F198" s="142"/>
      <c r="G198" s="182" t="str">
        <f>IF(D198="","*",VLOOKUP(F198,BS_ATIVIDADE[],3,FALSE))</f>
        <v>*</v>
      </c>
      <c r="H198" s="192"/>
      <c r="I198" s="120"/>
      <c r="J198" s="119"/>
      <c r="K198" s="119"/>
      <c r="L198" s="119"/>
      <c r="M198" s="143"/>
      <c r="N198" s="143"/>
      <c r="O198" s="120"/>
      <c r="P198" s="120"/>
      <c r="Q198" s="119"/>
      <c r="R198" s="11" t="str">
        <f>IFERROR(_xlfn.XLOOKUP(F198, BS_ATIVIDADE[ATIVIDADE],BS_ATIVIDADE[UNIDADE] ), "*")</f>
        <v>*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9"/>
      <c r="W198" s="119"/>
      <c r="X198" s="118"/>
      <c r="Y198" s="145"/>
      <c r="Z198" s="118"/>
      <c r="AA198" s="119"/>
      <c r="AB198" s="117"/>
      <c r="AC198" s="117"/>
      <c r="AD198" s="121"/>
      <c r="AE198" s="119"/>
      <c r="AF198" s="119"/>
      <c r="AG198" s="119"/>
      <c r="AH198" s="17"/>
      <c r="AI198" s="142" t="str">
        <f>IF(BS_CONTROLE[[#This Row],[Atividade]]=0, "-", BS_CONTROLE[[#This Row],[Atividade]])</f>
        <v>-</v>
      </c>
      <c r="AJ198" s="10" t="str">
        <f>IF(BS_CONTROLE[[#This Row],[Atividade]]=0, "-", BS_CONTROLE[[#This Row],[Atividade]])</f>
        <v>-</v>
      </c>
      <c r="AK198" s="35">
        <f>BS_CONTROLE[[#This Row],[Local - Partida]]</f>
        <v>0</v>
      </c>
      <c r="AL198" s="35">
        <f>BS_CONTROLE[[#This Row],[Local - Encerramento]]</f>
        <v>0</v>
      </c>
      <c r="AM198" s="119" t="str">
        <f>IF(BS_CONTROLE[[#This Row],[Entre - Estações]]=0, "-", BS_CONTROLE[[#This Row],[Entre - Estações]])</f>
        <v>-</v>
      </c>
      <c r="AN198" s="119" t="str">
        <f>IF(BS_CONTROLE[[#This Row],[SB]]=0, "-", BS_CONTROLE[[#This Row],[SB]])</f>
        <v>-</v>
      </c>
      <c r="AO198" s="119" t="str">
        <f>IF(BS_CONTROLE[[#This Row],[SUB]]=0, "-", BS_CONTROLE[[#This Row],[SUB]])</f>
        <v>-</v>
      </c>
      <c r="AP198" s="119">
        <f>BS_CONTROLE[[#This Row],[KM - Inicio]]</f>
        <v>0</v>
      </c>
      <c r="AQ198" s="119">
        <f>BS_CONTROLE[[#This Row],[KM - Inicio]]</f>
        <v>0</v>
      </c>
      <c r="AR198" s="122"/>
      <c r="AS198" s="122"/>
      <c r="AT198" s="122"/>
      <c r="AU198" s="169"/>
      <c r="AV198" s="169"/>
      <c r="AW198" s="16"/>
      <c r="AX198" s="16"/>
      <c r="AY198" s="13" t="str">
        <f>IF(D198="","*",IFERROR(IF(ISODD(COUNT(AS198:AX198)),"ERRO",SUM((AT198-AS198),(AV198-AU198),(AX198-AW198))),"ERRO"))</f>
        <v>*</v>
      </c>
      <c r="AZ198" s="204"/>
      <c r="BA198" s="123"/>
      <c r="BB198" s="11" t="str">
        <f>IFERROR(_xlfn.XLOOKUP(AI198, BS_ATIVIDADE[ATIVIDADE],BS_ATIVIDADE[UNIDADE] ), "*")</f>
        <v>*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92">
        <f>BS_CONTROLE[[#This Row],[Responsavel pelo boletim]]</f>
        <v>0</v>
      </c>
      <c r="BG198" s="18"/>
      <c r="BH198" s="19"/>
      <c r="BI198" s="19"/>
      <c r="BJ198" s="19"/>
      <c r="BK198" s="20"/>
      <c r="BL198" s="18"/>
      <c r="BM198" s="146"/>
      <c r="BN198" s="146"/>
      <c r="BO198" s="146"/>
      <c r="BP198" s="21"/>
      <c r="BQ198" s="14" t="str">
        <f>IF(AND(BR198&lt;1,BS198&lt;1),"Produção e Intervalo",IF(BR198&lt;1,"Intervalo",IF(BS198&lt;1,"Produção","Aderente")))</f>
        <v>Aderente</v>
      </c>
      <c r="BR198" s="22" t="str">
        <f>IF(OR(B198="",F198=""),"*",AY198/P198)</f>
        <v>*</v>
      </c>
      <c r="BS198" s="22" t="str">
        <f>IF(OR(B198="",F198=""),"*",BA198/Q198)</f>
        <v>*</v>
      </c>
      <c r="BT198" s="8" t="str">
        <f t="shared" si="2"/>
        <v/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1107</v>
      </c>
      <c r="W199" s="119" t="s">
        <v>1475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/>
      <c r="AT199" s="122"/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0</v>
      </c>
      <c r="AZ199" s="204"/>
      <c r="BA199" s="123"/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1</v>
      </c>
      <c r="BI199" s="19"/>
      <c r="BJ199" s="19" t="s">
        <v>1516</v>
      </c>
      <c r="BK199" s="19"/>
      <c r="BL199" s="18"/>
      <c r="BM199" s="146"/>
      <c r="BN199" s="145"/>
      <c r="BO199" s="146"/>
      <c r="BP199" s="170"/>
      <c r="BQ199" s="14" t="str">
        <f>IF(AND(BR199&lt;1,BS199&lt;1),"Produção e Intervalo",IF(BR199&lt;1,"Intervalo",IF(BS199&lt;1,"Produção","Aderente")))</f>
        <v>Produção e Intervalo</v>
      </c>
      <c r="BR199" s="22">
        <f>IF(OR(B199="",F199=""),"*",AY199/P199)</f>
        <v>0</v>
      </c>
      <c r="BS199" s="22">
        <f>IF(OR(B199="",F199=""),"*",BA199/Q199)</f>
        <v>0</v>
      </c>
      <c r="BT199" s="8" t="str">
        <f t="shared" si="2"/>
        <v/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1340</v>
      </c>
      <c r="I200" s="120" t="s">
        <v>1340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8.3333333333333329E-2</v>
      </c>
      <c r="Q200" s="119">
        <v>1020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1103</v>
      </c>
      <c r="W200" s="119" t="s">
        <v>1104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/>
      <c r="AT200" s="122"/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0</v>
      </c>
      <c r="AZ200" s="204"/>
      <c r="BA200" s="123"/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1</v>
      </c>
      <c r="BI200" s="19"/>
      <c r="BJ200" s="19" t="s">
        <v>1517</v>
      </c>
      <c r="BK200" s="19" t="s">
        <v>1518</v>
      </c>
      <c r="BL200" s="18"/>
      <c r="BM200" s="146"/>
      <c r="BN200" s="145"/>
      <c r="BO200" s="146"/>
      <c r="BP200" s="170"/>
      <c r="BQ200" s="14" t="str">
        <f>IF(AND(BR200&lt;1,BS200&lt;1),"Produção e Intervalo",IF(BR200&lt;1,"Intervalo",IF(BS200&lt;1,"Produção","Aderente")))</f>
        <v>Produção e Intervalo</v>
      </c>
      <c r="BR200" s="22">
        <f>IF(OR(B200="",F200=""),"*",AY200/P200)</f>
        <v>0</v>
      </c>
      <c r="BS200" s="22">
        <f>IF(OR(B200="",F200=""),"*",BA200/Q200)</f>
        <v>0</v>
      </c>
      <c r="BT200" s="8" t="str">
        <f t="shared" si="2"/>
        <v/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1094</v>
      </c>
      <c r="W201" s="119" t="s">
        <v>1490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/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1519</v>
      </c>
      <c r="BK201" s="19" t="s">
        <v>1520</v>
      </c>
      <c r="BL201" s="18"/>
      <c r="BM201" s="146"/>
      <c r="BN201" s="145"/>
      <c r="BO201" s="146"/>
      <c r="BP201" s="170"/>
      <c r="BQ201" s="14" t="str">
        <f>IF(AND(BR201&lt;1,BS201&lt;1),"Produção e Intervalo",IF(BR201&lt;1,"Intervalo",IF(BS201&lt;1,"Produção","Aderente")))</f>
        <v>Produção</v>
      </c>
      <c r="BR201" s="22">
        <f>IF(OR(B201="",F201=""),"*",AY201/P201)</f>
        <v>1.333333333333333</v>
      </c>
      <c r="BS201" s="22">
        <f>IF(OR(B201="",F201=""),"*",BA201/Q201)</f>
        <v>0</v>
      </c>
      <c r="BT201" s="8" t="str">
        <f t="shared" si="2"/>
        <v/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1501</v>
      </c>
      <c r="J202" s="119">
        <v>73</v>
      </c>
      <c r="K202" s="119">
        <v>192</v>
      </c>
      <c r="L202" s="119" t="s">
        <v>479</v>
      </c>
      <c r="M202" s="143" t="s">
        <v>1521</v>
      </c>
      <c r="N202" s="143" t="s">
        <v>1522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1165</v>
      </c>
      <c r="W202" s="119" t="s">
        <v>1523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23"/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1517</v>
      </c>
      <c r="BK202" s="19" t="s">
        <v>1524</v>
      </c>
      <c r="BL202" s="18"/>
      <c r="BM202" s="146"/>
      <c r="BN202" s="145"/>
      <c r="BO202" s="146"/>
      <c r="BP202" s="170"/>
      <c r="BQ202" s="14" t="str">
        <f>IF(AND(BR202&lt;1,BS202&lt;1),"Produção e Intervalo",IF(BR202&lt;1,"Intervalo",IF(BS202&lt;1,"Produção","Aderente")))</f>
        <v>Produção</v>
      </c>
      <c r="BR202" s="22">
        <f>IF(OR(B202="",F202=""),"*",AY202/P202)</f>
        <v>1.0000000000000004</v>
      </c>
      <c r="BS202" s="22">
        <f>IF(OR(B202="",F202=""),"*",BA202/Q202)</f>
        <v>0</v>
      </c>
      <c r="BT202" s="8" t="str">
        <f t="shared" si="2"/>
        <v/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1335</v>
      </c>
      <c r="N203" s="143" t="s">
        <v>1525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1098</v>
      </c>
      <c r="W203" s="195" t="s">
        <v>1526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0.40902777777777777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4.166666666666663E-2</v>
      </c>
      <c r="AZ203" s="204"/>
      <c r="BA203" s="123"/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1527</v>
      </c>
      <c r="BK203" s="19" t="s">
        <v>1528</v>
      </c>
      <c r="BL203" s="18"/>
      <c r="BM203" s="146"/>
      <c r="BN203" s="145"/>
      <c r="BO203" s="146"/>
      <c r="BP203" s="170"/>
      <c r="BQ203" s="14" t="str">
        <f>IF(AND(BR203&lt;1,BS203&lt;1),"Produção e Intervalo",IF(BR203&lt;1,"Intervalo",IF(BS203&lt;1,"Produção","Aderente")))</f>
        <v>Produção</v>
      </c>
      <c r="BR203" s="22">
        <f>IF(OR(B203="",F203=""),"*",AY203/P203)</f>
        <v>1.4999999999999987</v>
      </c>
      <c r="BS203" s="22">
        <f>IF(OR(B203="",F203=""),"*",BA203/Q203)</f>
        <v>0</v>
      </c>
      <c r="BT203" s="8" t="str">
        <f t="shared" si="2"/>
        <v/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1420</v>
      </c>
      <c r="I204" s="192" t="s">
        <v>1420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1298</v>
      </c>
      <c r="W204" s="119" t="s">
        <v>1334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/>
      <c r="AT204" s="122"/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</v>
      </c>
      <c r="AZ204" s="204"/>
      <c r="BA204" s="123"/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1</v>
      </c>
      <c r="BI204" s="19"/>
      <c r="BJ204" s="19" t="s">
        <v>1529</v>
      </c>
      <c r="BK204" s="19"/>
      <c r="BL204" s="18"/>
      <c r="BM204" s="146"/>
      <c r="BN204" s="145"/>
      <c r="BO204" s="146"/>
      <c r="BP204" s="170"/>
      <c r="BQ204" s="14" t="str">
        <f>IF(AND(BR204&lt;1,BS204&lt;1),"Produção e Intervalo",IF(BR204&lt;1,"Intervalo",IF(BS204&lt;1,"Produção","Aderente")))</f>
        <v>Produção e Intervalo</v>
      </c>
      <c r="BR204" s="22">
        <f>IF(OR(B204="",F204=""),"*",AY204/P204)</f>
        <v>0</v>
      </c>
      <c r="BS204" s="22">
        <f>IF(OR(B204="",F204=""),"*",BA204/Q204)</f>
        <v>0</v>
      </c>
      <c r="BT204" s="8" t="str">
        <f t="shared" si="2"/>
        <v/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8.3333333333333329E-2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1103</v>
      </c>
      <c r="W205" s="195" t="s">
        <v>1319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/>
      <c r="AT205" s="122"/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</v>
      </c>
      <c r="AZ205" s="204"/>
      <c r="BA205" s="123"/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1530</v>
      </c>
      <c r="BK205" s="19"/>
      <c r="BL205" s="18"/>
      <c r="BM205" s="146"/>
      <c r="BN205" s="145"/>
      <c r="BO205" s="146"/>
      <c r="BP205" s="170"/>
      <c r="BQ205" s="14" t="str">
        <f>IF(AND(BR205&lt;1,BS205&lt;1),"Produção e Intervalo",IF(BR205&lt;1,"Intervalo",IF(BS205&lt;1,"Produção","Aderente")))</f>
        <v>Produção e Intervalo</v>
      </c>
      <c r="BR205" s="22">
        <f>IF(OR(B205="",F205=""),"*",AY205/P205)</f>
        <v>0</v>
      </c>
      <c r="BS205" s="22">
        <f>IF(OR(B205="",F205=""),"*",BA205/Q205)</f>
        <v>0</v>
      </c>
      <c r="BT205" s="8" t="str">
        <f t="shared" si="2"/>
        <v/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1531</v>
      </c>
      <c r="J206" s="119">
        <v>73</v>
      </c>
      <c r="K206" s="119">
        <v>7</v>
      </c>
      <c r="L206" s="119" t="s">
        <v>479</v>
      </c>
      <c r="M206" s="143" t="s">
        <v>1532</v>
      </c>
      <c r="N206" s="143" t="s">
        <v>1533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1534</v>
      </c>
      <c r="W206" s="119" t="s">
        <v>1535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/>
      <c r="AS206" s="122"/>
      <c r="AT206" s="122"/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/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1</v>
      </c>
      <c r="BI206" s="19"/>
      <c r="BJ206" s="19" t="s">
        <v>1536</v>
      </c>
      <c r="BK206" s="19"/>
      <c r="BL206" s="18"/>
      <c r="BM206" s="146"/>
      <c r="BN206" s="145"/>
      <c r="BO206" s="146"/>
      <c r="BP206" s="170"/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/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1378</v>
      </c>
      <c r="W207" s="119" t="s">
        <v>1135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/>
      <c r="AV207" s="169"/>
      <c r="AW207" s="16"/>
      <c r="AX207" s="16"/>
      <c r="AY207" s="13">
        <f>IF(D207="","*",IFERROR(IF(ISODD(COUNT(AS207:AX207)),"ERRO",SUM((AT207-AS207),(AV207-AU207),(AX207-AW207))),"ERRO"))</f>
        <v>6.25E-2</v>
      </c>
      <c r="AZ207" s="204"/>
      <c r="BA207" s="123"/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1537</v>
      </c>
      <c r="BK207" s="19" t="s">
        <v>1538</v>
      </c>
      <c r="BL207" s="18"/>
      <c r="BM207" s="146"/>
      <c r="BN207" s="145"/>
      <c r="BO207" s="146"/>
      <c r="BP207" s="170"/>
      <c r="BQ207" s="14" t="str">
        <f>IF(AND(BR207&lt;1,BS207&lt;1),"Produção e Intervalo",IF(BR207&lt;1,"Intervalo",IF(BS207&lt;1,"Produção","Aderente")))</f>
        <v>Produção</v>
      </c>
      <c r="BR207" s="22">
        <f>IF(OR(B207="",F207=""),"*",AY207/P207)</f>
        <v>1</v>
      </c>
      <c r="BS207" s="22">
        <f>IF(OR(B207="",F207=""),"*",BA207/Q207)</f>
        <v>0</v>
      </c>
      <c r="BT207" s="8" t="str">
        <f t="shared" si="2"/>
        <v/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1463</v>
      </c>
      <c r="W208" s="119" t="s">
        <v>1135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/>
      <c r="AT208" s="122"/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0</v>
      </c>
      <c r="AZ208" s="204"/>
      <c r="BA208" s="123"/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1</v>
      </c>
      <c r="BI208" s="19"/>
      <c r="BJ208" s="19" t="s">
        <v>1539</v>
      </c>
      <c r="BK208" s="20"/>
      <c r="BL208" s="18"/>
      <c r="BM208" s="146"/>
      <c r="BN208" s="146"/>
      <c r="BO208" s="146"/>
      <c r="BP208" s="21"/>
      <c r="BQ208" s="14" t="str">
        <f>IF(AND(BR208&lt;1,BS208&lt;1),"Produção e Intervalo",IF(BR208&lt;1,"Intervalo",IF(BS208&lt;1,"Produção","Aderente")))</f>
        <v>Produção e Intervalo</v>
      </c>
      <c r="BR208" s="22">
        <f>IF(OR(B208="",F206=""),"*",AY208/P208)</f>
        <v>0</v>
      </c>
      <c r="BS208" s="22">
        <f>IF(OR(B208="",F206=""),"*",BA208/Q208)</f>
        <v>0</v>
      </c>
      <c r="BT208" s="8" t="str">
        <f t="shared" si="2"/>
        <v/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1399</v>
      </c>
      <c r="N209" s="143" t="s">
        <v>1400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1372</v>
      </c>
      <c r="W209" s="119" t="s">
        <v>1484</v>
      </c>
      <c r="X209" s="118" t="s">
        <v>481</v>
      </c>
      <c r="Y209" s="145" t="s">
        <v>484</v>
      </c>
      <c r="Z209" s="118" t="s">
        <v>482</v>
      </c>
      <c r="AA209" s="119" t="s">
        <v>1401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/>
      <c r="AS209" s="122"/>
      <c r="AT209" s="122"/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/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1</v>
      </c>
      <c r="BI209" s="19"/>
      <c r="BJ209" s="19" t="s">
        <v>1540</v>
      </c>
      <c r="BK209" s="19"/>
      <c r="BL209" s="18"/>
      <c r="BM209" s="146"/>
      <c r="BN209" s="145"/>
      <c r="BO209" s="146"/>
      <c r="BP209" s="170"/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/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1541</v>
      </c>
      <c r="J210" s="119">
        <v>70</v>
      </c>
      <c r="K210" s="119">
        <v>82</v>
      </c>
      <c r="L210" s="119"/>
      <c r="M210" s="143" t="s">
        <v>1542</v>
      </c>
      <c r="N210" s="143" t="s">
        <v>1543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1103</v>
      </c>
      <c r="W210" s="119" t="s">
        <v>1243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/>
      <c r="AT210" s="122"/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/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1</v>
      </c>
      <c r="BI210" s="19"/>
      <c r="BJ210" s="19" t="s">
        <v>1517</v>
      </c>
      <c r="BK210" s="20"/>
      <c r="BL210" s="18"/>
      <c r="BM210" s="146"/>
      <c r="BN210" s="146"/>
      <c r="BO210" s="146"/>
      <c r="BP210" s="21"/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/>
      </c>
    </row>
    <row r="211" spans="1:72">
      <c r="A211" s="149" t="str">
        <f>D211&amp;B211</f>
        <v/>
      </c>
      <c r="B211" s="116"/>
      <c r="C211" s="9" t="str">
        <f>IF(BS_CONTROLE[[#This Row],[DATA]]="","",WEEKNUM(BS_CONTROLE[[#This Row],[DATA]]))</f>
        <v/>
      </c>
      <c r="D211" s="118"/>
      <c r="E211" s="47">
        <v>206</v>
      </c>
      <c r="F211" s="142"/>
      <c r="G211" s="10" t="str">
        <f>IF(D211="","*",VLOOKUP(F211,BS_ATIVIDADE[],3,FALSE))</f>
        <v>*</v>
      </c>
      <c r="H211" s="192" t="s">
        <v>479</v>
      </c>
      <c r="I211" s="120" t="s">
        <v>479</v>
      </c>
      <c r="J211" s="119"/>
      <c r="K211" s="119"/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20"/>
      <c r="P211" s="120"/>
      <c r="Q211" s="119"/>
      <c r="R211" s="11" t="str">
        <f>IFERROR(_xlfn.XLOOKUP(F211, BS_ATIVIDADE[ATIVIDADE],BS_ATIVIDADE[UNIDADE] ), "*")</f>
        <v>*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9"/>
      <c r="W211" s="119"/>
      <c r="X211" s="118"/>
      <c r="Y211" s="145"/>
      <c r="Z211" s="118"/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-</v>
      </c>
      <c r="AJ211" s="10" t="str">
        <f>IF(BS_CONTROLE[[#This Row],[Atividade]]=0, "-", BS_CONTROLE[[#This Row],[Atividade]])</f>
        <v>-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-</v>
      </c>
      <c r="AN211" s="119" t="str">
        <f>IF(BS_CONTROLE[[#This Row],[SB]]=0, "-", BS_CONTROLE[[#This Row],[SB]])</f>
        <v>-</v>
      </c>
      <c r="AO211" s="119" t="str">
        <f>IF(BS_CONTROLE[[#This Row],[SUB]]=0, "-", BS_CONTROLE[[#This Row],[SUB]])</f>
        <v>-</v>
      </c>
      <c r="AP211" s="119">
        <f>BS_CONTROLE[[#This Row],[KM - Inicio]]</f>
        <v>0</v>
      </c>
      <c r="AQ211" s="119">
        <f>BS_CONTROLE[[#This Row],[KM - Inicio]]</f>
        <v>0</v>
      </c>
      <c r="AR211" s="122"/>
      <c r="AS211" s="122"/>
      <c r="AT211" s="122"/>
      <c r="AU211" s="169"/>
      <c r="AV211" s="169"/>
      <c r="AW211" s="16"/>
      <c r="AX211" s="16"/>
      <c r="AY211" s="13" t="str">
        <f>IF(D211="","*",IFERROR(IF(ISODD(COUNT(AS211:AX211)),"ERRO",SUM((AT211-AS211),(AV211-AU211),(AX211-AW211))),"ERRO"))</f>
        <v>*</v>
      </c>
      <c r="AZ211" s="204"/>
      <c r="BA211" s="123"/>
      <c r="BB211" s="11" t="str">
        <f>IFERROR(_xlfn.XLOOKUP(AI211, BS_ATIVIDADE[ATIVIDADE],BS_ATIVIDADE[UNIDADE] ), "*")</f>
        <v>*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92">
        <f>BS_CONTROLE[[#This Row],[Responsavel pelo boletim]]</f>
        <v>0</v>
      </c>
      <c r="BG211" s="18"/>
      <c r="BH211" s="19"/>
      <c r="BI211" s="19"/>
      <c r="BJ211" s="19"/>
      <c r="BK211" s="19"/>
      <c r="BL211" s="18"/>
      <c r="BM211" s="146"/>
      <c r="BN211" s="145"/>
      <c r="BO211" s="146"/>
      <c r="BP211" s="170"/>
      <c r="BQ211" s="14" t="str">
        <f>IF(AND(BR211&lt;1,BS211&lt;1),"Produção e Intervalo",IF(BR211&lt;1,"Intervalo",IF(BS211&lt;1,"Produção","Aderente")))</f>
        <v>Aderente</v>
      </c>
      <c r="BR211" s="22" t="str">
        <f>IF(OR(B211="",F211=""),"*",AY211/P211)</f>
        <v>*</v>
      </c>
      <c r="BS211" s="22" t="str">
        <f>IF(OR(B211="",F211=""),"*",BA211/Q211)</f>
        <v>*</v>
      </c>
      <c r="BT211" s="8" t="str">
        <f t="shared" si="2"/>
        <v/>
      </c>
    </row>
    <row r="212" spans="1:72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>
      <c r="A213" s="149" t="str">
        <f>D213&amp;B213</f>
        <v/>
      </c>
      <c r="B213" s="116"/>
      <c r="C213" s="9" t="str">
        <f>IF(BS_CONTROLE[[#This Row],[DATA]]="","",WEEKNUM(BS_CONTROLE[[#This Row],[DATA]]))</f>
        <v/>
      </c>
      <c r="D213" s="118"/>
      <c r="E213" s="47">
        <v>208</v>
      </c>
      <c r="F213" s="142"/>
      <c r="G213" s="10" t="str">
        <f>IF(D213="","*",VLOOKUP(F213,BS_ATIVIDADE[],3,FALSE))</f>
        <v>*</v>
      </c>
      <c r="H213" s="192" t="s">
        <v>479</v>
      </c>
      <c r="I213" s="120" t="s">
        <v>479</v>
      </c>
      <c r="J213" s="119"/>
      <c r="K213" s="119"/>
      <c r="L213" s="119" t="s">
        <v>479</v>
      </c>
      <c r="M213" s="14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20"/>
      <c r="P213" s="120"/>
      <c r="Q213" s="119"/>
      <c r="R213" s="11" t="str">
        <f>IFERROR(_xlfn.XLOOKUP(F213, BS_ATIVIDADE[ATIVIDADE],BS_ATIVIDADE[UNIDADE] ), "*")</f>
        <v>*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9"/>
      <c r="W213" s="119"/>
      <c r="X213" s="118"/>
      <c r="Y213" s="145"/>
      <c r="Z213" s="118"/>
      <c r="AA213" s="119"/>
      <c r="AB213" s="117"/>
      <c r="AC213" s="117"/>
      <c r="AD213" s="121"/>
      <c r="AE213" s="119"/>
      <c r="AF213" s="119"/>
      <c r="AG213" s="119"/>
      <c r="AH213" s="17"/>
      <c r="AI213" s="142" t="str">
        <f>IF(BS_CONTROLE[[#This Row],[Atividade]]=0, "-", BS_CONTROLE[[#This Row],[Atividade]])</f>
        <v>-</v>
      </c>
      <c r="AJ213" s="10" t="str">
        <f>IF(BS_CONTROLE[[#This Row],[Atividade]]=0, "-", BS_CONTROLE[[#This Row],[Atividade]])</f>
        <v>-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-</v>
      </c>
      <c r="AN213" s="119" t="str">
        <f>IF(BS_CONTROLE[[#This Row],[SB]]=0, "-", BS_CONTROLE[[#This Row],[SB]])</f>
        <v>-</v>
      </c>
      <c r="AO213" s="119" t="str">
        <f>IF(BS_CONTROLE[[#This Row],[SUB]]=0, "-", BS_CONTROLE[[#This Row],[SUB]])</f>
        <v>-</v>
      </c>
      <c r="AP213" s="119">
        <f>BS_CONTROLE[[#This Row],[KM - Inicio]]</f>
        <v>0</v>
      </c>
      <c r="AQ213" s="119">
        <f>BS_CONTROLE[[#This Row],[KM - Inicio]]</f>
        <v>0</v>
      </c>
      <c r="AR213" s="122"/>
      <c r="AS213" s="122"/>
      <c r="AT213" s="122"/>
      <c r="AU213" s="169"/>
      <c r="AV213" s="169"/>
      <c r="AW213" s="16"/>
      <c r="AX213" s="16"/>
      <c r="AY213" s="13" t="str">
        <f>IF(D213="","*",IFERROR(IF(ISODD(COUNT(AS213:AX213)),"ERRO",SUM((AT213-AS213),(AV213-AU213),(AX213-AW213))),"ERRO"))</f>
        <v>*</v>
      </c>
      <c r="AZ213" s="204"/>
      <c r="BA213" s="123"/>
      <c r="BB213" s="11" t="str">
        <f>IFERROR(_xlfn.XLOOKUP(AI213, BS_ATIVIDADE[ATIVIDADE],BS_ATIVIDADE[UNIDADE] ), "*")</f>
        <v>*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92">
        <f>BS_CONTROLE[[#This Row],[Responsavel pelo boletim]]</f>
        <v>0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Aderente</v>
      </c>
      <c r="BR213" s="22" t="str">
        <f>IF(OR(B213="",F213=""),"*",AY213/P213)</f>
        <v>*</v>
      </c>
      <c r="BS213" s="22" t="str">
        <f>IF(OR(B213="",F213=""),"*",BA213/Q213)</f>
        <v>*</v>
      </c>
      <c r="BT213" s="8" t="str">
        <f t="shared" si="2"/>
        <v/>
      </c>
    </row>
    <row r="214" spans="1:72">
      <c r="A214" s="149" t="str">
        <f>D214&amp;B214</f>
        <v/>
      </c>
      <c r="B214" s="116"/>
      <c r="C214" s="9" t="str">
        <f>IF(BS_CONTROLE[[#This Row],[DATA]]="","",WEEKNUM(BS_CONTROLE[[#This Row],[DATA]]))</f>
        <v/>
      </c>
      <c r="D214" s="118"/>
      <c r="E214" s="47">
        <v>209</v>
      </c>
      <c r="F214" s="142"/>
      <c r="G214" s="10" t="str">
        <f>IF(D214="","*",VLOOKUP(F214,BS_ATIVIDADE[],3,FALSE))</f>
        <v>*</v>
      </c>
      <c r="H214" s="192" t="s">
        <v>479</v>
      </c>
      <c r="I214" s="120" t="s">
        <v>479</v>
      </c>
      <c r="J214" s="119"/>
      <c r="K214" s="119"/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20"/>
      <c r="P214" s="120"/>
      <c r="Q214" s="119"/>
      <c r="R214" s="11" t="str">
        <f>IFERROR(_xlfn.XLOOKUP(F214, BS_ATIVIDADE[ATIVIDADE],BS_ATIVIDADE[UNIDADE] ), "*")</f>
        <v>*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9"/>
      <c r="W214" s="119"/>
      <c r="X214" s="118"/>
      <c r="Y214" s="145"/>
      <c r="Z214" s="118"/>
      <c r="AA214" s="119"/>
      <c r="AB214" s="117"/>
      <c r="AC214" s="117"/>
      <c r="AD214" s="121"/>
      <c r="AE214" s="119"/>
      <c r="AF214" s="119"/>
      <c r="AG214" s="119"/>
      <c r="AH214" s="17"/>
      <c r="AI214" s="142" t="str">
        <f>IF(BS_CONTROLE[[#This Row],[Atividade]]=0, "-", BS_CONTROLE[[#This Row],[Atividade]])</f>
        <v>-</v>
      </c>
      <c r="AJ214" s="10" t="str">
        <f>IF(BS_CONTROLE[[#This Row],[Atividade]]=0, "-", BS_CONTROLE[[#This Row],[Atividade]])</f>
        <v>-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-</v>
      </c>
      <c r="AN214" s="119" t="str">
        <f>IF(BS_CONTROLE[[#This Row],[SB]]=0, "-", BS_CONTROLE[[#This Row],[SB]])</f>
        <v>-</v>
      </c>
      <c r="AO214" s="119" t="str">
        <f>IF(BS_CONTROLE[[#This Row],[SUB]]=0, "-", BS_CONTROLE[[#This Row],[SUB]])</f>
        <v>-</v>
      </c>
      <c r="AP214" s="119">
        <f>BS_CONTROLE[[#This Row],[KM - Inicio]]</f>
        <v>0</v>
      </c>
      <c r="AQ214" s="119">
        <f>BS_CONTROLE[[#This Row],[KM - Inicio]]</f>
        <v>0</v>
      </c>
      <c r="AR214" s="122"/>
      <c r="AS214" s="122"/>
      <c r="AT214" s="122"/>
      <c r="AU214" s="169"/>
      <c r="AV214" s="169"/>
      <c r="AW214" s="16"/>
      <c r="AX214" s="16"/>
      <c r="AY214" s="13" t="str">
        <f>IF(D214="","*",IFERROR(IF(ISODD(COUNT(AS214:AX214)),"ERRO",SUM((AT214-AS214),(AV214-AU214),(AX214-AW214))),"ERRO"))</f>
        <v>*</v>
      </c>
      <c r="AZ214" s="204"/>
      <c r="BA214" s="123"/>
      <c r="BB214" s="11" t="str">
        <f>IFERROR(_xlfn.XLOOKUP(AI214, BS_ATIVIDADE[ATIVIDADE],BS_ATIVIDADE[UNIDADE] ), "*")</f>
        <v>*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92">
        <f>BS_CONTROLE[[#This Row],[Responsavel pelo boletim]]</f>
        <v>0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Aderente</v>
      </c>
      <c r="BR214" s="22" t="str">
        <f>IF(OR(B214="",F214=""),"*",AY214/P214)</f>
        <v>*</v>
      </c>
      <c r="BS214" s="22" t="str">
        <f>IF(OR(B214="",F214=""),"*",BA214/Q214)</f>
        <v>*</v>
      </c>
      <c r="BT214" s="8" t="str">
        <f t="shared" si="2"/>
        <v/>
      </c>
    </row>
    <row r="215" spans="1:72">
      <c r="A215" s="149" t="str">
        <f>D215&amp;B215</f>
        <v/>
      </c>
      <c r="B215" s="116"/>
      <c r="C215" s="9" t="str">
        <f>IF(BS_CONTROLE[[#This Row],[DATA]]="","",WEEKNUM(BS_CONTROLE[[#This Row],[DATA]]))</f>
        <v/>
      </c>
      <c r="D215" s="118"/>
      <c r="E215" s="47">
        <v>210</v>
      </c>
      <c r="F215" s="142"/>
      <c r="G215" s="10" t="str">
        <f>IF(D215="","*",VLOOKUP(F215,BS_ATIVIDADE[],3,FALSE))</f>
        <v>*</v>
      </c>
      <c r="H215" s="192" t="s">
        <v>479</v>
      </c>
      <c r="I215" s="120" t="s">
        <v>479</v>
      </c>
      <c r="J215" s="119"/>
      <c r="K215" s="119"/>
      <c r="L215" s="119" t="s">
        <v>479</v>
      </c>
      <c r="M215" s="14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20"/>
      <c r="P215" s="120"/>
      <c r="Q215" s="119"/>
      <c r="R215" s="11" t="str">
        <f>IFERROR(_xlfn.XLOOKUP(F215, BS_ATIVIDADE[ATIVIDADE],BS_ATIVIDADE[UNIDADE] ), "*")</f>
        <v>*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9"/>
      <c r="W215" s="119"/>
      <c r="X215" s="118"/>
      <c r="Y215" s="145"/>
      <c r="Z215" s="118"/>
      <c r="AA215" s="119"/>
      <c r="AB215" s="117"/>
      <c r="AC215" s="117"/>
      <c r="AD215" s="121"/>
      <c r="AE215" s="119"/>
      <c r="AF215" s="119"/>
      <c r="AG215" s="119"/>
      <c r="AH215" s="17"/>
      <c r="AI215" s="142" t="str">
        <f>IF(BS_CONTROLE[[#This Row],[Atividade]]=0, "-", BS_CONTROLE[[#This Row],[Atividade]])</f>
        <v>-</v>
      </c>
      <c r="AJ215" s="10" t="str">
        <f>IF(BS_CONTROLE[[#This Row],[Atividade]]=0, "-", BS_CONTROLE[[#This Row],[Atividade]])</f>
        <v>-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-</v>
      </c>
      <c r="AN215" s="119" t="str">
        <f>IF(BS_CONTROLE[[#This Row],[SB]]=0, "-", BS_CONTROLE[[#This Row],[SB]])</f>
        <v>-</v>
      </c>
      <c r="AO215" s="119" t="str">
        <f>IF(BS_CONTROLE[[#This Row],[SUB]]=0, "-", BS_CONTROLE[[#This Row],[SUB]])</f>
        <v>-</v>
      </c>
      <c r="AP215" s="119">
        <f>BS_CONTROLE[[#This Row],[KM - Inicio]]</f>
        <v>0</v>
      </c>
      <c r="AQ215" s="119">
        <f>BS_CONTROLE[[#This Row],[KM - Inicio]]</f>
        <v>0</v>
      </c>
      <c r="AR215" s="122"/>
      <c r="AS215" s="122"/>
      <c r="AT215" s="122"/>
      <c r="AU215" s="169"/>
      <c r="AV215" s="169"/>
      <c r="AW215" s="16"/>
      <c r="AX215" s="16"/>
      <c r="AY215" s="13" t="str">
        <f>IF(D215="","*",IFERROR(IF(ISODD(COUNT(AS215:AX215)),"ERRO",SUM((AT215-AS215),(AV215-AU215),(AX215-AW215))),"ERRO"))</f>
        <v>*</v>
      </c>
      <c r="AZ215" s="204"/>
      <c r="BA215" s="123"/>
      <c r="BB215" s="11" t="str">
        <f>IFERROR(_xlfn.XLOOKUP(AI215, BS_ATIVIDADE[ATIVIDADE],BS_ATIVIDADE[UNIDADE] ), "*")</f>
        <v>*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92">
        <f>BS_CONTROLE[[#This Row],[Responsavel pelo boletim]]</f>
        <v>0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Aderente</v>
      </c>
      <c r="BR215" s="22" t="str">
        <f>IF(OR(B215="",F215=""),"*",AY215/P215)</f>
        <v>*</v>
      </c>
      <c r="BS215" s="22" t="str">
        <f>IF(OR(B215="",F215=""),"*",BA215/Q215)</f>
        <v>*</v>
      </c>
      <c r="BT215" s="8" t="str">
        <f t="shared" si="2"/>
        <v/>
      </c>
    </row>
    <row r="216" spans="1:72" ht="18.75" customHeight="1">
      <c r="A216" s="149" t="str">
        <f>D216&amp;B216</f>
        <v/>
      </c>
      <c r="B216" s="116"/>
      <c r="C216" s="9" t="str">
        <f>IF(BS_CONTROLE[[#This Row],[DATA]]="","",WEEKNUM(BS_CONTROLE[[#This Row],[DATA]]))</f>
        <v/>
      </c>
      <c r="D216" s="118"/>
      <c r="E216" s="47">
        <v>211</v>
      </c>
      <c r="F216" s="142"/>
      <c r="G216" s="10" t="str">
        <f>IF(D216="","*",VLOOKUP(F216,BS_ATIVIDADE[],3,FALSE))</f>
        <v>*</v>
      </c>
      <c r="H216" s="192" t="s">
        <v>479</v>
      </c>
      <c r="I216" s="120" t="s">
        <v>479</v>
      </c>
      <c r="J216" s="119"/>
      <c r="K216" s="119"/>
      <c r="L216" s="119" t="s">
        <v>479</v>
      </c>
      <c r="M216" s="14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20"/>
      <c r="P216" s="120"/>
      <c r="Q216" s="119"/>
      <c r="R216" s="11" t="str">
        <f>IFERROR(_xlfn.XLOOKUP(F216, BS_ATIVIDADE[ATIVIDADE],BS_ATIVIDADE[UNIDADE] ), "*")</f>
        <v>*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9"/>
      <c r="W216" s="119"/>
      <c r="X216" s="118"/>
      <c r="Y216" s="145"/>
      <c r="Z216" s="118"/>
      <c r="AA216" s="119"/>
      <c r="AB216" s="117"/>
      <c r="AC216" s="117"/>
      <c r="AD216" s="121"/>
      <c r="AE216" s="119"/>
      <c r="AF216" s="119"/>
      <c r="AG216" s="119"/>
      <c r="AH216" s="17"/>
      <c r="AI216" s="142" t="str">
        <f>IF(BS_CONTROLE[[#This Row],[Atividade]]=0, "-", BS_CONTROLE[[#This Row],[Atividade]])</f>
        <v>-</v>
      </c>
      <c r="AJ216" s="10" t="str">
        <f>IF(BS_CONTROLE[[#This Row],[Atividade]]=0, "-", BS_CONTROLE[[#This Row],[Atividade]])</f>
        <v>-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-</v>
      </c>
      <c r="AN216" s="119" t="str">
        <f>IF(BS_CONTROLE[[#This Row],[SB]]=0, "-", BS_CONTROLE[[#This Row],[SB]])</f>
        <v>-</v>
      </c>
      <c r="AO216" s="119" t="str">
        <f>IF(BS_CONTROLE[[#This Row],[SUB]]=0, "-", BS_CONTROLE[[#This Row],[SUB]])</f>
        <v>-</v>
      </c>
      <c r="AP216" s="119">
        <f>BS_CONTROLE[[#This Row],[KM - Inicio]]</f>
        <v>0</v>
      </c>
      <c r="AQ216" s="119">
        <f>BS_CONTROLE[[#This Row],[KM - Inicio]]</f>
        <v>0</v>
      </c>
      <c r="AR216" s="122"/>
      <c r="AS216" s="122"/>
      <c r="AT216" s="122"/>
      <c r="AU216" s="169"/>
      <c r="AV216" s="169"/>
      <c r="AW216" s="16"/>
      <c r="AX216" s="16"/>
      <c r="AY216" s="13" t="str">
        <f>IF(D216="","*",IFERROR(IF(ISODD(COUNT(AS216:AX216)),"ERRO",SUM((AT216-AS216),(AV216-AU216),(AX216-AW216))),"ERRO"))</f>
        <v>*</v>
      </c>
      <c r="AZ216" s="204"/>
      <c r="BA216" s="123"/>
      <c r="BB216" s="11" t="str">
        <f>IFERROR(_xlfn.XLOOKUP(AI216, BS_ATIVIDADE[ATIVIDADE],BS_ATIVIDADE[UNIDADE] ), "*")</f>
        <v>*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92">
        <f>BS_CONTROLE[[#This Row],[Responsavel pelo boletim]]</f>
        <v>0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Aderente</v>
      </c>
      <c r="BR216" s="22" t="str">
        <f>IF(OR(B216="",F216=""),"*",AY216/P216)</f>
        <v>*</v>
      </c>
      <c r="BS216" s="22" t="str">
        <f>IF(OR(B216="",F216=""),"*",BA216/Q216)</f>
        <v>*</v>
      </c>
      <c r="BT216" s="8" t="str">
        <f t="shared" si="2"/>
        <v/>
      </c>
    </row>
    <row r="217" spans="1:72">
      <c r="A217" s="149" t="str">
        <f>D217&amp;B217</f>
        <v/>
      </c>
      <c r="B217" s="116"/>
      <c r="C217" s="9" t="str">
        <f>IF(BS_CONTROLE[[#This Row],[DATA]]="","",WEEKNUM(BS_CONTROLE[[#This Row],[DATA]]))</f>
        <v/>
      </c>
      <c r="D217" s="118"/>
      <c r="E217" s="47">
        <v>212</v>
      </c>
      <c r="F217" s="142"/>
      <c r="G217" s="10" t="str">
        <f>IF(D217="","*",VLOOKUP(F217,BS_ATIVIDADE[],3,FALSE))</f>
        <v>*</v>
      </c>
      <c r="H217" s="192" t="s">
        <v>479</v>
      </c>
      <c r="I217" s="120" t="s">
        <v>479</v>
      </c>
      <c r="J217" s="119"/>
      <c r="K217" s="119"/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20"/>
      <c r="P217" s="120"/>
      <c r="Q217" s="119"/>
      <c r="R217" s="11" t="str">
        <f>IFERROR(_xlfn.XLOOKUP(F217, BS_ATIVIDADE[ATIVIDADE],BS_ATIVIDADE[UNIDADE] ), "*")</f>
        <v>*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9"/>
      <c r="W217" s="119"/>
      <c r="X217" s="118"/>
      <c r="Y217" s="145"/>
      <c r="Z217" s="118"/>
      <c r="AA217" s="119"/>
      <c r="AB217" s="117"/>
      <c r="AC217" s="117"/>
      <c r="AD217" s="121"/>
      <c r="AE217" s="119"/>
      <c r="AF217" s="119"/>
      <c r="AG217" s="119"/>
      <c r="AH217" s="17"/>
      <c r="AI217" s="142" t="str">
        <f>IF(BS_CONTROLE[[#This Row],[Atividade]]=0, "-", BS_CONTROLE[[#This Row],[Atividade]])</f>
        <v>-</v>
      </c>
      <c r="AJ217" s="10" t="str">
        <f>IF(BS_CONTROLE[[#This Row],[Atividade]]=0, "-", BS_CONTROLE[[#This Row],[Atividade]])</f>
        <v>-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-</v>
      </c>
      <c r="AN217" s="119" t="str">
        <f>IF(BS_CONTROLE[[#This Row],[SB]]=0, "-", BS_CONTROLE[[#This Row],[SB]])</f>
        <v>-</v>
      </c>
      <c r="AO217" s="119" t="str">
        <f>IF(BS_CONTROLE[[#This Row],[SUB]]=0, "-", BS_CONTROLE[[#This Row],[SUB]])</f>
        <v>-</v>
      </c>
      <c r="AP217" s="119">
        <f>BS_CONTROLE[[#This Row],[KM - Inicio]]</f>
        <v>0</v>
      </c>
      <c r="AQ217" s="119">
        <f>BS_CONTROLE[[#This Row],[KM - Inicio]]</f>
        <v>0</v>
      </c>
      <c r="AR217" s="122"/>
      <c r="AS217" s="122"/>
      <c r="AT217" s="122"/>
      <c r="AU217" s="169"/>
      <c r="AV217" s="169"/>
      <c r="AW217" s="16"/>
      <c r="AX217" s="16"/>
      <c r="AY217" s="13" t="str">
        <f>IF(D217="","*",IFERROR(IF(ISODD(COUNT(AS217:AX217)),"ERRO",SUM((AT217-AS217),(AV217-AU217),(AX217-AW217))),"ERRO"))</f>
        <v>*</v>
      </c>
      <c r="AZ217" s="204"/>
      <c r="BA217" s="123"/>
      <c r="BB217" s="11" t="str">
        <f>IFERROR(_xlfn.XLOOKUP(AI217, BS_ATIVIDADE[ATIVIDADE],BS_ATIVIDADE[UNIDADE] ), "*")</f>
        <v>*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92">
        <f>BS_CONTROLE[[#This Row],[Responsavel pelo boletim]]</f>
        <v>0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>
      <c r="A218" s="149" t="str">
        <f>D218&amp;B218</f>
        <v/>
      </c>
      <c r="B218" s="116"/>
      <c r="C218" s="9" t="str">
        <f>IF(BS_CONTROLE[[#This Row],[DATA]]="","",WEEKNUM(BS_CONTROLE[[#This Row],[DATA]]))</f>
        <v/>
      </c>
      <c r="D218" s="118"/>
      <c r="E218" s="47">
        <v>213</v>
      </c>
      <c r="F218" s="142"/>
      <c r="G218" s="10" t="str">
        <f>IF(D218="","*",VLOOKUP(F218,BS_ATIVIDADE[],3,FALSE))</f>
        <v>*</v>
      </c>
      <c r="H218" s="192" t="s">
        <v>479</v>
      </c>
      <c r="I218" s="120" t="s">
        <v>479</v>
      </c>
      <c r="J218" s="119"/>
      <c r="K218" s="119"/>
      <c r="L218" s="119" t="s">
        <v>479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20"/>
      <c r="P218" s="120"/>
      <c r="Q218" s="119"/>
      <c r="R218" s="11" t="str">
        <f>IFERROR(_xlfn.XLOOKUP(F218, BS_ATIVIDADE[ATIVIDADE],BS_ATIVIDADE[UNIDADE] ), "*")</f>
        <v>*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9"/>
      <c r="W218" s="119"/>
      <c r="X218" s="118"/>
      <c r="Y218" s="145"/>
      <c r="Z218" s="118"/>
      <c r="AA218" s="119"/>
      <c r="AB218" s="117"/>
      <c r="AC218" s="117"/>
      <c r="AD218" s="121"/>
      <c r="AE218" s="119"/>
      <c r="AF218" s="119"/>
      <c r="AG218" s="119"/>
      <c r="AH218" s="17"/>
      <c r="AI218" s="142" t="str">
        <f>IF(BS_CONTROLE[[#This Row],[Atividade]]=0, "-", BS_CONTROLE[[#This Row],[Atividade]])</f>
        <v>-</v>
      </c>
      <c r="AJ218" s="10" t="str">
        <f>IF(BS_CONTROLE[[#This Row],[Atividade]]=0, "-", BS_CONTROLE[[#This Row],[Atividade]])</f>
        <v>-</v>
      </c>
      <c r="AK218" s="35" t="str">
        <f>BS_CONTROLE[[#This Row],[Local - Partida]]</f>
        <v>-</v>
      </c>
      <c r="AL218" s="35" t="str">
        <f>BS_CONTROLE[[#This Row],[Local - Encerramento]]</f>
        <v>-</v>
      </c>
      <c r="AM218" s="119" t="str">
        <f>IF(BS_CONTROLE[[#This Row],[Entre - Estações]]=0, "-", BS_CONTROLE[[#This Row],[Entre - Estações]])</f>
        <v>-</v>
      </c>
      <c r="AN218" s="119" t="str">
        <f>IF(BS_CONTROLE[[#This Row],[SB]]=0, "-", BS_CONTROLE[[#This Row],[SB]])</f>
        <v>-</v>
      </c>
      <c r="AO218" s="119" t="str">
        <f>IF(BS_CONTROLE[[#This Row],[SUB]]=0, "-", BS_CONTROLE[[#This Row],[SUB]])</f>
        <v>-</v>
      </c>
      <c r="AP218" s="119">
        <f>BS_CONTROLE[[#This Row],[KM - Inicio]]</f>
        <v>0</v>
      </c>
      <c r="AQ218" s="119">
        <f>BS_CONTROLE[[#This Row],[KM - Inicio]]</f>
        <v>0</v>
      </c>
      <c r="AR218" s="122"/>
      <c r="AS218" s="122"/>
      <c r="AT218" s="122"/>
      <c r="AU218" s="169"/>
      <c r="AV218" s="169"/>
      <c r="AW218" s="16"/>
      <c r="AX218" s="16"/>
      <c r="AY218" s="13" t="str">
        <f>IF(D218="","*",IFERROR(IF(ISODD(COUNT(AS218:AX218)),"ERRO",SUM((AT218-AS218),(AV218-AU218),(AX218-AW218))),"ERRO"))</f>
        <v>*</v>
      </c>
      <c r="AZ218" s="204"/>
      <c r="BA218" s="123"/>
      <c r="BB218" s="11" t="str">
        <f>IFERROR(_xlfn.XLOOKUP(AI218, BS_ATIVIDADE[ATIVIDADE],BS_ATIVIDADE[UNIDADE] ), "*")</f>
        <v>*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92">
        <f>BS_CONTROLE[[#This Row],[Responsavel pelo boletim]]</f>
        <v>0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Aderente</v>
      </c>
      <c r="BR218" s="22" t="str">
        <f>IF(OR(B218="",F218=""),"*",AY218/P218)</f>
        <v>*</v>
      </c>
      <c r="BS218" s="22" t="str">
        <f>IF(OR(B218="",F218=""),"*",BA218/Q218)</f>
        <v>*</v>
      </c>
      <c r="BT218" s="8" t="str">
        <f t="shared" si="2"/>
        <v/>
      </c>
    </row>
    <row r="219" spans="1:72">
      <c r="A219" s="149" t="str">
        <f>D219&amp;B219</f>
        <v/>
      </c>
      <c r="B219" s="116"/>
      <c r="C219" s="9" t="str">
        <f>IF(BS_CONTROLE[[#This Row],[DATA]]="","",WEEKNUM(BS_CONTROLE[[#This Row],[DATA]]))</f>
        <v/>
      </c>
      <c r="D219" s="118"/>
      <c r="E219" s="47">
        <v>214</v>
      </c>
      <c r="F219" s="142"/>
      <c r="G219" s="10" t="str">
        <f>IF(D219="","*",VLOOKUP(F219,BS_ATIVIDADE[],3,FALSE))</f>
        <v>*</v>
      </c>
      <c r="H219" s="192" t="s">
        <v>479</v>
      </c>
      <c r="I219" s="120" t="s">
        <v>479</v>
      </c>
      <c r="J219" s="119"/>
      <c r="K219" s="119"/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20"/>
      <c r="P219" s="120"/>
      <c r="Q219" s="119"/>
      <c r="R219" s="11" t="str">
        <f>IFERROR(_xlfn.XLOOKUP(F219, BS_ATIVIDADE[ATIVIDADE],BS_ATIVIDADE[UNIDADE] ), "*")</f>
        <v>*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9"/>
      <c r="W219" s="119"/>
      <c r="X219" s="118"/>
      <c r="Y219" s="145"/>
      <c r="Z219" s="118"/>
      <c r="AA219" s="119"/>
      <c r="AB219" s="117"/>
      <c r="AC219" s="117"/>
      <c r="AD219" s="121"/>
      <c r="AE219" s="119"/>
      <c r="AF219" s="119"/>
      <c r="AG219" s="119"/>
      <c r="AH219" s="17"/>
      <c r="AI219" s="142" t="str">
        <f>IF(BS_CONTROLE[[#This Row],[Atividade]]=0, "-", BS_CONTROLE[[#This Row],[Atividade]])</f>
        <v>-</v>
      </c>
      <c r="AJ219" s="10" t="str">
        <f>IF(BS_CONTROLE[[#This Row],[Atividade]]=0, "-", BS_CONTROLE[[#This Row],[Atividade]])</f>
        <v>-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-</v>
      </c>
      <c r="AN219" s="119" t="str">
        <f>IF(BS_CONTROLE[[#This Row],[SB]]=0, "-", BS_CONTROLE[[#This Row],[SB]])</f>
        <v>-</v>
      </c>
      <c r="AO219" s="119" t="str">
        <f>IF(BS_CONTROLE[[#This Row],[SUB]]=0, "-", BS_CONTROLE[[#This Row],[SUB]])</f>
        <v>-</v>
      </c>
      <c r="AP219" s="119">
        <f>BS_CONTROLE[[#This Row],[KM - Inicio]]</f>
        <v>0</v>
      </c>
      <c r="AQ219" s="119">
        <f>BS_CONTROLE[[#This Row],[KM - Inicio]]</f>
        <v>0</v>
      </c>
      <c r="AR219" s="122"/>
      <c r="AS219" s="122"/>
      <c r="AT219" s="122"/>
      <c r="AU219" s="169"/>
      <c r="AV219" s="169"/>
      <c r="AW219" s="16"/>
      <c r="AX219" s="16"/>
      <c r="AY219" s="13" t="str">
        <f>IF(D219="","*",IFERROR(IF(ISODD(COUNT(AS219:AX219)),"ERRO",SUM((AT219-AS219),(AV219-AU219),(AX219-AW219))),"ERRO"))</f>
        <v>*</v>
      </c>
      <c r="AZ219" s="204"/>
      <c r="BA219" s="123"/>
      <c r="BB219" s="11" t="str">
        <f>IFERROR(_xlfn.XLOOKUP(AI219, BS_ATIVIDADE[ATIVIDADE],BS_ATIVIDADE[UNIDADE] ), "*")</f>
        <v>*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92">
        <f>BS_CONTROLE[[#This Row],[Responsavel pelo boletim]]</f>
        <v>0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Aderente</v>
      </c>
      <c r="BR219" s="22" t="str">
        <f>IF(OR(B219="",F219=""),"*",AY219/P219)</f>
        <v>*</v>
      </c>
      <c r="BS219" s="22" t="str">
        <f>IF(OR(B219="",F219=""),"*",BA219/Q219)</f>
        <v>*</v>
      </c>
      <c r="BT219" s="8" t="str">
        <f t="shared" si="2"/>
        <v/>
      </c>
    </row>
    <row r="220" spans="1:72">
      <c r="A220" s="149" t="str">
        <f>D220&amp;B220</f>
        <v/>
      </c>
      <c r="B220" s="116"/>
      <c r="C220" s="9" t="str">
        <f>IF(BS_CONTROLE[[#This Row],[DATA]]="","",WEEKNUM(BS_CONTROLE[[#This Row],[DATA]]))</f>
        <v/>
      </c>
      <c r="D220" s="118"/>
      <c r="E220" s="47">
        <v>215</v>
      </c>
      <c r="F220" s="142"/>
      <c r="G220" s="10" t="str">
        <f>IF(D220="","*",VLOOKUP(F220,BS_ATIVIDADE[],3,FALSE))</f>
        <v>*</v>
      </c>
      <c r="H220" s="192" t="s">
        <v>479</v>
      </c>
      <c r="I220" s="120" t="s">
        <v>479</v>
      </c>
      <c r="J220" s="119"/>
      <c r="K220" s="119"/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20"/>
      <c r="P220" s="120"/>
      <c r="Q220" s="119"/>
      <c r="R220" s="11" t="str">
        <f>IFERROR(_xlfn.XLOOKUP(F220, BS_ATIVIDADE[ATIVIDADE],BS_ATIVIDADE[UNIDADE] ), "*")</f>
        <v>*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9"/>
      <c r="W220" s="119"/>
      <c r="X220" s="118"/>
      <c r="Y220" s="145"/>
      <c r="Z220" s="118"/>
      <c r="AA220" s="119"/>
      <c r="AB220" s="117"/>
      <c r="AC220" s="117"/>
      <c r="AD220" s="121"/>
      <c r="AE220" s="119"/>
      <c r="AF220" s="119"/>
      <c r="AG220" s="119"/>
      <c r="AH220" s="17"/>
      <c r="AI220" s="142" t="str">
        <f>IF(BS_CONTROLE[[#This Row],[Atividade]]=0, "-", BS_CONTROLE[[#This Row],[Atividade]])</f>
        <v>-</v>
      </c>
      <c r="AJ220" s="10" t="str">
        <f>IF(BS_CONTROLE[[#This Row],[Atividade]]=0, "-", BS_CONTROLE[[#This Row],[Atividade]])</f>
        <v>-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-</v>
      </c>
      <c r="AN220" s="119" t="str">
        <f>IF(BS_CONTROLE[[#This Row],[SB]]=0, "-", BS_CONTROLE[[#This Row],[SB]])</f>
        <v>-</v>
      </c>
      <c r="AO220" s="119" t="str">
        <f>IF(BS_CONTROLE[[#This Row],[SUB]]=0, "-", BS_CONTROLE[[#This Row],[SUB]])</f>
        <v>-</v>
      </c>
      <c r="AP220" s="119">
        <f>BS_CONTROLE[[#This Row],[KM - Inicio]]</f>
        <v>0</v>
      </c>
      <c r="AQ220" s="119">
        <f>BS_CONTROLE[[#This Row],[KM - Inicio]]</f>
        <v>0</v>
      </c>
      <c r="AR220" s="122"/>
      <c r="AS220" s="122"/>
      <c r="AT220" s="122"/>
      <c r="AU220" s="169"/>
      <c r="AV220" s="169"/>
      <c r="AW220" s="16"/>
      <c r="AX220" s="16"/>
      <c r="AY220" s="13" t="str">
        <f>IF(D220="","*",IFERROR(IF(ISODD(COUNT(AS220:AX220)),"ERRO",SUM((AT220-AS220),(AV220-AU220),(AX220-AW220))),"ERRO"))</f>
        <v>*</v>
      </c>
      <c r="AZ220" s="204"/>
      <c r="BA220" s="123"/>
      <c r="BB220" s="11" t="str">
        <f>IFERROR(_xlfn.XLOOKUP(AI220, BS_ATIVIDADE[ATIVIDADE],BS_ATIVIDADE[UNIDADE] ), "*")</f>
        <v>*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92">
        <f>BS_CONTROLE[[#This Row],[Responsavel pelo boletim]]</f>
        <v>0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Aderente</v>
      </c>
      <c r="BR220" s="22" t="str">
        <f>IF(OR(B220="",F220=""),"*",AY220/P220)</f>
        <v>*</v>
      </c>
      <c r="BS220" s="22" t="str">
        <f>IF(OR(B220="",F220=""),"*",BA220/Q220)</f>
        <v>*</v>
      </c>
      <c r="BT220" s="8" t="str">
        <f t="shared" si="2"/>
        <v/>
      </c>
    </row>
    <row r="221" spans="1:72">
      <c r="A221" s="149" t="str">
        <f>D221&amp;B221</f>
        <v/>
      </c>
      <c r="B221" s="116"/>
      <c r="C221" s="9" t="str">
        <f>IF(BS_CONTROLE[[#This Row],[DATA]]="","",WEEKNUM(BS_CONTROLE[[#This Row],[DATA]]))</f>
        <v/>
      </c>
      <c r="D221" s="118"/>
      <c r="E221" s="47">
        <v>216</v>
      </c>
      <c r="F221" s="142"/>
      <c r="G221" s="10" t="str">
        <f>IF(D221="","*",VLOOKUP(F221,BS_ATIVIDADE[],3,FALSE))</f>
        <v>*</v>
      </c>
      <c r="H221" s="192" t="s">
        <v>479</v>
      </c>
      <c r="I221" s="120" t="s">
        <v>479</v>
      </c>
      <c r="J221" s="119"/>
      <c r="K221" s="119"/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20"/>
      <c r="P221" s="120"/>
      <c r="Q221" s="119"/>
      <c r="R221" s="11" t="str">
        <f>IFERROR(_xlfn.XLOOKUP(F221, BS_ATIVIDADE[ATIVIDADE],BS_ATIVIDADE[UNIDADE] ), "*")</f>
        <v>*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9"/>
      <c r="W221" s="119"/>
      <c r="X221" s="118"/>
      <c r="Y221" s="145"/>
      <c r="Z221" s="118"/>
      <c r="AA221" s="119"/>
      <c r="AB221" s="117"/>
      <c r="AC221" s="117"/>
      <c r="AD221" s="121"/>
      <c r="AE221" s="119"/>
      <c r="AF221" s="119"/>
      <c r="AG221" s="119"/>
      <c r="AH221" s="17"/>
      <c r="AI221" s="142" t="str">
        <f>IF(BS_CONTROLE[[#This Row],[Atividade]]=0, "-", BS_CONTROLE[[#This Row],[Atividade]])</f>
        <v>-</v>
      </c>
      <c r="AJ221" s="10" t="str">
        <f>IF(BS_CONTROLE[[#This Row],[Atividade]]=0, "-", BS_CONTROLE[[#This Row],[Atividade]])</f>
        <v>-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-</v>
      </c>
      <c r="AN221" s="119" t="str">
        <f>IF(BS_CONTROLE[[#This Row],[SB]]=0, "-", BS_CONTROLE[[#This Row],[SB]])</f>
        <v>-</v>
      </c>
      <c r="AO221" s="119" t="str">
        <f>IF(BS_CONTROLE[[#This Row],[SUB]]=0, "-", BS_CONTROLE[[#This Row],[SUB]])</f>
        <v>-</v>
      </c>
      <c r="AP221" s="119">
        <f>BS_CONTROLE[[#This Row],[KM - Inicio]]</f>
        <v>0</v>
      </c>
      <c r="AQ221" s="119">
        <f>BS_CONTROLE[[#This Row],[KM - Inicio]]</f>
        <v>0</v>
      </c>
      <c r="AR221" s="122"/>
      <c r="AS221" s="122"/>
      <c r="AT221" s="122"/>
      <c r="AU221" s="169"/>
      <c r="AV221" s="169"/>
      <c r="AW221" s="16"/>
      <c r="AX221" s="16"/>
      <c r="AY221" s="13" t="str">
        <f>IF(D221="","*",IFERROR(IF(ISODD(COUNT(AS221:AX221)),"ERRO",SUM((AT221-AS221),(AV221-AU221),(AX221-AW221))),"ERRO"))</f>
        <v>*</v>
      </c>
      <c r="AZ221" s="204"/>
      <c r="BA221" s="123"/>
      <c r="BB221" s="11" t="str">
        <f>IFERROR(_xlfn.XLOOKUP(AI221, BS_ATIVIDADE[ATIVIDADE],BS_ATIVIDADE[UNIDADE] ), "*")</f>
        <v>*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92">
        <f>BS_CONTROLE[[#This Row],[Responsavel pelo boletim]]</f>
        <v>0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Aderente</v>
      </c>
      <c r="BR221" s="22" t="str">
        <f>IF(OR(B221="",F221=""),"*",AY221/P221)</f>
        <v>*</v>
      </c>
      <c r="BS221" s="22" t="str">
        <f>IF(OR(B221="",F221=""),"*",BA221/Q221)</f>
        <v>*</v>
      </c>
      <c r="BT221" s="8" t="str">
        <f t="shared" si="2"/>
        <v/>
      </c>
    </row>
    <row r="222" spans="1:72">
      <c r="A222" s="149" t="str">
        <f>D222&amp;B222</f>
        <v/>
      </c>
      <c r="B222" s="116"/>
      <c r="C222" s="9" t="str">
        <f>IF(BS_CONTROLE[[#This Row],[DATA]]="","",WEEKNUM(BS_CONTROLE[[#This Row],[DATA]]))</f>
        <v/>
      </c>
      <c r="D222" s="118"/>
      <c r="E222" s="47">
        <v>217</v>
      </c>
      <c r="F222" s="142"/>
      <c r="G222" s="10" t="str">
        <f>IF(D222="","*",VLOOKUP(F222,BS_ATIVIDADE[],3,FALSE))</f>
        <v>*</v>
      </c>
      <c r="H222" s="192" t="s">
        <v>479</v>
      </c>
      <c r="I222" s="120" t="s">
        <v>479</v>
      </c>
      <c r="J222" s="119"/>
      <c r="K222" s="119"/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20"/>
      <c r="P222" s="120"/>
      <c r="Q222" s="119"/>
      <c r="R222" s="11" t="str">
        <f>IFERROR(_xlfn.XLOOKUP(F222, BS_ATIVIDADE[ATIVIDADE],BS_ATIVIDADE[UNIDADE] ), "*")</f>
        <v>*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9"/>
      <c r="W222" s="119"/>
      <c r="X222" s="118"/>
      <c r="Y222" s="145"/>
      <c r="Z222" s="118"/>
      <c r="AA222" s="119"/>
      <c r="AB222" s="117"/>
      <c r="AC222" s="117"/>
      <c r="AD222" s="121"/>
      <c r="AE222" s="119"/>
      <c r="AF222" s="119"/>
      <c r="AG222" s="119"/>
      <c r="AH222" s="17"/>
      <c r="AI222" s="142" t="str">
        <f>IF(BS_CONTROLE[[#This Row],[Atividade]]=0, "-", BS_CONTROLE[[#This Row],[Atividade]])</f>
        <v>-</v>
      </c>
      <c r="AJ222" s="10" t="str">
        <f>IF(BS_CONTROLE[[#This Row],[Atividade]]=0, "-", BS_CONTROLE[[#This Row],[Atividade]])</f>
        <v>-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-</v>
      </c>
      <c r="AN222" s="119" t="str">
        <f>IF(BS_CONTROLE[[#This Row],[SB]]=0, "-", BS_CONTROLE[[#This Row],[SB]])</f>
        <v>-</v>
      </c>
      <c r="AO222" s="119" t="str">
        <f>IF(BS_CONTROLE[[#This Row],[SUB]]=0, "-", BS_CONTROLE[[#This Row],[SUB]])</f>
        <v>-</v>
      </c>
      <c r="AP222" s="119">
        <f>BS_CONTROLE[[#This Row],[KM - Inicio]]</f>
        <v>0</v>
      </c>
      <c r="AQ222" s="119">
        <f>BS_CONTROLE[[#This Row],[KM - Inicio]]</f>
        <v>0</v>
      </c>
      <c r="AR222" s="122"/>
      <c r="AS222" s="122"/>
      <c r="AT222" s="122"/>
      <c r="AU222" s="169"/>
      <c r="AV222" s="169"/>
      <c r="AW222" s="16"/>
      <c r="AX222" s="16"/>
      <c r="AY222" s="13" t="str">
        <f>IF(D222="","*",IFERROR(IF(ISODD(COUNT(AS222:AX222)),"ERRO",SUM((AT222-AS222),(AV222-AU222),(AX222-AW222))),"ERRO"))</f>
        <v>*</v>
      </c>
      <c r="AZ222" s="204"/>
      <c r="BA222" s="123"/>
      <c r="BB222" s="11" t="str">
        <f>IFERROR(_xlfn.XLOOKUP(AI222, BS_ATIVIDADE[ATIVIDADE],BS_ATIVIDADE[UNIDADE] ), "*")</f>
        <v>*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92">
        <f>BS_CONTROLE[[#This Row],[Responsavel pelo boletim]]</f>
        <v>0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Aderente</v>
      </c>
      <c r="BR222" s="22" t="str">
        <f>IF(OR(B222="",F222=""),"*",AY222/P222)</f>
        <v>*</v>
      </c>
      <c r="BS222" s="22" t="str">
        <f>IF(OR(B222="",F222=""),"*",BA222/Q222)</f>
        <v>*</v>
      </c>
      <c r="BT222" s="8" t="str">
        <f t="shared" ref="BT222:BT285" si="3">IF(BN222="","",SUBSTITUTE(BM222," ","")&amp;SUBSTITUTE(BN222," ",""))</f>
        <v/>
      </c>
    </row>
    <row r="223" spans="1:72">
      <c r="A223" s="149" t="str">
        <f>D223&amp;B223</f>
        <v/>
      </c>
      <c r="B223" s="116"/>
      <c r="C223" s="9" t="str">
        <f>IF(BS_CONTROLE[[#This Row],[DATA]]="","",WEEKNUM(BS_CONTROLE[[#This Row],[DATA]]))</f>
        <v/>
      </c>
      <c r="D223" s="118"/>
      <c r="E223" s="47">
        <v>218</v>
      </c>
      <c r="F223" s="142"/>
      <c r="G223" s="10" t="str">
        <f>IF(D223="","*",VLOOKUP(F223,BS_ATIVIDADE[],3,FALSE))</f>
        <v>*</v>
      </c>
      <c r="H223" s="192" t="s">
        <v>479</v>
      </c>
      <c r="I223" s="120" t="s">
        <v>479</v>
      </c>
      <c r="J223" s="119"/>
      <c r="K223" s="119"/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20"/>
      <c r="P223" s="120"/>
      <c r="Q223" s="119"/>
      <c r="R223" s="11" t="str">
        <f>IFERROR(_xlfn.XLOOKUP(F223, BS_ATIVIDADE[ATIVIDADE],BS_ATIVIDADE[UNIDADE] ), "*")</f>
        <v>*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9"/>
      <c r="W223" s="119"/>
      <c r="X223" s="118"/>
      <c r="Y223" s="145"/>
      <c r="Z223" s="118"/>
      <c r="AA223" s="119"/>
      <c r="AB223" s="117"/>
      <c r="AC223" s="117"/>
      <c r="AD223" s="121"/>
      <c r="AE223" s="119"/>
      <c r="AF223" s="119"/>
      <c r="AG223" s="119"/>
      <c r="AH223" s="17"/>
      <c r="AI223" s="142" t="str">
        <f>IF(BS_CONTROLE[[#This Row],[Atividade]]=0, "-", BS_CONTROLE[[#This Row],[Atividade]])</f>
        <v>-</v>
      </c>
      <c r="AJ223" s="10" t="str">
        <f>IF(BS_CONTROLE[[#This Row],[Atividade]]=0, "-", BS_CONTROLE[[#This Row],[Atividade]])</f>
        <v>-</v>
      </c>
      <c r="AK223" s="35" t="str">
        <f>BS_CONTROLE[[#This Row],[Local - Partida]]</f>
        <v>-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-</v>
      </c>
      <c r="AN223" s="119" t="str">
        <f>IF(BS_CONTROLE[[#This Row],[SB]]=0, "-", BS_CONTROLE[[#This Row],[SB]])</f>
        <v>-</v>
      </c>
      <c r="AO223" s="119" t="str">
        <f>IF(BS_CONTROLE[[#This Row],[SUB]]=0, "-", BS_CONTROLE[[#This Row],[SUB]])</f>
        <v>-</v>
      </c>
      <c r="AP223" s="119">
        <f>BS_CONTROLE[[#This Row],[KM - Inicio]]</f>
        <v>0</v>
      </c>
      <c r="AQ223" s="119">
        <f>BS_CONTROLE[[#This Row],[KM - Inicio]]</f>
        <v>0</v>
      </c>
      <c r="AR223" s="122"/>
      <c r="AS223" s="122"/>
      <c r="AT223" s="122"/>
      <c r="AU223" s="169"/>
      <c r="AV223" s="169"/>
      <c r="AW223" s="16"/>
      <c r="AX223" s="16"/>
      <c r="AY223" s="13" t="str">
        <f>IF(D223="","*",IFERROR(IF(ISODD(COUNT(AS223:AX223)),"ERRO",SUM((AT223-AS223),(AV223-AU223),(AX223-AW223))),"ERRO"))</f>
        <v>*</v>
      </c>
      <c r="AZ223" s="204"/>
      <c r="BA223" s="123"/>
      <c r="BB223" s="11" t="str">
        <f>IFERROR(_xlfn.XLOOKUP(AI223, BS_ATIVIDADE[ATIVIDADE],BS_ATIVIDADE[UNIDADE] ), "*")</f>
        <v>*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92">
        <f>BS_CONTROLE[[#This Row],[Responsavel pelo boletim]]</f>
        <v>0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Aderente</v>
      </c>
      <c r="BR223" s="22" t="str">
        <f>IF(OR(B223="",F223=""),"*",AY223/P223)</f>
        <v>*</v>
      </c>
      <c r="BS223" s="22" t="str">
        <f>IF(OR(B223="",F223=""),"*",BA223/Q223)</f>
        <v>*</v>
      </c>
      <c r="BT223" s="8" t="str">
        <f t="shared" si="3"/>
        <v/>
      </c>
    </row>
    <row r="224" spans="1:72">
      <c r="A224" s="149" t="str">
        <f>D224&amp;B224</f>
        <v/>
      </c>
      <c r="B224" s="116"/>
      <c r="C224" s="9" t="str">
        <f>IF(BS_CONTROLE[[#This Row],[DATA]]="","",WEEKNUM(BS_CONTROLE[[#This Row],[DATA]]))</f>
        <v/>
      </c>
      <c r="D224" s="118"/>
      <c r="E224" s="47">
        <v>219</v>
      </c>
      <c r="F224" s="142"/>
      <c r="G224" s="10" t="str">
        <f>IF(D224="","*",VLOOKUP(F224,BS_ATIVIDADE[],3,FALSE))</f>
        <v>*</v>
      </c>
      <c r="H224" s="192" t="s">
        <v>479</v>
      </c>
      <c r="I224" s="120" t="s">
        <v>479</v>
      </c>
      <c r="J224" s="119"/>
      <c r="K224" s="119"/>
      <c r="L224" s="119" t="s">
        <v>479</v>
      </c>
      <c r="M224" s="14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20"/>
      <c r="P224" s="120"/>
      <c r="Q224" s="119"/>
      <c r="R224" s="11" t="str">
        <f>IFERROR(_xlfn.XLOOKUP(F224, BS_ATIVIDADE[ATIVIDADE],BS_ATIVIDADE[UNIDADE] ), "*")</f>
        <v>*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9"/>
      <c r="W224" s="119"/>
      <c r="X224" s="118"/>
      <c r="Y224" s="145"/>
      <c r="Z224" s="118"/>
      <c r="AA224" s="119"/>
      <c r="AB224" s="117"/>
      <c r="AC224" s="117"/>
      <c r="AD224" s="121"/>
      <c r="AE224" s="119"/>
      <c r="AF224" s="119"/>
      <c r="AG224" s="119"/>
      <c r="AH224" s="17"/>
      <c r="AI224" s="142" t="str">
        <f>IF(BS_CONTROLE[[#This Row],[Atividade]]=0, "-", BS_CONTROLE[[#This Row],[Atividade]])</f>
        <v>-</v>
      </c>
      <c r="AJ224" s="10" t="str">
        <f>IF(BS_CONTROLE[[#This Row],[Atividade]]=0, "-", BS_CONTROLE[[#This Row],[Atividade]])</f>
        <v>-</v>
      </c>
      <c r="AK224" s="35" t="str">
        <f>BS_CONTROLE[[#This Row],[Local - Partida]]</f>
        <v>-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-</v>
      </c>
      <c r="AN224" s="119" t="str">
        <f>IF(BS_CONTROLE[[#This Row],[SB]]=0, "-", BS_CONTROLE[[#This Row],[SB]])</f>
        <v>-</v>
      </c>
      <c r="AO224" s="119" t="str">
        <f>IF(BS_CONTROLE[[#This Row],[SUB]]=0, "-", BS_CONTROLE[[#This Row],[SUB]])</f>
        <v>-</v>
      </c>
      <c r="AP224" s="119">
        <f>BS_CONTROLE[[#This Row],[KM - Inicio]]</f>
        <v>0</v>
      </c>
      <c r="AQ224" s="119">
        <f>BS_CONTROLE[[#This Row],[KM - Inicio]]</f>
        <v>0</v>
      </c>
      <c r="AR224" s="122"/>
      <c r="AS224" s="122"/>
      <c r="AT224" s="122"/>
      <c r="AU224" s="169"/>
      <c r="AV224" s="169"/>
      <c r="AW224" s="16"/>
      <c r="AX224" s="16"/>
      <c r="AY224" s="13" t="str">
        <f>IF(D224="","*",IFERROR(IF(ISODD(COUNT(AS224:AX224)),"ERRO",SUM((AT224-AS224),(AV224-AU224),(AX224-AW224))),"ERRO"))</f>
        <v>*</v>
      </c>
      <c r="AZ224" s="204"/>
      <c r="BA224" s="123"/>
      <c r="BB224" s="11" t="str">
        <f>IFERROR(_xlfn.XLOOKUP(AI224, BS_ATIVIDADE[ATIVIDADE],BS_ATIVIDADE[UNIDADE] ), "*")</f>
        <v>*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92">
        <f>BS_CONTROLE[[#This Row],[Responsavel pelo boletim]]</f>
        <v>0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Aderente</v>
      </c>
      <c r="BR224" s="22" t="str">
        <f>IF(OR(B224="",F224=""),"*",AY224/P224)</f>
        <v>*</v>
      </c>
      <c r="BS224" s="22" t="str">
        <f>IF(OR(B224="",F224=""),"*",BA224/Q224)</f>
        <v>*</v>
      </c>
      <c r="BT224" s="8" t="str">
        <f t="shared" si="3"/>
        <v/>
      </c>
    </row>
    <row r="225" spans="1:72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A211:AE212 AA215:AE215 AC203" name="Range1_1_7_35_1"/>
    <protectedRange sqref="AF11 AF20 AF16 AF27 AF32 AF92:AF102 AF106:AF110 AF104 AF130:AF133 AF112:AF126 AF211:AF212 AF215" name="Range1_1_8_28"/>
    <protectedRange sqref="AE33" name="Range1_1_7_2"/>
    <protectedRange sqref="AF33" name="Range1_1_8_1"/>
    <protectedRange sqref="AE34:AF34 AE193:AF193 AE213:AF213 AE210:AF210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" name="Range1_1_6_5"/>
    <protectedRange sqref="W135" name="Range1_1_6_1_3"/>
    <protectedRange sqref="V148:W150 V186:W186 V191:W191" name="Range1_1_6_2_2"/>
    <protectedRange sqref="V151 V207" name="Range1_1_6_3_1"/>
    <protectedRange sqref="AC143:AE143 AA135:AE142 AA152:AE152 AA153:AC153 AA208:AE208 AA200:AE200" name="Range1_1_7_35_1_3"/>
    <protectedRange sqref="AF135:AF143 AF152 AF208 AF2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C213:AD213 AA205:AE205 AA207:AE207 AA209:AE209 AC210:AD210" name="Range1_1_7_35_1_2_2"/>
    <protectedRange sqref="AF151 AF154:AF155 AF157:AF158 AF161:AF163 AF166:AF167 AF169 AF183:AF185 AF205 AF207 AF209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" name="Range1_1_7_35_1_2_2_1"/>
    <protectedRange sqref="AF176 AF173:AF174 AF181 AF194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W215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 AA214:AE214" name="Range1_1_7_4"/>
    <protectedRange sqref="AF189 AF214" name="Range1_1_8_2"/>
    <protectedRange sqref="V206:W206" name="Range1_1_6_7"/>
    <protectedRange sqref="Z206:AE206 X206" name="Range1_1_7_5"/>
    <protectedRange sqref="AF206" name="Range1_1_8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5 Y2:Z59 Z60 Y188:Z188 Y61:Z186 Y190:Z198 Y211:Z734 Z207:Z210 Y205:Z205 Z199:Z204">
    <cfRule type="cellIs" dxfId="210" priority="42671" operator="equal">
      <formula>"OPORTUNIDADE"</formula>
    </cfRule>
  </conditionalFormatting>
  <conditionalFormatting sqref="Z736 Y6:Z59 Z60 Y188:Z188 Y61:Z186 Y190:Z198 Y211:Z735 Z207:Z210 Y205:Z205 Z199:Z204">
    <cfRule type="cellIs" dxfId="209" priority="257" operator="equal">
      <formula>"NÃO"</formula>
    </cfRule>
    <cfRule type="cellIs" dxfId="208" priority="258" operator="equal">
      <formula>"SIM"</formula>
    </cfRule>
  </conditionalFormatting>
  <conditionalFormatting sqref="AZ6:AZ734">
    <cfRule type="expression" dxfId="207" priority="42713">
      <formula>#REF!=1</formula>
    </cfRule>
  </conditionalFormatting>
  <conditionalFormatting sqref="BF60 U6:U59 V60 AY6:AY738 U61:U736 BE6:BE738">
    <cfRule type="cellIs" dxfId="206" priority="42697" operator="equal">
      <formula>"ERRO"</formula>
    </cfRule>
  </conditionalFormatting>
  <conditionalFormatting sqref="BQ6:BQ155 BQ157:BQ738">
    <cfRule type="cellIs" dxfId="205" priority="42692" operator="equal">
      <formula>"Produção e Intervalo"</formula>
    </cfRule>
    <cfRule type="cellIs" dxfId="204" priority="42693" operator="equal">
      <formula>"Aderente"</formula>
    </cfRule>
    <cfRule type="cellIs" dxfId="203" priority="42694" operator="equal">
      <formula>"Intervalo"</formula>
    </cfRule>
    <cfRule type="cellIs" dxfId="202" priority="42695" operator="equal">
      <formula>"Produção"</formula>
    </cfRule>
    <cfRule type="cellIs" dxfId="201" priority="42696" operator="equal">
      <formula>"ERRO"</formula>
    </cfRule>
  </conditionalFormatting>
  <conditionalFormatting sqref="BR6:BS738">
    <cfRule type="cellIs" dxfId="200" priority="42674" operator="equal">
      <formula>"*"</formula>
    </cfRule>
    <cfRule type="cellIs" dxfId="199" priority="42675" operator="greaterThanOrEqual">
      <formula>1</formula>
    </cfRule>
    <cfRule type="cellIs" dxfId="198" priority="42676" operator="lessThan">
      <formula>1</formula>
    </cfRule>
  </conditionalFormatting>
  <conditionalFormatting sqref="BH737 BH6:BH27 BH28:BI31 BH32:BH734">
    <cfRule type="iconSet" priority="44497">
      <iconSet showValue="0">
        <cfvo type="percent" val="0"/>
        <cfvo type="num" val="1"/>
        <cfvo type="num" val="1" gte="0"/>
      </iconSet>
    </cfRule>
    <cfRule type="iconSet" priority="4449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197" priority="44514">
      <formula>#REF!=1</formula>
    </cfRule>
  </conditionalFormatting>
  <conditionalFormatting sqref="BP10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197:BK533 BK94:BK112 BK156:BK160 BK162">
    <cfRule type="iconSet" priority="4452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94:BP533 BP187 BP189 BP10:BP11 BP83:BP89 BP154:BP156 BP158:BP159 BP161">
    <cfRule type="iconSet" priority="4454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196" priority="95" operator="equal">
      <formula>"OPORTUNIDADE"</formula>
    </cfRule>
  </conditionalFormatting>
  <conditionalFormatting sqref="Z187">
    <cfRule type="cellIs" dxfId="195" priority="93" operator="equal">
      <formula>"NÃO"</formula>
    </cfRule>
    <cfRule type="cellIs" dxfId="194" priority="94" operator="equal">
      <formula>"SIM"</formula>
    </cfRule>
  </conditionalFormatting>
  <conditionalFormatting sqref="Z189">
    <cfRule type="cellIs" dxfId="193" priority="92" operator="equal">
      <formula>"OPORTUNIDADE"</formula>
    </cfRule>
  </conditionalFormatting>
  <conditionalFormatting sqref="Z189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BP17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0" priority="85" operator="equal">
      <formula>"OPORTUNIDADE"</formula>
    </cfRule>
  </conditionalFormatting>
  <conditionalFormatting sqref="Y187">
    <cfRule type="cellIs" dxfId="189" priority="83" operator="equal">
      <formula>"NÃO"</formula>
    </cfRule>
    <cfRule type="cellIs" dxfId="188" priority="84" operator="equal">
      <formula>"SIM"</formula>
    </cfRule>
  </conditionalFormatting>
  <conditionalFormatting sqref="Y189">
    <cfRule type="cellIs" dxfId="187" priority="82" operator="equal">
      <formula>"OPORTUNIDADE"</formula>
    </cfRule>
  </conditionalFormatting>
  <conditionalFormatting sqref="Y189">
    <cfRule type="cellIs" dxfId="186" priority="80" operator="equal">
      <formula>"NÃO"</formula>
    </cfRule>
    <cfRule type="cellIs" dxfId="185" priority="81" operator="equal">
      <formula>"SIM"</formula>
    </cfRule>
  </conditionalFormatting>
  <conditionalFormatting sqref="BP17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84" priority="31" operator="equal">
      <formula>"OPORTUNIDADE"</formula>
    </cfRule>
  </conditionalFormatting>
  <conditionalFormatting sqref="Z206">
    <cfRule type="cellIs" dxfId="183" priority="29" operator="equal">
      <formula>"NÃO"</formula>
    </cfRule>
    <cfRule type="cellIs" dxfId="182" priority="30" operator="equal">
      <formula>"SIM"</formula>
    </cfRule>
  </conditionalFormatting>
  <conditionalFormatting sqref="Y206:Y210">
    <cfRule type="cellIs" dxfId="181" priority="28" operator="equal">
      <formula>"OPORTUNIDADE"</formula>
    </cfRule>
  </conditionalFormatting>
  <conditionalFormatting sqref="Y206:Y210">
    <cfRule type="cellIs" dxfId="180" priority="26" operator="equal">
      <formula>"NÃO"</formula>
    </cfRule>
    <cfRule type="cellIs" dxfId="179" priority="27" operator="equal">
      <formula>"SIM"</formula>
    </cfRule>
  </conditionalFormatting>
  <conditionalFormatting sqref="Y204">
    <cfRule type="cellIs" dxfId="178" priority="25" operator="equal">
      <formula>"OPORTUNIDADE"</formula>
    </cfRule>
  </conditionalFormatting>
  <conditionalFormatting sqref="Y204">
    <cfRule type="cellIs" dxfId="177" priority="23" operator="equal">
      <formula>"NÃO"</formula>
    </cfRule>
    <cfRule type="cellIs" dxfId="176" priority="24" operator="equal">
      <formula>"SIM"</formula>
    </cfRule>
  </conditionalFormatting>
  <conditionalFormatting sqref="Y203">
    <cfRule type="cellIs" dxfId="175" priority="22" operator="equal">
      <formula>"OPORTUNIDADE"</formula>
    </cfRule>
  </conditionalFormatting>
  <conditionalFormatting sqref="Y203">
    <cfRule type="cellIs" dxfId="174" priority="20" operator="equal">
      <formula>"NÃO"</formula>
    </cfRule>
    <cfRule type="cellIs" dxfId="173" priority="21" operator="equal">
      <formula>"SIM"</formula>
    </cfRule>
  </conditionalFormatting>
  <conditionalFormatting sqref="Y202">
    <cfRule type="cellIs" dxfId="172" priority="19" operator="equal">
      <formula>"OPORTUNIDADE"</formula>
    </cfRule>
  </conditionalFormatting>
  <conditionalFormatting sqref="Y202">
    <cfRule type="cellIs" dxfId="171" priority="17" operator="equal">
      <formula>"NÃO"</formula>
    </cfRule>
    <cfRule type="cellIs" dxfId="170" priority="18" operator="equal">
      <formula>"SIM"</formula>
    </cfRule>
  </conditionalFormatting>
  <conditionalFormatting sqref="Y201">
    <cfRule type="cellIs" dxfId="169" priority="16" operator="equal">
      <formula>"OPORTUNIDADE"</formula>
    </cfRule>
  </conditionalFormatting>
  <conditionalFormatting sqref="Y201">
    <cfRule type="cellIs" dxfId="168" priority="14" operator="equal">
      <formula>"NÃO"</formula>
    </cfRule>
    <cfRule type="cellIs" dxfId="167" priority="15" operator="equal">
      <formula>"SIM"</formula>
    </cfRule>
  </conditionalFormatting>
  <conditionalFormatting sqref="Y200">
    <cfRule type="cellIs" dxfId="166" priority="13" operator="equal">
      <formula>"OPORTUNIDADE"</formula>
    </cfRule>
  </conditionalFormatting>
  <conditionalFormatting sqref="Y200">
    <cfRule type="cellIs" dxfId="165" priority="11" operator="equal">
      <formula>"NÃO"</formula>
    </cfRule>
    <cfRule type="cellIs" dxfId="164" priority="12" operator="equal">
      <formula>"SIM"</formula>
    </cfRule>
  </conditionalFormatting>
  <conditionalFormatting sqref="Y199">
    <cfRule type="cellIs" dxfId="163" priority="10" operator="equal">
      <formula>"OPORTUNIDADE"</formula>
    </cfRule>
  </conditionalFormatting>
  <conditionalFormatting sqref="Y199">
    <cfRule type="cellIs" dxfId="162" priority="8" operator="equal">
      <formula>"NÃO"</formula>
    </cfRule>
    <cfRule type="cellIs" dxfId="161" priority="9" operator="equal">
      <formula>"SIM"</formula>
    </cfRule>
  </conditionalFormatting>
  <conditionalFormatting sqref="BQ156">
    <cfRule type="cellIs" dxfId="160" priority="3" operator="equal">
      <formula>"Produção e Intervalo"</formula>
    </cfRule>
    <cfRule type="cellIs" dxfId="159" priority="4" operator="equal">
      <formula>"Aderente"</formula>
    </cfRule>
    <cfRule type="cellIs" dxfId="158" priority="5" operator="equal">
      <formula>"Intervalo"</formula>
    </cfRule>
    <cfRule type="cellIs" dxfId="157" priority="6" operator="equal">
      <formula>"Produção"</formula>
    </cfRule>
    <cfRule type="cellIs" dxfId="156" priority="7" operator="equal">
      <formula>"ERRO"</formula>
    </cfRule>
  </conditionalFormatting>
  <conditionalFormatting sqref="BJ165: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M6:BM734 BO157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64:BN734 BN148:BN152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64:BO734 BO154:BO156 BO158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199" sqref="A199:P300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1</v>
      </c>
      <c r="B2" s="80"/>
    </row>
    <row r="5" spans="1:16" s="82" customFormat="1" ht="11.25" customHeight="1">
      <c r="A5" s="81"/>
      <c r="B5" s="81"/>
      <c r="C5" s="258" t="s">
        <v>1544</v>
      </c>
      <c r="D5" s="259"/>
      <c r="E5" s="259"/>
      <c r="F5" s="259"/>
      <c r="G5" s="259"/>
      <c r="H5" s="259"/>
      <c r="I5" s="259"/>
      <c r="J5" s="260"/>
      <c r="K5" s="261" t="s">
        <v>1545</v>
      </c>
      <c r="L5" s="262"/>
      <c r="M5" s="262"/>
      <c r="N5" s="262"/>
      <c r="O5" s="263" t="s">
        <v>1546</v>
      </c>
      <c r="P5" s="264"/>
    </row>
    <row r="6" spans="1:16" s="82" customFormat="1" ht="15" customHeight="1">
      <c r="A6" s="74" t="s">
        <v>1547</v>
      </c>
      <c r="B6" s="83" t="s">
        <v>1548</v>
      </c>
      <c r="C6" s="84" t="s">
        <v>1018</v>
      </c>
      <c r="D6" s="85" t="s">
        <v>1019</v>
      </c>
      <c r="E6" s="84" t="s">
        <v>1549</v>
      </c>
      <c r="F6" s="84" t="s">
        <v>1009</v>
      </c>
      <c r="G6" s="84" t="s">
        <v>1013</v>
      </c>
      <c r="H6" s="130" t="s">
        <v>669</v>
      </c>
      <c r="I6" s="86" t="s">
        <v>1014</v>
      </c>
      <c r="J6" s="86" t="s">
        <v>1015</v>
      </c>
      <c r="K6" s="87" t="s">
        <v>1009</v>
      </c>
      <c r="L6" s="87" t="s">
        <v>1550</v>
      </c>
      <c r="M6" s="88" t="s">
        <v>669</v>
      </c>
      <c r="N6" s="89" t="s">
        <v>1013</v>
      </c>
      <c r="O6" s="90" t="s">
        <v>1056</v>
      </c>
      <c r="P6" s="151" t="s">
        <v>1551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Ag. livrada do i88 para intervalo em oportunidade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Ag. Solicitação da MC1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em deslocamento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em deslocamento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em deslocamento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em deslocamento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em deslocamento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em deslocamento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08:00/Aguardando oportunidade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Prev. macro 1 09:00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Prev. macro 1 09:00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Prev. macro 1 09:00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07:43/Aguardando oportunidade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>*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11:07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>Turma pronta 08:38/Intervalo aberto das 08:46 até 11:45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14:00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09:23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12:00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12:00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08:00/Prev. intervalo após M77 09:30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Avariado/Prev. de lib. em D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>Aguarda equipe informar pronto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>Em intervalo as 07:15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>Aguarda equipe informar pronto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>MC1 9h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 xml:space="preserve">Sem oportunidade 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em deslocamento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em deslocamento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Prev. turma pronta 10:00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Turma em deslocamento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*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Prev. macro 1 09:00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Prev. macro 1 09:00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Ag. Solicitação da MC1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MC1 às 07h16, Ag. aut. do CCO + alinhamento de FX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em deslocamento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em preparação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em preparação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em preparação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em preparação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em preparação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>Prev. macro 1 09:00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Prev. macro 1 12h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em deslocamento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Prev. macro 1 08:30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em deslocamento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em deslocamento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em deslocamento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em deslocamento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em deslocamento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Aguardando macro 1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09:30/Prev. faixa 11h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em deslocamento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em deslocamento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em deslocamento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em deslocamento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Turma em deslocamento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08:12/Aguardando oportunidade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Maquinistas em deslocamento, prev. 09h em ZSK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MC1 as 08hrs, previsão as 11hrs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Aguardando TP ficar pronto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Aguardando TP ficar pronto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 xml:space="preserve">Aguardando TP ficar pronto 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Aguardando TP ficar pronto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>Aguardando alinhamento de maquinista + faixa CCO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>Aguardando alinhamento de maquinista + faixa CCO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>MC1 07:40, previsao as 10:30 apos passagem do T12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TP pronta 08:30 , intervalo 09:03 ate 10:03 no KM 73,800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>Aguardando envio MC1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MC1 08:29, apos passagem do I98 prev. 10hrs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>Aguardando envio MC1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 xml:space="preserve">MC1 08:33, aguardando fx cm coo 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>Aguardando envio MC1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>*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Aguardando TP ficar pronta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>Aguardando TP ficar pronta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verificando faixa 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 xml:space="preserve">TP pronta 07:40, verificando faixa 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 xml:space="preserve">TP pronta 07:40, verificando faixa 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07:59, previsão apó I11 09:30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Aguardando envio MC1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Aguardando TP ficar pronta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MC1 07:23, previsão as 09rhs após o D76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Aguardando envio MC1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Aguarda equipe informar pronto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Aguarda equipe informar pronto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Aguardando TP ficar pronta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 t="str">
        <f>IF(SP_NORTE!B197="","*",SP_NORTE!B197)</f>
        <v>*</v>
      </c>
      <c r="B197" s="92" t="str">
        <f>IF(SP_NORTE!X197="","*",SP_NORTE!X197)</f>
        <v>*</v>
      </c>
      <c r="C197" s="92" t="str">
        <f>IF(SP_NORTE!S197="","*",SP_NORTE!S197)</f>
        <v>-</v>
      </c>
      <c r="D197" s="92" t="str">
        <f>IF(SP_NORTE!T197="","*",SP_NORTE!T197)</f>
        <v>-</v>
      </c>
      <c r="E197" s="92" t="str">
        <f>IF(SP_NORTE!D197="","*",SP_NORTE!D197)</f>
        <v>*</v>
      </c>
      <c r="F197" s="92" t="str">
        <f>IF(SP_NORTE!H197="","*",SP_NORTE!H197)</f>
        <v>-</v>
      </c>
      <c r="G197" s="92" t="str">
        <f>IF(SP_NORTE!M197="","*",SP_NORTE!M197)</f>
        <v>-</v>
      </c>
      <c r="H197" s="131" t="str">
        <f>IF(SP_NORTE!K197="","*",SP_NORTE!K197)</f>
        <v>*</v>
      </c>
      <c r="I197" s="128" t="str">
        <f>IF(SP_NORTE!O197="","*",SP_NORTE!O197)</f>
        <v>*</v>
      </c>
      <c r="J197" s="128" t="str">
        <f>IF(SP_NORTE!P197="","*",SP_NORTE!P197)</f>
        <v>*</v>
      </c>
      <c r="K197" s="92" t="str">
        <f>IF(SP_NORTE!AK197="","*",SP_NORTE!AK197)</f>
        <v>-</v>
      </c>
      <c r="L197" s="92" t="str">
        <f>IF(SP_NORTE!AM197="","*",SP_NORTE!AM197)</f>
        <v>-</v>
      </c>
      <c r="M197" s="92">
        <f>IF(SP_NORTE!AP197="","*",SP_NORTE!AP197)</f>
        <v>0</v>
      </c>
      <c r="N197" s="92" t="str">
        <f>IF(SP_NORTE!AM197="","*",SP_NORTE!AM197)</f>
        <v>-</v>
      </c>
      <c r="O197" s="124" t="str">
        <f>IF(SP_NORTE!BH197="","*",SP_NORTE!BH197)</f>
        <v>*</v>
      </c>
      <c r="P197" s="187" t="str">
        <f>IF($A$2=1,IF(SP_NORTE!BJ197="","*",SP_NORTE!BJ197),IF(SP_NORTE!BK197="","*",SP_NORTE!BK197))</f>
        <v>*</v>
      </c>
    </row>
    <row r="198" spans="1:16" hidden="1">
      <c r="A198" s="91" t="str">
        <f>IF(SP_NORTE!B198="","*",SP_NORTE!B198)</f>
        <v>*</v>
      </c>
      <c r="B198" s="92" t="str">
        <f>IF(SP_NORTE!X198="","*",SP_NORTE!X198)</f>
        <v>*</v>
      </c>
      <c r="C198" s="92" t="str">
        <f>IF(SP_NORTE!S198="","*",SP_NORTE!S198)</f>
        <v>-</v>
      </c>
      <c r="D198" s="92" t="str">
        <f>IF(SP_NORTE!T198="","*",SP_NORTE!T198)</f>
        <v>-</v>
      </c>
      <c r="E198" s="92" t="str">
        <f>IF(SP_NORTE!D198="","*",SP_NORTE!D198)</f>
        <v>*</v>
      </c>
      <c r="F198" s="92" t="str">
        <f>IF(SP_NORTE!H198="","*",SP_NORTE!H198)</f>
        <v>*</v>
      </c>
      <c r="G198" s="92" t="str">
        <f>IF(SP_NORTE!M198="","*",SP_NORTE!M198)</f>
        <v>*</v>
      </c>
      <c r="H198" s="131" t="str">
        <f>IF(SP_NORTE!K198="","*",SP_NORTE!K198)</f>
        <v>*</v>
      </c>
      <c r="I198" s="128" t="str">
        <f>IF(SP_NORTE!O198="","*",SP_NORTE!O198)</f>
        <v>*</v>
      </c>
      <c r="J198" s="128" t="str">
        <f>IF(SP_NORTE!P198="","*",SP_NORTE!P198)</f>
        <v>*</v>
      </c>
      <c r="K198" s="92">
        <f>IF(SP_NORTE!AK198="","*",SP_NORTE!AK198)</f>
        <v>0</v>
      </c>
      <c r="L198" s="92" t="str">
        <f>IF(SP_NORTE!AM198="","*",SP_NORTE!AM198)</f>
        <v>-</v>
      </c>
      <c r="M198" s="92">
        <f>IF(SP_NORTE!AP198="","*",SP_NORTE!AP198)</f>
        <v>0</v>
      </c>
      <c r="N198" s="92" t="str">
        <f>IF(SP_NORTE!AM198="","*",SP_NORTE!AM198)</f>
        <v>-</v>
      </c>
      <c r="O198" s="124" t="str">
        <f>IF(SP_NORTE!BH198="","*",SP_NORTE!BH198)</f>
        <v>*</v>
      </c>
      <c r="P198" s="187" t="str">
        <f>IF($A$2=1,IF(SP_NORTE!BJ198="","*",SP_NORTE!BJ198),IF(SP_NORTE!BK198="","*",SP_NORTE!BK198))</f>
        <v>*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1</v>
      </c>
      <c r="P199" s="187" t="str">
        <f>IF($A$2=1,IF(SP_NORTE!BJ199="","*",SP_NORTE!BJ199),IF(SP_NORTE!BK199="","*",SP_NORTE!BK199))</f>
        <v>Ag. TP pronto para alinhamento de intervalo em oportunidade para limpeza de lastro em ZUR394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8.3333333333333329E-2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1</v>
      </c>
      <c r="P200" s="187" t="str">
        <f>IF($A$2=1,IF(SP_NORTE!BJ200="","*",SP_NORTE!BJ200),IF(SP_NORTE!BK200="","*",SP_NORTE!BK200))</f>
        <v>Ag. Solicitação da MC1 para alinhamento de FX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Ag. TP pronto para alinhamento de intervalo em oportunidade para exec. de solda em ZRU205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Ag. Solicitação da MC1 para alinhamento de FX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1</v>
      </c>
      <c r="P204" s="187" t="str">
        <f>IF($A$2=1,IF(SP_NORTE!BJ204="","*",SP_NORTE!BJ204),IF(SP_NORTE!BK204="","*",SP_NORTE!BK204))</f>
        <v>Acionado e alinhado Táxi para Maq. Clayton + Roberto / Previsão em ZMA às 08h00</v>
      </c>
    </row>
    <row r="205" spans="1:16" hidden="1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8.3333333333333329E-2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Solicitar MC1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1</v>
      </c>
      <c r="P206" s="187" t="str">
        <f>IF($A$2=1,IF(SP_NORTE!BJ206="","*",SP_NORTE!BJ206),IF(SP_NORTE!BK206="","*",SP_NORTE!BK206))</f>
        <v>Prev. para alinhamento de FX após às 18h00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Ag. TP pronto para alinhamento de intervalo em oportunidade para exec. de solda entre ZTOZOI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1</v>
      </c>
      <c r="P208" s="187" t="str">
        <f>IF($A$2=1,IF(SP_NORTE!BJ208="","*",SP_NORTE!BJ208),IF(SP_NORTE!BK208="","*",SP_NORTE!BK208))</f>
        <v>Ag. TP pronto para alinhamento de intervalo em oportunidade para exec. de solda em ZSKPAT1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1</v>
      </c>
      <c r="P209" s="187" t="str">
        <f>IF($A$2=1,IF(SP_NORTE!BJ209="","*",SP_NORTE!BJ209),IF(SP_NORTE!BK209="","*",SP_NORTE!BK209))</f>
        <v>Ag. Alinhamento de FX com CCO para acionamento de Maquinista / Deslocamento em oportunidade</v>
      </c>
    </row>
    <row r="210" spans="1:16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1</v>
      </c>
      <c r="P210" s="187" t="str">
        <f>IF($A$2=1,IF(SP_NORTE!BJ210="","*",SP_NORTE!BJ210),IF(SP_NORTE!BK210="","*",SP_NORTE!BK210))</f>
        <v>Ag. Solicitação da MC1 para alinhamento de FX</v>
      </c>
    </row>
    <row r="211" spans="1:16" hidden="1">
      <c r="A211" s="91" t="str">
        <f>IF(SP_NORTE!B211="","*",SP_NORTE!B211)</f>
        <v>*</v>
      </c>
      <c r="B211" s="92" t="str">
        <f>IF(SP_NORTE!X211="","*",SP_NORTE!X211)</f>
        <v>*</v>
      </c>
      <c r="C211" s="92" t="str">
        <f>IF(SP_NORTE!S211="","*",SP_NORTE!S211)</f>
        <v>-</v>
      </c>
      <c r="D211" s="92" t="str">
        <f>IF(SP_NORTE!T211="","*",SP_NORTE!T211)</f>
        <v>-</v>
      </c>
      <c r="E211" s="92" t="str">
        <f>IF(SP_NORTE!D211="","*",SP_NORTE!D211)</f>
        <v>*</v>
      </c>
      <c r="F211" s="92" t="str">
        <f>IF(SP_NORTE!H211="","*",SP_NORTE!H211)</f>
        <v>-</v>
      </c>
      <c r="G211" s="92" t="str">
        <f>IF(SP_NORTE!M211="","*",SP_NORTE!M211)</f>
        <v>-</v>
      </c>
      <c r="H211" s="131" t="str">
        <f>IF(SP_NORTE!K211="","*",SP_NORTE!K211)</f>
        <v>*</v>
      </c>
      <c r="I211" s="128" t="str">
        <f>IF(SP_NORTE!O211="","*",SP_NORTE!O211)</f>
        <v>*</v>
      </c>
      <c r="J211" s="128" t="str">
        <f>IF(SP_NORTE!P211="","*",SP_NORTE!P211)</f>
        <v>*</v>
      </c>
      <c r="K211" s="92" t="str">
        <f>IF(SP_NORTE!AK211="","*",SP_NORTE!AK211)</f>
        <v>-</v>
      </c>
      <c r="L211" s="92" t="str">
        <f>IF(SP_NORTE!AM211="","*",SP_NORTE!AM211)</f>
        <v>-</v>
      </c>
      <c r="M211" s="92">
        <f>IF(SP_NORTE!AP211="","*",SP_NORTE!AP211)</f>
        <v>0</v>
      </c>
      <c r="N211" s="92" t="str">
        <f>IF(SP_NORTE!AM211="","*",SP_NORTE!AM211)</f>
        <v>-</v>
      </c>
      <c r="O211" s="124" t="str">
        <f>IF(SP_NORTE!BH211="","*",SP_NORTE!BH211)</f>
        <v>*</v>
      </c>
      <c r="P211" s="187" t="str">
        <f>IF($A$2=1,IF(SP_NORTE!BJ211="","*",SP_NORTE!BJ211),IF(SP_NORTE!BK211="","*",SP_NORTE!BK211))</f>
        <v>*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 t="str">
        <f>IF(SP_NORTE!B213="","*",SP_NORTE!B213)</f>
        <v>*</v>
      </c>
      <c r="B213" s="92" t="str">
        <f>IF(SP_NORTE!X213="","*",SP_NORTE!X213)</f>
        <v>*</v>
      </c>
      <c r="C213" s="92" t="str">
        <f>IF(SP_NORTE!S213="","*",SP_NORTE!S213)</f>
        <v>-</v>
      </c>
      <c r="D213" s="92" t="str">
        <f>IF(SP_NORTE!T213="","*",SP_NORTE!T213)</f>
        <v>-</v>
      </c>
      <c r="E213" s="92" t="str">
        <f>IF(SP_NORTE!D213="","*",SP_NORTE!D213)</f>
        <v>*</v>
      </c>
      <c r="F213" s="92" t="str">
        <f>IF(SP_NORTE!H213="","*",SP_NORTE!H213)</f>
        <v>-</v>
      </c>
      <c r="G213" s="92" t="str">
        <f>IF(SP_NORTE!M213="","*",SP_NORTE!M213)</f>
        <v>-</v>
      </c>
      <c r="H213" s="131" t="str">
        <f>IF(SP_NORTE!K213="","*",SP_NORTE!K213)</f>
        <v>*</v>
      </c>
      <c r="I213" s="128" t="str">
        <f>IF(SP_NORTE!O213="","*",SP_NORTE!O213)</f>
        <v>*</v>
      </c>
      <c r="J213" s="128" t="str">
        <f>IF(SP_NORTE!P213="","*",SP_NORTE!P213)</f>
        <v>*</v>
      </c>
      <c r="K213" s="92" t="str">
        <f>IF(SP_NORTE!AK213="","*",SP_NORTE!AK213)</f>
        <v>-</v>
      </c>
      <c r="L213" s="92" t="str">
        <f>IF(SP_NORTE!AM213="","*",SP_NORTE!AM213)</f>
        <v>-</v>
      </c>
      <c r="M213" s="92">
        <f>IF(SP_NORTE!AP213="","*",SP_NORTE!AP213)</f>
        <v>0</v>
      </c>
      <c r="N213" s="92" t="str">
        <f>IF(SP_NORTE!AM213="","*",SP_NORTE!AM213)</f>
        <v>-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 t="str">
        <f>IF(SP_NORTE!B214="","*",SP_NORTE!B214)</f>
        <v>*</v>
      </c>
      <c r="B214" s="92" t="str">
        <f>IF(SP_NORTE!X214="","*",SP_NORTE!X214)</f>
        <v>*</v>
      </c>
      <c r="C214" s="92" t="str">
        <f>IF(SP_NORTE!S214="","*",SP_NORTE!S214)</f>
        <v>-</v>
      </c>
      <c r="D214" s="92" t="str">
        <f>IF(SP_NORTE!T214="","*",SP_NORTE!T214)</f>
        <v>-</v>
      </c>
      <c r="E214" s="92" t="str">
        <f>IF(SP_NORTE!D214="","*",SP_NORTE!D214)</f>
        <v>*</v>
      </c>
      <c r="F214" s="92" t="str">
        <f>IF(SP_NORTE!H214="","*",SP_NORTE!H214)</f>
        <v>-</v>
      </c>
      <c r="G214" s="92" t="str">
        <f>IF(SP_NORTE!M214="","*",SP_NORTE!M214)</f>
        <v>-</v>
      </c>
      <c r="H214" s="131" t="str">
        <f>IF(SP_NORTE!K214="","*",SP_NORTE!K214)</f>
        <v>*</v>
      </c>
      <c r="I214" s="128" t="str">
        <f>IF(SP_NORTE!O214="","*",SP_NORTE!O214)</f>
        <v>*</v>
      </c>
      <c r="J214" s="128" t="str">
        <f>IF(SP_NORTE!P214="","*",SP_NORTE!P214)</f>
        <v>*</v>
      </c>
      <c r="K214" s="92" t="str">
        <f>IF(SP_NORTE!AK214="","*",SP_NORTE!AK214)</f>
        <v>-</v>
      </c>
      <c r="L214" s="92" t="str">
        <f>IF(SP_NORTE!AM214="","*",SP_NORTE!AM214)</f>
        <v>-</v>
      </c>
      <c r="M214" s="92">
        <f>IF(SP_NORTE!AP214="","*",SP_NORTE!AP214)</f>
        <v>0</v>
      </c>
      <c r="N214" s="92" t="str">
        <f>IF(SP_NORTE!AM214="","*",SP_NORTE!AM214)</f>
        <v>-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 t="str">
        <f>IF(SP_NORTE!B215="","*",SP_NORTE!B215)</f>
        <v>*</v>
      </c>
      <c r="B215" s="92" t="str">
        <f>IF(SP_NORTE!X215="","*",SP_NORTE!X215)</f>
        <v>*</v>
      </c>
      <c r="C215" s="92" t="str">
        <f>IF(SP_NORTE!S215="","*",SP_NORTE!S215)</f>
        <v>-</v>
      </c>
      <c r="D215" s="92" t="str">
        <f>IF(SP_NORTE!T215="","*",SP_NORTE!T215)</f>
        <v>-</v>
      </c>
      <c r="E215" s="92" t="str">
        <f>IF(SP_NORTE!D215="","*",SP_NORTE!D215)</f>
        <v>*</v>
      </c>
      <c r="F215" s="92" t="str">
        <f>IF(SP_NORTE!H215="","*",SP_NORTE!H215)</f>
        <v>-</v>
      </c>
      <c r="G215" s="92" t="str">
        <f>IF(SP_NORTE!M215="","*",SP_NORTE!M215)</f>
        <v>-</v>
      </c>
      <c r="H215" s="131" t="str">
        <f>IF(SP_NORTE!K215="","*",SP_NORTE!K215)</f>
        <v>*</v>
      </c>
      <c r="I215" s="128" t="str">
        <f>IF(SP_NORTE!O215="","*",SP_NORTE!O215)</f>
        <v>*</v>
      </c>
      <c r="J215" s="128" t="str">
        <f>IF(SP_NORTE!P215="","*",SP_NORTE!P215)</f>
        <v>*</v>
      </c>
      <c r="K215" s="92" t="str">
        <f>IF(SP_NORTE!AK215="","*",SP_NORTE!AK215)</f>
        <v>-</v>
      </c>
      <c r="L215" s="92" t="str">
        <f>IF(SP_NORTE!AM215="","*",SP_NORTE!AM215)</f>
        <v>-</v>
      </c>
      <c r="M215" s="92">
        <f>IF(SP_NORTE!AP215="","*",SP_NORTE!AP215)</f>
        <v>0</v>
      </c>
      <c r="N215" s="92" t="str">
        <f>IF(SP_NORTE!AM215="","*",SP_NORTE!AM215)</f>
        <v>-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 t="str">
        <f>IF(SP_NORTE!B216="","*",SP_NORTE!B216)</f>
        <v>*</v>
      </c>
      <c r="B216" s="92" t="str">
        <f>IF(SP_NORTE!X216="","*",SP_NORTE!X216)</f>
        <v>*</v>
      </c>
      <c r="C216" s="92" t="str">
        <f>IF(SP_NORTE!S216="","*",SP_NORTE!S216)</f>
        <v>-</v>
      </c>
      <c r="D216" s="92" t="str">
        <f>IF(SP_NORTE!T216="","*",SP_NORTE!T216)</f>
        <v>-</v>
      </c>
      <c r="E216" s="92" t="str">
        <f>IF(SP_NORTE!D216="","*",SP_NORTE!D216)</f>
        <v>*</v>
      </c>
      <c r="F216" s="92" t="str">
        <f>IF(SP_NORTE!H216="","*",SP_NORTE!H216)</f>
        <v>-</v>
      </c>
      <c r="G216" s="92" t="str">
        <f>IF(SP_NORTE!M216="","*",SP_NORTE!M216)</f>
        <v>-</v>
      </c>
      <c r="H216" s="131" t="str">
        <f>IF(SP_NORTE!K216="","*",SP_NORTE!K216)</f>
        <v>*</v>
      </c>
      <c r="I216" s="128" t="str">
        <f>IF(SP_NORTE!O216="","*",SP_NORTE!O216)</f>
        <v>*</v>
      </c>
      <c r="J216" s="128" t="str">
        <f>IF(SP_NORTE!P216="","*",SP_NORTE!P216)</f>
        <v>*</v>
      </c>
      <c r="K216" s="92" t="str">
        <f>IF(SP_NORTE!AK216="","*",SP_NORTE!AK216)</f>
        <v>-</v>
      </c>
      <c r="L216" s="92" t="str">
        <f>IF(SP_NORTE!AM216="","*",SP_NORTE!AM216)</f>
        <v>-</v>
      </c>
      <c r="M216" s="92">
        <f>IF(SP_NORTE!AP216="","*",SP_NORTE!AP216)</f>
        <v>0</v>
      </c>
      <c r="N216" s="92" t="str">
        <f>IF(SP_NORTE!AM216="","*",SP_NORTE!AM216)</f>
        <v>-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*</v>
      </c>
      <c r="C217" s="92" t="str">
        <f>IF(SP_NORTE!S217="","*",SP_NORTE!S217)</f>
        <v>-</v>
      </c>
      <c r="D217" s="92" t="str">
        <f>IF(SP_NORTE!T217="","*",SP_NORTE!T217)</f>
        <v>-</v>
      </c>
      <c r="E217" s="92" t="str">
        <f>IF(SP_NORTE!D217="","*",SP_NORTE!D217)</f>
        <v>*</v>
      </c>
      <c r="F217" s="92" t="str">
        <f>IF(SP_NORTE!H217="","*",SP_NORTE!H217)</f>
        <v>-</v>
      </c>
      <c r="G217" s="92" t="str">
        <f>IF(SP_NORTE!M217="","*",SP_NORTE!M217)</f>
        <v>-</v>
      </c>
      <c r="H217" s="131" t="str">
        <f>IF(SP_NORTE!K217="","*",SP_NORTE!K217)</f>
        <v>*</v>
      </c>
      <c r="I217" s="128" t="str">
        <f>IF(SP_NORTE!O217="","*",SP_NORTE!O217)</f>
        <v>*</v>
      </c>
      <c r="J217" s="128" t="str">
        <f>IF(SP_NORTE!P217="","*",SP_NORTE!P217)</f>
        <v>*</v>
      </c>
      <c r="K217" s="92" t="str">
        <f>IF(SP_NORTE!AK217="","*",SP_NORTE!AK217)</f>
        <v>-</v>
      </c>
      <c r="L217" s="92" t="str">
        <f>IF(SP_NORTE!AM217="","*",SP_NORTE!AM217)</f>
        <v>-</v>
      </c>
      <c r="M217" s="92">
        <f>IF(SP_NORTE!AP217="","*",SP_NORTE!AP217)</f>
        <v>0</v>
      </c>
      <c r="N217" s="92" t="str">
        <f>IF(SP_NORTE!AM217="","*",SP_NORTE!AM217)</f>
        <v>-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 t="str">
        <f>IF(SP_NORTE!B218="","*",SP_NORTE!B218)</f>
        <v>*</v>
      </c>
      <c r="B218" s="92" t="str">
        <f>IF(SP_NORTE!X218="","*",SP_NORTE!X218)</f>
        <v>*</v>
      </c>
      <c r="C218" s="92" t="str">
        <f>IF(SP_NORTE!S218="","*",SP_NORTE!S218)</f>
        <v>-</v>
      </c>
      <c r="D218" s="92" t="str">
        <f>IF(SP_NORTE!T218="","*",SP_NORTE!T218)</f>
        <v>-</v>
      </c>
      <c r="E218" s="92" t="str">
        <f>IF(SP_NORTE!D218="","*",SP_NORTE!D218)</f>
        <v>*</v>
      </c>
      <c r="F218" s="92" t="str">
        <f>IF(SP_NORTE!H218="","*",SP_NORTE!H218)</f>
        <v>-</v>
      </c>
      <c r="G218" s="92" t="str">
        <f>IF(SP_NORTE!M218="","*",SP_NORTE!M218)</f>
        <v>-</v>
      </c>
      <c r="H218" s="131" t="str">
        <f>IF(SP_NORTE!K218="","*",SP_NORTE!K218)</f>
        <v>*</v>
      </c>
      <c r="I218" s="128" t="str">
        <f>IF(SP_NORTE!O218="","*",SP_NORTE!O218)</f>
        <v>*</v>
      </c>
      <c r="J218" s="128" t="str">
        <f>IF(SP_NORTE!P218="","*",SP_NORTE!P218)</f>
        <v>*</v>
      </c>
      <c r="K218" s="92" t="str">
        <f>IF(SP_NORTE!AK218="","*",SP_NORTE!AK218)</f>
        <v>-</v>
      </c>
      <c r="L218" s="92" t="str">
        <f>IF(SP_NORTE!AM218="","*",SP_NORTE!AM218)</f>
        <v>-</v>
      </c>
      <c r="M218" s="92">
        <f>IF(SP_NORTE!AP218="","*",SP_NORTE!AP218)</f>
        <v>0</v>
      </c>
      <c r="N218" s="92" t="str">
        <f>IF(SP_NORTE!AM218="","*",SP_NORTE!AM218)</f>
        <v>-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 t="str">
        <f>IF(SP_NORTE!B219="","*",SP_NORTE!B219)</f>
        <v>*</v>
      </c>
      <c r="B219" s="92" t="str">
        <f>IF(SP_NORTE!X219="","*",SP_NORTE!X219)</f>
        <v>*</v>
      </c>
      <c r="C219" s="92" t="str">
        <f>IF(SP_NORTE!S219="","*",SP_NORTE!S219)</f>
        <v>-</v>
      </c>
      <c r="D219" s="92" t="str">
        <f>IF(SP_NORTE!T219="","*",SP_NORTE!T219)</f>
        <v>-</v>
      </c>
      <c r="E219" s="92" t="str">
        <f>IF(SP_NORTE!D219="","*",SP_NORTE!D219)</f>
        <v>*</v>
      </c>
      <c r="F219" s="92" t="str">
        <f>IF(SP_NORTE!H219="","*",SP_NORTE!H219)</f>
        <v>-</v>
      </c>
      <c r="G219" s="92" t="str">
        <f>IF(SP_NORTE!M219="","*",SP_NORTE!M219)</f>
        <v>-</v>
      </c>
      <c r="H219" s="131" t="str">
        <f>IF(SP_NORTE!K219="","*",SP_NORTE!K219)</f>
        <v>*</v>
      </c>
      <c r="I219" s="128" t="str">
        <f>IF(SP_NORTE!O219="","*",SP_NORTE!O219)</f>
        <v>*</v>
      </c>
      <c r="J219" s="128" t="str">
        <f>IF(SP_NORTE!P219="","*",SP_NORTE!P219)</f>
        <v>*</v>
      </c>
      <c r="K219" s="92" t="str">
        <f>IF(SP_NORTE!AK219="","*",SP_NORTE!AK219)</f>
        <v>-</v>
      </c>
      <c r="L219" s="92" t="str">
        <f>IF(SP_NORTE!AM219="","*",SP_NORTE!AM219)</f>
        <v>-</v>
      </c>
      <c r="M219" s="92">
        <f>IF(SP_NORTE!AP219="","*",SP_NORTE!AP219)</f>
        <v>0</v>
      </c>
      <c r="N219" s="92" t="str">
        <f>IF(SP_NORTE!AM219="","*",SP_NORTE!AM219)</f>
        <v>-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 t="str">
        <f>IF(SP_NORTE!B220="","*",SP_NORTE!B220)</f>
        <v>*</v>
      </c>
      <c r="B220" s="92" t="str">
        <f>IF(SP_NORTE!X220="","*",SP_NORTE!X220)</f>
        <v>*</v>
      </c>
      <c r="C220" s="92" t="str">
        <f>IF(SP_NORTE!S220="","*",SP_NORTE!S220)</f>
        <v>-</v>
      </c>
      <c r="D220" s="92" t="str">
        <f>IF(SP_NORTE!T220="","*",SP_NORTE!T220)</f>
        <v>-</v>
      </c>
      <c r="E220" s="92" t="str">
        <f>IF(SP_NORTE!D220="","*",SP_NORTE!D220)</f>
        <v>*</v>
      </c>
      <c r="F220" s="92" t="str">
        <f>IF(SP_NORTE!H220="","*",SP_NORTE!H220)</f>
        <v>-</v>
      </c>
      <c r="G220" s="92" t="str">
        <f>IF(SP_NORTE!M220="","*",SP_NORTE!M220)</f>
        <v>-</v>
      </c>
      <c r="H220" s="131" t="str">
        <f>IF(SP_NORTE!K220="","*",SP_NORTE!K220)</f>
        <v>*</v>
      </c>
      <c r="I220" s="128" t="str">
        <f>IF(SP_NORTE!O220="","*",SP_NORTE!O220)</f>
        <v>*</v>
      </c>
      <c r="J220" s="128" t="str">
        <f>IF(SP_NORTE!P220="","*",SP_NORTE!P220)</f>
        <v>*</v>
      </c>
      <c r="K220" s="92" t="str">
        <f>IF(SP_NORTE!AK220="","*",SP_NORTE!AK220)</f>
        <v>-</v>
      </c>
      <c r="L220" s="92" t="str">
        <f>IF(SP_NORTE!AM220="","*",SP_NORTE!AM220)</f>
        <v>-</v>
      </c>
      <c r="M220" s="92">
        <f>IF(SP_NORTE!AP220="","*",SP_NORTE!AP220)</f>
        <v>0</v>
      </c>
      <c r="N220" s="92" t="str">
        <f>IF(SP_NORTE!AM220="","*",SP_NORTE!AM220)</f>
        <v>-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 t="str">
        <f>IF(SP_NORTE!B221="","*",SP_NORTE!B221)</f>
        <v>*</v>
      </c>
      <c r="B221" s="92" t="str">
        <f>IF(SP_NORTE!X221="","*",SP_NORTE!X221)</f>
        <v>*</v>
      </c>
      <c r="C221" s="92" t="str">
        <f>IF(SP_NORTE!S221="","*",SP_NORTE!S221)</f>
        <v>-</v>
      </c>
      <c r="D221" s="92" t="str">
        <f>IF(SP_NORTE!T221="","*",SP_NORTE!T221)</f>
        <v>-</v>
      </c>
      <c r="E221" s="92" t="str">
        <f>IF(SP_NORTE!D221="","*",SP_NORTE!D221)</f>
        <v>*</v>
      </c>
      <c r="F221" s="92" t="str">
        <f>IF(SP_NORTE!H221="","*",SP_NORTE!H221)</f>
        <v>-</v>
      </c>
      <c r="G221" s="92" t="str">
        <f>IF(SP_NORTE!M221="","*",SP_NORTE!M221)</f>
        <v>-</v>
      </c>
      <c r="H221" s="131" t="str">
        <f>IF(SP_NORTE!K221="","*",SP_NORTE!K221)</f>
        <v>*</v>
      </c>
      <c r="I221" s="128" t="str">
        <f>IF(SP_NORTE!O221="","*",SP_NORTE!O221)</f>
        <v>*</v>
      </c>
      <c r="J221" s="128" t="str">
        <f>IF(SP_NORTE!P221="","*",SP_NORTE!P221)</f>
        <v>*</v>
      </c>
      <c r="K221" s="92" t="str">
        <f>IF(SP_NORTE!AK221="","*",SP_NORTE!AK221)</f>
        <v>-</v>
      </c>
      <c r="L221" s="92" t="str">
        <f>IF(SP_NORTE!AM221="","*",SP_NORTE!AM221)</f>
        <v>-</v>
      </c>
      <c r="M221" s="92">
        <f>IF(SP_NORTE!AP221="","*",SP_NORTE!AP221)</f>
        <v>0</v>
      </c>
      <c r="N221" s="92" t="str">
        <f>IF(SP_NORTE!AM221="","*",SP_NORTE!AM221)</f>
        <v>-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 t="str">
        <f>IF(SP_NORTE!B222="","*",SP_NORTE!B222)</f>
        <v>*</v>
      </c>
      <c r="B222" s="92" t="str">
        <f>IF(SP_NORTE!X222="","*",SP_NORTE!X222)</f>
        <v>*</v>
      </c>
      <c r="C222" s="92" t="str">
        <f>IF(SP_NORTE!S222="","*",SP_NORTE!S222)</f>
        <v>-</v>
      </c>
      <c r="D222" s="92" t="str">
        <f>IF(SP_NORTE!T222="","*",SP_NORTE!T222)</f>
        <v>-</v>
      </c>
      <c r="E222" s="92" t="str">
        <f>IF(SP_NORTE!D222="","*",SP_NORTE!D222)</f>
        <v>*</v>
      </c>
      <c r="F222" s="92" t="str">
        <f>IF(SP_NORTE!H222="","*",SP_NORTE!H222)</f>
        <v>-</v>
      </c>
      <c r="G222" s="92" t="str">
        <f>IF(SP_NORTE!M222="","*",SP_NORTE!M222)</f>
        <v>-</v>
      </c>
      <c r="H222" s="131" t="str">
        <f>IF(SP_NORTE!K222="","*",SP_NORTE!K222)</f>
        <v>*</v>
      </c>
      <c r="I222" s="128" t="str">
        <f>IF(SP_NORTE!O222="","*",SP_NORTE!O222)</f>
        <v>*</v>
      </c>
      <c r="J222" s="128" t="str">
        <f>IF(SP_NORTE!P222="","*",SP_NORTE!P222)</f>
        <v>*</v>
      </c>
      <c r="K222" s="92" t="str">
        <f>IF(SP_NORTE!AK222="","*",SP_NORTE!AK222)</f>
        <v>-</v>
      </c>
      <c r="L222" s="92" t="str">
        <f>IF(SP_NORTE!AM222="","*",SP_NORTE!AM222)</f>
        <v>-</v>
      </c>
      <c r="M222" s="92">
        <f>IF(SP_NORTE!AP222="","*",SP_NORTE!AP222)</f>
        <v>0</v>
      </c>
      <c r="N222" s="92" t="str">
        <f>IF(SP_NORTE!AM222="","*",SP_NORTE!AM222)</f>
        <v>-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 t="str">
        <f>IF(SP_NORTE!B223="","*",SP_NORTE!B223)</f>
        <v>*</v>
      </c>
      <c r="B223" s="92" t="str">
        <f>IF(SP_NORTE!X223="","*",SP_NORTE!X223)</f>
        <v>*</v>
      </c>
      <c r="C223" s="92" t="str">
        <f>IF(SP_NORTE!S223="","*",SP_NORTE!S223)</f>
        <v>-</v>
      </c>
      <c r="D223" s="92" t="str">
        <f>IF(SP_NORTE!T223="","*",SP_NORTE!T223)</f>
        <v>-</v>
      </c>
      <c r="E223" s="92" t="str">
        <f>IF(SP_NORTE!D223="","*",SP_NORTE!D223)</f>
        <v>*</v>
      </c>
      <c r="F223" s="92" t="str">
        <f>IF(SP_NORTE!H223="","*",SP_NORTE!H223)</f>
        <v>-</v>
      </c>
      <c r="G223" s="92" t="str">
        <f>IF(SP_NORTE!M223="","*",SP_NORTE!M223)</f>
        <v>-</v>
      </c>
      <c r="H223" s="131" t="str">
        <f>IF(SP_NORTE!K223="","*",SP_NORTE!K223)</f>
        <v>*</v>
      </c>
      <c r="I223" s="128" t="str">
        <f>IF(SP_NORTE!O223="","*",SP_NORTE!O223)</f>
        <v>*</v>
      </c>
      <c r="J223" s="128" t="str">
        <f>IF(SP_NORTE!P223="","*",SP_NORTE!P223)</f>
        <v>*</v>
      </c>
      <c r="K223" s="92" t="str">
        <f>IF(SP_NORTE!AK223="","*",SP_NORTE!AK223)</f>
        <v>-</v>
      </c>
      <c r="L223" s="92" t="str">
        <f>IF(SP_NORTE!AM223="","*",SP_NORTE!AM223)</f>
        <v>-</v>
      </c>
      <c r="M223" s="92">
        <f>IF(SP_NORTE!AP223="","*",SP_NORTE!AP223)</f>
        <v>0</v>
      </c>
      <c r="N223" s="92" t="str">
        <f>IF(SP_NORTE!AM223="","*",SP_NORTE!AM223)</f>
        <v>-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 t="str">
        <f>IF(SP_NORTE!B224="","*",SP_NORTE!B224)</f>
        <v>*</v>
      </c>
      <c r="B224" s="92" t="str">
        <f>IF(SP_NORTE!X224="","*",SP_NORTE!X224)</f>
        <v>*</v>
      </c>
      <c r="C224" s="92" t="str">
        <f>IF(SP_NORTE!S224="","*",SP_NORTE!S224)</f>
        <v>-</v>
      </c>
      <c r="D224" s="92" t="str">
        <f>IF(SP_NORTE!T224="","*",SP_NORTE!T224)</f>
        <v>-</v>
      </c>
      <c r="E224" s="92" t="str">
        <f>IF(SP_NORTE!D224="","*",SP_NORTE!D224)</f>
        <v>*</v>
      </c>
      <c r="F224" s="92" t="str">
        <f>IF(SP_NORTE!H224="","*",SP_NORTE!H224)</f>
        <v>-</v>
      </c>
      <c r="G224" s="92" t="str">
        <f>IF(SP_NORTE!M224="","*",SP_NORTE!M224)</f>
        <v>-</v>
      </c>
      <c r="H224" s="131" t="str">
        <f>IF(SP_NORTE!K224="","*",SP_NORTE!K224)</f>
        <v>*</v>
      </c>
      <c r="I224" s="128" t="str">
        <f>IF(SP_NORTE!O224="","*",SP_NORTE!O224)</f>
        <v>*</v>
      </c>
      <c r="J224" s="128" t="str">
        <f>IF(SP_NORTE!P224="","*",SP_NORTE!P224)</f>
        <v>*</v>
      </c>
      <c r="K224" s="92" t="str">
        <f>IF(SP_NORTE!AK224="","*",SP_NORTE!AK224)</f>
        <v>-</v>
      </c>
      <c r="L224" s="92" t="str">
        <f>IF(SP_NORTE!AM224="","*",SP_NORTE!AM224)</f>
        <v>-</v>
      </c>
      <c r="M224" s="92">
        <f>IF(SP_NORTE!AP224="","*",SP_NORTE!AP224)</f>
        <v>0</v>
      </c>
      <c r="N224" s="92" t="str">
        <f>IF(SP_NORTE!AM224="","*",SP_NORTE!AM224)</f>
        <v>-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T3007" sqref="T3007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1066</v>
      </c>
      <c r="Q1" s="269"/>
      <c r="R1" s="125"/>
      <c r="T1" s="95"/>
      <c r="U1" s="270" t="s">
        <v>1552</v>
      </c>
      <c r="V1" s="270"/>
      <c r="W1" s="270"/>
    </row>
    <row r="2" spans="1:23" s="93" customFormat="1">
      <c r="A2" s="96" t="s">
        <v>1553</v>
      </c>
      <c r="B2" s="96" t="s">
        <v>1548</v>
      </c>
      <c r="C2" s="96" t="s">
        <v>470</v>
      </c>
      <c r="D2" s="97" t="s">
        <v>1018</v>
      </c>
      <c r="E2" s="97" t="s">
        <v>1019</v>
      </c>
      <c r="F2" s="97" t="s">
        <v>1547</v>
      </c>
      <c r="G2" s="97" t="s">
        <v>531</v>
      </c>
      <c r="H2" s="97" t="s">
        <v>1007</v>
      </c>
      <c r="I2" s="97" t="s">
        <v>1009</v>
      </c>
      <c r="J2" s="97" t="s">
        <v>1010</v>
      </c>
      <c r="K2" s="97" t="s">
        <v>1013</v>
      </c>
      <c r="L2" s="97" t="s">
        <v>8</v>
      </c>
      <c r="M2" s="140" t="s">
        <v>4</v>
      </c>
      <c r="N2" s="126" t="s">
        <v>1011</v>
      </c>
      <c r="O2" s="126" t="s">
        <v>1012</v>
      </c>
      <c r="P2" s="98" t="s">
        <v>1014</v>
      </c>
      <c r="Q2" s="98" t="s">
        <v>1015</v>
      </c>
      <c r="R2" s="126" t="s">
        <v>1016</v>
      </c>
      <c r="S2" s="99" t="s">
        <v>1554</v>
      </c>
      <c r="T2" s="100" t="s">
        <v>1021</v>
      </c>
      <c r="U2" s="174">
        <f ca="1">TODAY()-1</f>
        <v>45944</v>
      </c>
      <c r="V2" s="174">
        <f ca="1">U2-1</f>
        <v>45943</v>
      </c>
      <c r="W2" s="174">
        <f ca="1">V2-1</f>
        <v>45942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0</v>
      </c>
      <c r="W7" s="173" t="str">
        <f ca="1">_xlfn.XLOOKUP(G7&amp;$W$2,BS_CONTROLE[CHAVE],BS_CONTROLE[Quantidade_11],"-")</f>
        <v>-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0</v>
      </c>
      <c r="W8" s="173" t="str">
        <f ca="1">_xlfn.XLOOKUP(G8&amp;$W$2,BS_CONTROLE[CHAVE],BS_CONTROLE[Quantidade_11],"-")</f>
        <v>-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0</v>
      </c>
      <c r="W10" s="173" t="str">
        <f ca="1">_xlfn.XLOOKUP(G10&amp;$W$2,BS_CONTROLE[CHAVE],BS_CONTROLE[Quantidade_11],"-")</f>
        <v>-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65</v>
      </c>
      <c r="V13" s="173" t="str">
        <f ca="1">_xlfn.XLOOKUP(G13&amp;$V$2,BS_CONTROLE[CHAVE],BS_CONTROLE[Quantidade_11],"-")</f>
        <v>-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114</v>
      </c>
      <c r="V14" s="173">
        <f ca="1">_xlfn.XLOOKUP(G14&amp;$V$2,BS_CONTROLE[CHAVE],BS_CONTROLE[Quantidade_11],"-")</f>
        <v>0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 t="str">
        <f ca="1">_xlfn.XLOOKUP(G17&amp;$U$2,BS_CONTROLE[CHAVE],BS_CONTROLE[Quantidade_11],"-")</f>
        <v>-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0</v>
      </c>
      <c r="W21" s="173" t="str">
        <f ca="1">_xlfn.XLOOKUP(G21&amp;$W$2,BS_CONTROLE[CHAVE],BS_CONTROLE[Quantidade_11],"-")</f>
        <v>-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0</v>
      </c>
      <c r="W22" s="173" t="str">
        <f ca="1">_xlfn.XLOOKUP(G22&amp;$W$2,BS_CONTROLE[CHAVE],BS_CONTROLE[Quantidade_11],"-")</f>
        <v>-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0</v>
      </c>
      <c r="W24" s="173" t="str">
        <f ca="1">_xlfn.XLOOKUP(G24&amp;$W$2,BS_CONTROLE[CHAVE],BS_CONTROLE[Quantidade_11],"-")</f>
        <v>-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 t="str">
        <f ca="1">_xlfn.XLOOKUP(G25&amp;$W$2,BS_CONTROLE[CHAVE],BS_CONTROLE[Quantidade_11],"-")</f>
        <v>-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0</v>
      </c>
      <c r="V27" s="173">
        <f ca="1">_xlfn.XLOOKUP(G27&amp;$V$2,BS_CONTROLE[CHAVE],BS_CONTROLE[Quantidade_11],"-")</f>
        <v>0</v>
      </c>
      <c r="W27" s="173" t="str">
        <f ca="1">_xlfn.XLOOKUP(G27&amp;$W$2,BS_CONTROLE[CHAVE],BS_CONTROLE[Quantidade_11],"-")</f>
        <v>-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114</v>
      </c>
      <c r="V29" s="173">
        <f ca="1">_xlfn.XLOOKUP(G29&amp;$V$2,BS_CONTROLE[CHAVE],BS_CONTROLE[Quantidade_11],"-")</f>
        <v>0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>
        <f ca="1">_xlfn.XLOOKUP(G30&amp;$U$2,BS_CONTROLE[CHAVE],BS_CONTROLE[Quantidade_11],"-")</f>
        <v>53</v>
      </c>
      <c r="V30" s="173">
        <f ca="1">_xlfn.XLOOKUP(G30&amp;$V$2,BS_CONTROLE[CHAVE],BS_CONTROLE[Quantidade_11],"-")</f>
        <v>123</v>
      </c>
      <c r="W30" s="173" t="str">
        <f ca="1">_xlfn.XLOOKUP(G30&amp;$W$2,BS_CONTROLE[CHAVE],BS_CONTROLE[Quantidade_11],"-")</f>
        <v>-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 t="str">
        <f ca="1">_xlfn.XLOOKUP(G34&amp;$V$2,BS_CONTROLE[CHAVE],BS_CONTROLE[Quantidade_11],"-")</f>
        <v>-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0</v>
      </c>
      <c r="W37" s="173" t="str">
        <f ca="1">_xlfn.XLOOKUP(G37&amp;$W$2,BS_CONTROLE[CHAVE],BS_CONTROLE[Quantidade_11],"-")</f>
        <v>-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0</v>
      </c>
      <c r="W38" s="173" t="str">
        <f ca="1">_xlfn.XLOOKUP(G38&amp;$W$2,BS_CONTROLE[CHAVE],BS_CONTROLE[Quantidade_11],"-")</f>
        <v>-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0</v>
      </c>
      <c r="W40" s="173" t="str">
        <f ca="1">_xlfn.XLOOKUP(G40&amp;$W$2,BS_CONTROLE[CHAVE],BS_CONTROLE[Quantidade_11],"-")</f>
        <v>-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>
        <f ca="1">_xlfn.XLOOKUP(G45&amp;$V$2,BS_CONTROLE[CHAVE],BS_CONTROLE[Quantidade_11],"-")</f>
        <v>1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0</v>
      </c>
      <c r="V47" s="173">
        <f ca="1">_xlfn.XLOOKUP(G47&amp;$V$2,BS_CONTROLE[CHAVE],BS_CONTROLE[Quantidade_11],"-")</f>
        <v>0</v>
      </c>
      <c r="W47" s="173" t="str">
        <f ca="1">_xlfn.XLOOKUP(G47&amp;$W$2,BS_CONTROLE[CHAVE],BS_CONTROLE[Quantidade_11],"-")</f>
        <v>-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114</v>
      </c>
      <c r="V49" s="173">
        <f ca="1">_xlfn.XLOOKUP(G49&amp;$V$2,BS_CONTROLE[CHAVE],BS_CONTROLE[Quantidade_11],"-")</f>
        <v>0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>
        <f ca="1">_xlfn.XLOOKUP(G50&amp;$V$2,BS_CONTROLE[CHAVE],BS_CONTROLE[Quantidade_11],"-")</f>
        <v>50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0</v>
      </c>
      <c r="W51" s="173" t="str">
        <f ca="1">_xlfn.XLOOKUP(G51&amp;$W$2,BS_CONTROLE[CHAVE],BS_CONTROLE[Quantidade_11],"-")</f>
        <v>-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0</v>
      </c>
      <c r="W52" s="173" t="str">
        <f ca="1">_xlfn.XLOOKUP(G52&amp;$W$2,BS_CONTROLE[CHAVE],BS_CONTROLE[Quantidade_11],"-")</f>
        <v>-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114</v>
      </c>
      <c r="V54" s="173">
        <f ca="1">_xlfn.XLOOKUP(G54&amp;$V$2,BS_CONTROLE[CHAVE],BS_CONTROLE[Quantidade_11],"-")</f>
        <v>0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114</v>
      </c>
      <c r="V55" s="173">
        <f ca="1">_xlfn.XLOOKUP(G55&amp;$V$2,BS_CONTROLE[CHAVE],BS_CONTROLE[Quantidade_11],"-")</f>
        <v>0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0</v>
      </c>
      <c r="W57" s="173" t="str">
        <f ca="1">_xlfn.XLOOKUP(G57&amp;$W$2,BS_CONTROLE[CHAVE],BS_CONTROLE[Quantidade_11],"-")</f>
        <v>-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0</v>
      </c>
      <c r="W58" s="173" t="str">
        <f ca="1">_xlfn.XLOOKUP(G58&amp;$W$2,BS_CONTROLE[CHAVE],BS_CONTROLE[Quantidade_11],"-")</f>
        <v>-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0</v>
      </c>
      <c r="W60" s="173" t="str">
        <f ca="1">_xlfn.XLOOKUP(G60&amp;$W$2,BS_CONTROLE[CHAVE],BS_CONTROLE[Quantidade_11],"-")</f>
        <v>-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114</v>
      </c>
      <c r="V63" s="173">
        <f ca="1">_xlfn.XLOOKUP(G63&amp;$V$2,BS_CONTROLE[CHAVE],BS_CONTROLE[Quantidade_11],"-")</f>
        <v>0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>
        <f ca="1">_xlfn.XLOOKUP(G64&amp;$U$2,BS_CONTROLE[CHAVE],BS_CONTROLE[Quantidade_11],"-")</f>
        <v>53</v>
      </c>
      <c r="V64" s="173">
        <f ca="1">_xlfn.XLOOKUP(G64&amp;$V$2,BS_CONTROLE[CHAVE],BS_CONTROLE[Quantidade_11],"-")</f>
        <v>123</v>
      </c>
      <c r="W64" s="173" t="str">
        <f ca="1">_xlfn.XLOOKUP(G64&amp;$W$2,BS_CONTROLE[CHAVE],BS_CONTROLE[Quantidade_11],"-")</f>
        <v>-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0</v>
      </c>
      <c r="W68" s="173" t="str">
        <f ca="1">_xlfn.XLOOKUP(G68&amp;$W$2,BS_CONTROLE[CHAVE],BS_CONTROLE[Quantidade_11],"-")</f>
        <v>-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0</v>
      </c>
      <c r="W69" s="173" t="str">
        <f ca="1">_xlfn.XLOOKUP(G69&amp;$W$2,BS_CONTROLE[CHAVE],BS_CONTROLE[Quantidade_11],"-")</f>
        <v>-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0</v>
      </c>
      <c r="V71" s="173">
        <f ca="1">_xlfn.XLOOKUP(G71&amp;$V$2,BS_CONTROLE[CHAVE],BS_CONTROLE[Quantidade_11],"-")</f>
        <v>0</v>
      </c>
      <c r="W71" s="173" t="str">
        <f ca="1">_xlfn.XLOOKUP(G71&amp;$W$2,BS_CONTROLE[CHAVE],BS_CONTROLE[Quantidade_11],"-")</f>
        <v>-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0</v>
      </c>
      <c r="V72" s="173">
        <f ca="1">_xlfn.XLOOKUP(G72&amp;$V$2,BS_CONTROLE[CHAVE],BS_CONTROLE[Quantidade_11],"-")</f>
        <v>0</v>
      </c>
      <c r="W72" s="173" t="str">
        <f ca="1">_xlfn.XLOOKUP(G72&amp;$W$2,BS_CONTROLE[CHAVE],BS_CONTROLE[Quantidade_11],"-")</f>
        <v>-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</v>
      </c>
      <c r="V76" s="173" t="str">
        <f ca="1">_xlfn.XLOOKUP(G76&amp;$V$2,BS_CONTROLE[CHAVE],BS_CONTROLE[Quantidade_11],"-")</f>
        <v>-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</v>
      </c>
      <c r="V77" s="173" t="str">
        <f ca="1">_xlfn.XLOOKUP(G77&amp;$V$2,BS_CONTROLE[CHAVE],BS_CONTROLE[Quantidade_11],"-")</f>
        <v>-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>
        <f ca="1">_xlfn.XLOOKUP(G78&amp;$U$2,BS_CONTROLE[CHAVE],BS_CONTROLE[Quantidade_11],"-")</f>
        <v>0</v>
      </c>
      <c r="V78" s="173" t="str">
        <f ca="1">_xlfn.XLOOKUP(G78&amp;$V$2,BS_CONTROLE[CHAVE],BS_CONTROLE[Quantidade_11],"-")</f>
        <v>-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0</v>
      </c>
      <c r="V79" s="173">
        <f ca="1">_xlfn.XLOOKUP(G79&amp;$V$2,BS_CONTROLE[CHAVE],BS_CONTROLE[Quantidade_11],"-")</f>
        <v>0</v>
      </c>
      <c r="W79" s="173" t="str">
        <f ca="1">_xlfn.XLOOKUP(G79&amp;$W$2,BS_CONTROLE[CHAVE],BS_CONTROLE[Quantidade_11],"-")</f>
        <v>-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0</v>
      </c>
      <c r="V80" s="173">
        <f ca="1">_xlfn.XLOOKUP(G80&amp;$V$2,BS_CONTROLE[CHAVE],BS_CONTROLE[Quantidade_11],"-")</f>
        <v>0</v>
      </c>
      <c r="W80" s="173" t="str">
        <f ca="1">_xlfn.XLOOKUP(G80&amp;$W$2,BS_CONTROLE[CHAVE],BS_CONTROLE[Quantidade_11],"-")</f>
        <v>-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1363</v>
      </c>
      <c r="V81" s="173">
        <f ca="1">_xlfn.XLOOKUP(G81&amp;$V$2,BS_CONTROLE[CHAVE],BS_CONTROLE[Quantidade_11],"-")</f>
        <v>500</v>
      </c>
      <c r="W81" s="173">
        <f ca="1">_xlfn.XLOOKUP(G81&amp;$W$2,BS_CONTROLE[CHAVE],BS_CONTROLE[Quantidade_11],"-")</f>
        <v>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65</v>
      </c>
      <c r="V82" s="173" t="str">
        <f ca="1">_xlfn.XLOOKUP(G82&amp;$V$2,BS_CONTROLE[CHAVE],BS_CONTROLE[Quantidade_11],"-")</f>
        <v>-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>
        <f ca="1">_xlfn.XLOOKUP(G83&amp;$U$2,BS_CONTROLE[CHAVE],BS_CONTROLE[Quantidade_11],"-")</f>
        <v>0</v>
      </c>
      <c r="V83" s="173" t="str">
        <f ca="1">_xlfn.XLOOKUP(G83&amp;$V$2,BS_CONTROLE[CHAVE],BS_CONTROLE[Quantidade_11],"-")</f>
        <v>-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>
        <f ca="1">_xlfn.XLOOKUP(G85&amp;$V$2,BS_CONTROLE[CHAVE],BS_CONTROLE[Quantidade_11],"-")</f>
        <v>0</v>
      </c>
      <c r="W85" s="173" t="str">
        <f ca="1">_xlfn.XLOOKUP(G85&amp;$W$2,BS_CONTROLE[CHAVE],BS_CONTROLE[Quantidade_11],"-")</f>
        <v>-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0</v>
      </c>
      <c r="W86" s="173" t="str">
        <f ca="1">_xlfn.XLOOKUP(G86&amp;$W$2,BS_CONTROLE[CHAVE],BS_CONTROLE[Quantidade_11],"-")</f>
        <v>-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0</v>
      </c>
      <c r="W87" s="173" t="str">
        <f ca="1">_xlfn.XLOOKUP(G87&amp;$W$2,BS_CONTROLE[CHAVE],BS_CONTROLE[Quantidade_11],"-")</f>
        <v>-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0</v>
      </c>
      <c r="W89" s="173" t="str">
        <f ca="1">_xlfn.XLOOKUP(G89&amp;$W$2,BS_CONTROLE[CHAVE],BS_CONTROLE[Quantidade_11],"-")</f>
        <v>-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0</v>
      </c>
      <c r="V90" s="173">
        <f ca="1">_xlfn.XLOOKUP(G90&amp;$V$2,BS_CONTROLE[CHAVE],BS_CONTROLE[Quantidade_11],"-")</f>
        <v>0</v>
      </c>
      <c r="W90" s="173" t="str">
        <f ca="1">_xlfn.XLOOKUP(G90&amp;$W$2,BS_CONTROLE[CHAVE],BS_CONTROLE[Quantidade_11],"-")</f>
        <v>-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0</v>
      </c>
      <c r="V91" s="173">
        <f ca="1">_xlfn.XLOOKUP(G91&amp;$V$2,BS_CONTROLE[CHAVE],BS_CONTROLE[Quantidade_11],"-")</f>
        <v>0</v>
      </c>
      <c r="W91" s="173" t="str">
        <f ca="1">_xlfn.XLOOKUP(G91&amp;$W$2,BS_CONTROLE[CHAVE],BS_CONTROLE[Quantidade_11],"-")</f>
        <v>-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</v>
      </c>
      <c r="V93" s="173" t="str">
        <f ca="1">_xlfn.XLOOKUP(G93&amp;$V$2,BS_CONTROLE[CHAVE],BS_CONTROLE[Quantidade_11],"-")</f>
        <v>-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>
        <f ca="1">_xlfn.XLOOKUP(G94&amp;$U$2,BS_CONTROLE[CHAVE],BS_CONTROLE[Quantidade_11],"-")</f>
        <v>0</v>
      </c>
      <c r="V94" s="173" t="str">
        <f ca="1">_xlfn.XLOOKUP(G94&amp;$V$2,BS_CONTROLE[CHAVE],BS_CONTROLE[Quantidade_11],"-")</f>
        <v>-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1363</v>
      </c>
      <c r="V95" s="173">
        <f ca="1">_xlfn.XLOOKUP(G95&amp;$V$2,BS_CONTROLE[CHAVE],BS_CONTROLE[Quantidade_11],"-")</f>
        <v>500</v>
      </c>
      <c r="W95" s="173">
        <f ca="1">_xlfn.XLOOKUP(G95&amp;$W$2,BS_CONTROLE[CHAVE],BS_CONTROLE[Quantidade_11],"-")</f>
        <v>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65</v>
      </c>
      <c r="V96" s="173" t="str">
        <f ca="1">_xlfn.XLOOKUP(G96&amp;$V$2,BS_CONTROLE[CHAVE],BS_CONTROLE[Quantidade_11],"-")</f>
        <v>-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114</v>
      </c>
      <c r="V97" s="173">
        <f ca="1">_xlfn.XLOOKUP(G97&amp;$V$2,BS_CONTROLE[CHAVE],BS_CONTROLE[Quantidade_11],"-")</f>
        <v>0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>
        <f ca="1">_xlfn.XLOOKUP(G98&amp;$U$2,BS_CONTROLE[CHAVE],BS_CONTROLE[Quantidade_11],"-")</f>
        <v>53</v>
      </c>
      <c r="V98" s="173">
        <f ca="1">_xlfn.XLOOKUP(G98&amp;$V$2,BS_CONTROLE[CHAVE],BS_CONTROLE[Quantidade_11],"-")</f>
        <v>123</v>
      </c>
      <c r="W98" s="173" t="str">
        <f ca="1">_xlfn.XLOOKUP(G98&amp;$W$2,BS_CONTROLE[CHAVE],BS_CONTROLE[Quantidade_11],"-")</f>
        <v>-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>
        <f ca="1">_xlfn.XLOOKUP(G100&amp;$V$2,BS_CONTROLE[CHAVE],BS_CONTROLE[Quantidade_11],"-")</f>
        <v>0</v>
      </c>
      <c r="W100" s="173" t="str">
        <f ca="1">_xlfn.XLOOKUP(G100&amp;$W$2,BS_CONTROLE[CHAVE],BS_CONTROLE[Quantidade_11],"-")</f>
        <v>-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0</v>
      </c>
      <c r="W101" s="173" t="str">
        <f ca="1">_xlfn.XLOOKUP(G101&amp;$W$2,BS_CONTROLE[CHAVE],BS_CONTROLE[Quantidade_11],"-")</f>
        <v>-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0</v>
      </c>
      <c r="W102" s="173" t="str">
        <f ca="1">_xlfn.XLOOKUP(G102&amp;$W$2,BS_CONTROLE[CHAVE],BS_CONTROLE[Quantidade_11],"-")</f>
        <v>-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0</v>
      </c>
      <c r="W104" s="173" t="str">
        <f ca="1">_xlfn.XLOOKUP(G104&amp;$W$2,BS_CONTROLE[CHAVE],BS_CONTROLE[Quantidade_11],"-")</f>
        <v>-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</v>
      </c>
      <c r="V105" s="173" t="str">
        <f ca="1">_xlfn.XLOOKUP(G105&amp;$V$2,BS_CONTROLE[CHAVE],BS_CONTROLE[Quantidade_11],"-")</f>
        <v>-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1</v>
      </c>
      <c r="V106" s="173" t="str">
        <f ca="1">_xlfn.XLOOKUP(G106&amp;$V$2,BS_CONTROLE[CHAVE],BS_CONTROLE[Quantidade_11],"-")</f>
        <v>-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>
        <f ca="1">_xlfn.XLOOKUP(G107&amp;$U$2,BS_CONTROLE[CHAVE],BS_CONTROLE[Quantidade_11],"-")</f>
        <v>0</v>
      </c>
      <c r="V107" s="173" t="str">
        <f ca="1">_xlfn.XLOOKUP(G107&amp;$V$2,BS_CONTROLE[CHAVE],BS_CONTROLE[Quantidade_11],"-")</f>
        <v>-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1363</v>
      </c>
      <c r="V108" s="173">
        <f ca="1">_xlfn.XLOOKUP(G108&amp;$V$2,BS_CONTROLE[CHAVE],BS_CONTROLE[Quantidade_11],"-")</f>
        <v>500</v>
      </c>
      <c r="W108" s="173">
        <f ca="1">_xlfn.XLOOKUP(G108&amp;$W$2,BS_CONTROLE[CHAVE],BS_CONTROLE[Quantidade_11],"-")</f>
        <v>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114</v>
      </c>
      <c r="V109" s="173">
        <f ca="1">_xlfn.XLOOKUP(G109&amp;$V$2,BS_CONTROLE[CHAVE],BS_CONTROLE[Quantidade_11],"-")</f>
        <v>0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 t="str">
        <f ca="1">_xlfn.XLOOKUP(G110&amp;$W$2,BS_CONTROLE[CHAVE],BS_CONTROLE[Quantidade_11],"-")</f>
        <v>-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 t="str">
        <f ca="1">_xlfn.XLOOKUP(G112&amp;$V$2,BS_CONTROLE[CHAVE],BS_CONTROLE[Quantidade_11],"-")</f>
        <v>-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>
        <f ca="1">_xlfn.XLOOKUP(G113&amp;$V$2,BS_CONTROLE[CHAVE],BS_CONTROLE[Quantidade_11],"-")</f>
        <v>0</v>
      </c>
      <c r="W113" s="173" t="str">
        <f ca="1">_xlfn.XLOOKUP(G113&amp;$W$2,BS_CONTROLE[CHAVE],BS_CONTROLE[Quantidade_11],"-")</f>
        <v>-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0</v>
      </c>
      <c r="W114" s="173" t="str">
        <f ca="1">_xlfn.XLOOKUP(G114&amp;$W$2,BS_CONTROLE[CHAVE],BS_CONTROLE[Quantidade_11],"-")</f>
        <v>-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0</v>
      </c>
      <c r="W115" s="173" t="str">
        <f ca="1">_xlfn.XLOOKUP(G115&amp;$W$2,BS_CONTROLE[CHAVE],BS_CONTROLE[Quantidade_11],"-")</f>
        <v>-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0</v>
      </c>
      <c r="W116" s="173" t="str">
        <f ca="1">_xlfn.XLOOKUP(G116&amp;$W$2,BS_CONTROLE[CHAVE],BS_CONTROLE[Quantidade_11],"-")</f>
        <v>-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1363</v>
      </c>
      <c r="V117" s="173">
        <f ca="1">_xlfn.XLOOKUP(G117&amp;$V$2,BS_CONTROLE[CHAVE],BS_CONTROLE[Quantidade_11],"-")</f>
        <v>500</v>
      </c>
      <c r="W117" s="173">
        <f ca="1">_xlfn.XLOOKUP(G117&amp;$W$2,BS_CONTROLE[CHAVE],BS_CONTROLE[Quantidade_11],"-")</f>
        <v>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>
        <f ca="1">_xlfn.XLOOKUP(G119&amp;$V$2,BS_CONTROLE[CHAVE],BS_CONTROLE[Quantidade_11],"-")</f>
        <v>1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114</v>
      </c>
      <c r="V120" s="173">
        <f ca="1">_xlfn.XLOOKUP(G120&amp;$V$2,BS_CONTROLE[CHAVE],BS_CONTROLE[Quantidade_11],"-")</f>
        <v>0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 t="str">
        <f ca="1">_xlfn.XLOOKUP(G121&amp;$U$2,BS_CONTROLE[CHAVE],BS_CONTROLE[Quantidade_11],"-")</f>
        <v>-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 t="str">
        <f ca="1">_xlfn.XLOOKUP(G122&amp;$W$2,BS_CONTROLE[CHAVE],BS_CONTROLE[Quantidade_11],"-")</f>
        <v>-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>
        <f ca="1">_xlfn.XLOOKUP(G123&amp;$V$2,BS_CONTROLE[CHAVE],BS_CONTROLE[Quantidade_11],"-")</f>
        <v>0</v>
      </c>
      <c r="W123" s="173" t="str">
        <f ca="1">_xlfn.XLOOKUP(G123&amp;$W$2,BS_CONTROLE[CHAVE],BS_CONTROLE[Quantidade_11],"-")</f>
        <v>-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0</v>
      </c>
      <c r="W124" s="173" t="str">
        <f ca="1">_xlfn.XLOOKUP(G124&amp;$W$2,BS_CONTROLE[CHAVE],BS_CONTROLE[Quantidade_11],"-")</f>
        <v>-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0</v>
      </c>
      <c r="W125" s="173" t="str">
        <f ca="1">_xlfn.XLOOKUP(G125&amp;$W$2,BS_CONTROLE[CHAVE],BS_CONTROLE[Quantidade_11],"-")</f>
        <v>-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1363</v>
      </c>
      <c r="V126" s="173">
        <f ca="1">_xlfn.XLOOKUP(G126&amp;$V$2,BS_CONTROLE[CHAVE],BS_CONTROLE[Quantidade_11],"-")</f>
        <v>500</v>
      </c>
      <c r="W126" s="173">
        <f ca="1">_xlfn.XLOOKUP(G126&amp;$W$2,BS_CONTROLE[CHAVE],BS_CONTROLE[Quantidade_11],"-")</f>
        <v>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>
        <f ca="1">_xlfn.XLOOKUP(G127&amp;$V$2,BS_CONTROLE[CHAVE],BS_CONTROLE[Quantidade_11],"-")</f>
        <v>1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114</v>
      </c>
      <c r="V128" s="173">
        <f ca="1">_xlfn.XLOOKUP(G128&amp;$V$2,BS_CONTROLE[CHAVE],BS_CONTROLE[Quantidade_11],"-")</f>
        <v>0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1363</v>
      </c>
      <c r="V129" s="173">
        <f ca="1">_xlfn.XLOOKUP(G129&amp;$V$2,BS_CONTROLE[CHAVE],BS_CONTROLE[Quantidade_11],"-")</f>
        <v>500</v>
      </c>
      <c r="W129" s="173">
        <f ca="1">_xlfn.XLOOKUP(G129&amp;$W$2,BS_CONTROLE[CHAVE],BS_CONTROLE[Quantidade_11],"-")</f>
        <v>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114</v>
      </c>
      <c r="V130" s="173">
        <f ca="1">_xlfn.XLOOKUP(G130&amp;$V$2,BS_CONTROLE[CHAVE],BS_CONTROLE[Quantidade_11],"-")</f>
        <v>0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>
        <f ca="1">_xlfn.XLOOKUP(G131&amp;$V$2,BS_CONTROLE[CHAVE],BS_CONTROLE[Quantidade_11],"-")</f>
        <v>0</v>
      </c>
      <c r="W131" s="173" t="str">
        <f ca="1">_xlfn.XLOOKUP(G131&amp;$W$2,BS_CONTROLE[CHAVE],BS_CONTROLE[Quantidade_11],"-")</f>
        <v>-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0</v>
      </c>
      <c r="W132" s="173" t="str">
        <f ca="1">_xlfn.XLOOKUP(G132&amp;$W$2,BS_CONTROLE[CHAVE],BS_CONTROLE[Quantidade_11],"-")</f>
        <v>-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0</v>
      </c>
      <c r="W133" s="173" t="str">
        <f ca="1">_xlfn.XLOOKUP(G133&amp;$W$2,BS_CONTROLE[CHAVE],BS_CONTROLE[Quantidade_11],"-")</f>
        <v>-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0</v>
      </c>
      <c r="W134" s="173" t="str">
        <f ca="1">_xlfn.XLOOKUP(G134&amp;$W$2,BS_CONTROLE[CHAVE],BS_CONTROLE[Quantidade_11],"-")</f>
        <v>-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0</v>
      </c>
      <c r="V135" s="173">
        <f ca="1">_xlfn.XLOOKUP(G135&amp;$V$2,BS_CONTROLE[CHAVE],BS_CONTROLE[Quantidade_11],"-")</f>
        <v>0</v>
      </c>
      <c r="W135" s="173" t="str">
        <f ca="1">_xlfn.XLOOKUP(G135&amp;$W$2,BS_CONTROLE[CHAVE],BS_CONTROLE[Quantidade_11],"-")</f>
        <v>-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0</v>
      </c>
      <c r="V136" s="173">
        <f ca="1">_xlfn.XLOOKUP(G136&amp;$V$2,BS_CONTROLE[CHAVE],BS_CONTROLE[Quantidade_11],"-")</f>
        <v>0</v>
      </c>
      <c r="W136" s="173" t="str">
        <f ca="1">_xlfn.XLOOKUP(G136&amp;$W$2,BS_CONTROLE[CHAVE],BS_CONTROLE[Quantidade_11],"-")</f>
        <v>-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1363</v>
      </c>
      <c r="V137" s="173">
        <f ca="1">_xlfn.XLOOKUP(G137&amp;$V$2,BS_CONTROLE[CHAVE],BS_CONTROLE[Quantidade_11],"-")</f>
        <v>500</v>
      </c>
      <c r="W137" s="173">
        <f ca="1">_xlfn.XLOOKUP(G137&amp;$W$2,BS_CONTROLE[CHAVE],BS_CONTROLE[Quantidade_11],"-")</f>
        <v>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>
        <f ca="1">_xlfn.XLOOKUP(G138&amp;$V$2,BS_CONTROLE[CHAVE],BS_CONTROLE[Quantidade_11],"-")</f>
        <v>1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114</v>
      </c>
      <c r="V139" s="173">
        <f ca="1">_xlfn.XLOOKUP(G139&amp;$V$2,BS_CONTROLE[CHAVE],BS_CONTROLE[Quantidade_11],"-")</f>
        <v>0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>
        <f ca="1">_xlfn.XLOOKUP(G140&amp;$U$2,BS_CONTROLE[CHAVE],BS_CONTROLE[Quantidade_11],"-")</f>
        <v>53</v>
      </c>
      <c r="V140" s="173">
        <f ca="1">_xlfn.XLOOKUP(G140&amp;$V$2,BS_CONTROLE[CHAVE],BS_CONTROLE[Quantidade_11],"-")</f>
        <v>123</v>
      </c>
      <c r="W140" s="173" t="str">
        <f ca="1">_xlfn.XLOOKUP(G140&amp;$W$2,BS_CONTROLE[CHAVE],BS_CONTROLE[Quantidade_11],"-")</f>
        <v>-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>
        <f ca="1">_xlfn.XLOOKUP(G141&amp;$V$2,BS_CONTROLE[CHAVE],BS_CONTROLE[Quantidade_11],"-")</f>
        <v>0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0</v>
      </c>
      <c r="V142" s="173">
        <f ca="1">_xlfn.XLOOKUP(G142&amp;$V$2,BS_CONTROLE[CHAVE],BS_CONTROLE[Quantidade_11],"-")</f>
        <v>0</v>
      </c>
      <c r="W142" s="173" t="str">
        <f ca="1">_xlfn.XLOOKUP(G142&amp;$W$2,BS_CONTROLE[CHAVE],BS_CONTROLE[Quantidade_11],"-")</f>
        <v>-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 t="str">
        <f ca="1">_xlfn.XLOOKUP(G143&amp;$W$2,BS_CONTROLE[CHAVE],BS_CONTROLE[Quantidade_11],"-")</f>
        <v>-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>
        <f ca="1">_xlfn.XLOOKUP(G145&amp;$U$2,BS_CONTROLE[CHAVE],BS_CONTROLE[Quantidade_11],"-")</f>
        <v>0</v>
      </c>
      <c r="V145" s="173" t="str">
        <f ca="1">_xlfn.XLOOKUP(G145&amp;$V$2,BS_CONTROLE[CHAVE],BS_CONTROLE[Quantidade_11],"-")</f>
        <v>-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>
        <f ca="1">_xlfn.XLOOKUP(G146&amp;$V$2,BS_CONTROLE[CHAVE],BS_CONTROLE[Quantidade_11],"-")</f>
        <v>0</v>
      </c>
      <c r="W146" s="173" t="str">
        <f ca="1">_xlfn.XLOOKUP(G146&amp;$W$2,BS_CONTROLE[CHAVE],BS_CONTROLE[Quantidade_11],"-")</f>
        <v>-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0</v>
      </c>
      <c r="W147" s="173" t="str">
        <f ca="1">_xlfn.XLOOKUP(G147&amp;$W$2,BS_CONTROLE[CHAVE],BS_CONTROLE[Quantidade_11],"-")</f>
        <v>-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 t="str">
        <f ca="1">_xlfn.XLOOKUP(G148&amp;$V$2,BS_CONTROLE[CHAVE],BS_CONTROLE[Quantidade_11],"-")</f>
        <v>-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0</v>
      </c>
      <c r="W149" s="173" t="str">
        <f ca="1">_xlfn.XLOOKUP(G149&amp;$W$2,BS_CONTROLE[CHAVE],BS_CONTROLE[Quantidade_11],"-")</f>
        <v>-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0</v>
      </c>
      <c r="V150" s="173">
        <f ca="1">_xlfn.XLOOKUP(G150&amp;$V$2,BS_CONTROLE[CHAVE],BS_CONTROLE[Quantidade_11],"-")</f>
        <v>0</v>
      </c>
      <c r="W150" s="173" t="str">
        <f ca="1">_xlfn.XLOOKUP(G150&amp;$W$2,BS_CONTROLE[CHAVE],BS_CONTROLE[Quantidade_11],"-")</f>
        <v>-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1</v>
      </c>
      <c r="V151" s="173" t="str">
        <f ca="1">_xlfn.XLOOKUP(G151&amp;$V$2,BS_CONTROLE[CHAVE],BS_CONTROLE[Quantidade_11],"-")</f>
        <v>-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</v>
      </c>
      <c r="V152" s="173" t="str">
        <f ca="1">_xlfn.XLOOKUP(G152&amp;$V$2,BS_CONTROLE[CHAVE],BS_CONTROLE[Quantidade_11],"-")</f>
        <v>-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1363</v>
      </c>
      <c r="V153" s="173">
        <f ca="1">_xlfn.XLOOKUP(G153&amp;$V$2,BS_CONTROLE[CHAVE],BS_CONTROLE[Quantidade_11],"-")</f>
        <v>500</v>
      </c>
      <c r="W153" s="173">
        <f ca="1">_xlfn.XLOOKUP(G153&amp;$W$2,BS_CONTROLE[CHAVE],BS_CONTROLE[Quantidade_11],"-")</f>
        <v>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0</v>
      </c>
      <c r="V154" s="173">
        <f ca="1">_xlfn.XLOOKUP(G154&amp;$V$2,BS_CONTROLE[CHAVE],BS_CONTROLE[Quantidade_11],"-")</f>
        <v>0</v>
      </c>
      <c r="W154" s="173" t="str">
        <f ca="1">_xlfn.XLOOKUP(G154&amp;$W$2,BS_CONTROLE[CHAVE],BS_CONTROLE[Quantidade_11],"-")</f>
        <v>-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65</v>
      </c>
      <c r="V155" s="173" t="str">
        <f ca="1">_xlfn.XLOOKUP(G155&amp;$V$2,BS_CONTROLE[CHAVE],BS_CONTROLE[Quantidade_11],"-")</f>
        <v>-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114</v>
      </c>
      <c r="V156" s="173">
        <f ca="1">_xlfn.XLOOKUP(G156&amp;$V$2,BS_CONTROLE[CHAVE],BS_CONTROLE[Quantidade_11],"-")</f>
        <v>0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>
        <f ca="1">_xlfn.XLOOKUP(G157&amp;$U$2,BS_CONTROLE[CHAVE],BS_CONTROLE[Quantidade_11],"-")</f>
        <v>53</v>
      </c>
      <c r="V157" s="173">
        <f ca="1">_xlfn.XLOOKUP(G157&amp;$V$2,BS_CONTROLE[CHAVE],BS_CONTROLE[Quantidade_11],"-")</f>
        <v>123</v>
      </c>
      <c r="W157" s="173" t="str">
        <f ca="1">_xlfn.XLOOKUP(G157&amp;$W$2,BS_CONTROLE[CHAVE],BS_CONTROLE[Quantidade_11],"-")</f>
        <v>-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 t="str">
        <f ca="1">_xlfn.XLOOKUP(G158&amp;$W$2,BS_CONTROLE[CHAVE],BS_CONTROLE[Quantidade_11],"-")</f>
        <v>-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>
        <f ca="1">_xlfn.XLOOKUP(G159&amp;$U$2,BS_CONTROLE[CHAVE],BS_CONTROLE[Quantidade_11],"-")</f>
        <v>0</v>
      </c>
      <c r="V159" s="173" t="str">
        <f ca="1">_xlfn.XLOOKUP(G159&amp;$V$2,BS_CONTROLE[CHAVE],BS_CONTROLE[Quantidade_11],"-")</f>
        <v>-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312</v>
      </c>
      <c r="V162" s="173" t="str">
        <f ca="1">_xlfn.XLOOKUP(G162&amp;$V$2,BS_CONTROLE[CHAVE],BS_CONTROLE[Quantidade_11],"-")</f>
        <v>-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 t="str">
        <f ca="1">_xlfn.XLOOKUP(G163&amp;$V$2,BS_CONTROLE[CHAVE],BS_CONTROLE[Quantidade_11],"-")</f>
        <v>-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0</v>
      </c>
      <c r="W166" s="173" t="str">
        <f ca="1">_xlfn.XLOOKUP(G166&amp;$W$2,BS_CONTROLE[CHAVE],BS_CONTROLE[Quantidade_11],"-")</f>
        <v>-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0</v>
      </c>
      <c r="W169" s="173" t="str">
        <f ca="1">_xlfn.XLOOKUP(G169&amp;$W$2,BS_CONTROLE[CHAVE],BS_CONTROLE[Quantidade_11],"-")</f>
        <v>-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0</v>
      </c>
      <c r="W170" s="173" t="str">
        <f ca="1">_xlfn.XLOOKUP(G170&amp;$W$2,BS_CONTROLE[CHAVE],BS_CONTROLE[Quantidade_11],"-")</f>
        <v>-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0</v>
      </c>
      <c r="V171" s="173">
        <f ca="1">_xlfn.XLOOKUP(G171&amp;$V$2,BS_CONTROLE[CHAVE],BS_CONTROLE[Quantidade_11],"-")</f>
        <v>0</v>
      </c>
      <c r="W171" s="173" t="str">
        <f ca="1">_xlfn.XLOOKUP(G171&amp;$W$2,BS_CONTROLE[CHAVE],BS_CONTROLE[Quantidade_11],"-")</f>
        <v>-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0</v>
      </c>
      <c r="V172" s="173">
        <f ca="1">_xlfn.XLOOKUP(G172&amp;$V$2,BS_CONTROLE[CHAVE],BS_CONTROLE[Quantidade_11],"-")</f>
        <v>0</v>
      </c>
      <c r="W172" s="173" t="str">
        <f ca="1">_xlfn.XLOOKUP(G172&amp;$W$2,BS_CONTROLE[CHAVE],BS_CONTROLE[Quantidade_11],"-")</f>
        <v>-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0</v>
      </c>
      <c r="V173" s="173">
        <f ca="1">_xlfn.XLOOKUP(G173&amp;$V$2,BS_CONTROLE[CHAVE],BS_CONTROLE[Quantidade_11],"-")</f>
        <v>0</v>
      </c>
      <c r="W173" s="173" t="str">
        <f ca="1">_xlfn.XLOOKUP(G173&amp;$W$2,BS_CONTROLE[CHAVE],BS_CONTROLE[Quantidade_11],"-")</f>
        <v>-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0</v>
      </c>
      <c r="V174" s="173">
        <f ca="1">_xlfn.XLOOKUP(G174&amp;$V$2,BS_CONTROLE[CHAVE],BS_CONTROLE[Quantidade_11],"-")</f>
        <v>0</v>
      </c>
      <c r="W174" s="173" t="str">
        <f ca="1">_xlfn.XLOOKUP(G174&amp;$W$2,BS_CONTROLE[CHAVE],BS_CONTROLE[Quantidade_11],"-")</f>
        <v>-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</v>
      </c>
      <c r="V176" s="173" t="str">
        <f ca="1">_xlfn.XLOOKUP(G176&amp;$V$2,BS_CONTROLE[CHAVE],BS_CONTROLE[Quantidade_11],"-")</f>
        <v>-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>
        <f ca="1">_xlfn.XLOOKUP(G177&amp;$U$2,BS_CONTROLE[CHAVE],BS_CONTROLE[Quantidade_11],"-")</f>
        <v>0</v>
      </c>
      <c r="V177" s="173" t="str">
        <f ca="1">_xlfn.XLOOKUP(G177&amp;$V$2,BS_CONTROLE[CHAVE],BS_CONTROLE[Quantidade_11],"-")</f>
        <v>-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>
        <f ca="1">_xlfn.XLOOKUP(G178&amp;$U$2,BS_CONTROLE[CHAVE],BS_CONTROLE[Quantidade_11],"-")</f>
        <v>0</v>
      </c>
      <c r="V178" s="173" t="str">
        <f ca="1">_xlfn.XLOOKUP(G178&amp;$V$2,BS_CONTROLE[CHAVE],BS_CONTROLE[Quantidade_11],"-")</f>
        <v>-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0</v>
      </c>
      <c r="V180" s="173">
        <f ca="1">_xlfn.XLOOKUP(G180&amp;$V$2,BS_CONTROLE[CHAVE],BS_CONTROLE[Quantidade_11],"-")</f>
        <v>0</v>
      </c>
      <c r="W180" s="173" t="str">
        <f ca="1">_xlfn.XLOOKUP(G180&amp;$W$2,BS_CONTROLE[CHAVE],BS_CONTROLE[Quantidade_11],"-")</f>
        <v>-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0</v>
      </c>
      <c r="V181" s="173">
        <f ca="1">_xlfn.XLOOKUP(G181&amp;$V$2,BS_CONTROLE[CHAVE],BS_CONTROLE[Quantidade_11],"-")</f>
        <v>0</v>
      </c>
      <c r="W181" s="173" t="str">
        <f ca="1">_xlfn.XLOOKUP(G181&amp;$W$2,BS_CONTROLE[CHAVE],BS_CONTROLE[Quantidade_11],"-")</f>
        <v>-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0</v>
      </c>
      <c r="V182" s="173">
        <f ca="1">_xlfn.XLOOKUP(G182&amp;$V$2,BS_CONTROLE[CHAVE],BS_CONTROLE[Quantidade_11],"-")</f>
        <v>0</v>
      </c>
      <c r="W182" s="173" t="str">
        <f ca="1">_xlfn.XLOOKUP(G182&amp;$W$2,BS_CONTROLE[CHAVE],BS_CONTROLE[Quantidade_11],"-")</f>
        <v>-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0</v>
      </c>
      <c r="V183" s="173">
        <f ca="1">_xlfn.XLOOKUP(G183&amp;$V$2,BS_CONTROLE[CHAVE],BS_CONTROLE[Quantidade_11],"-")</f>
        <v>0</v>
      </c>
      <c r="W183" s="173" t="str">
        <f ca="1">_xlfn.XLOOKUP(G183&amp;$W$2,BS_CONTROLE[CHAVE],BS_CONTROLE[Quantidade_11],"-")</f>
        <v>-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0</v>
      </c>
      <c r="V184" s="173">
        <f ca="1">_xlfn.XLOOKUP(G184&amp;$V$2,BS_CONTROLE[CHAVE],BS_CONTROLE[Quantidade_11],"-")</f>
        <v>0</v>
      </c>
      <c r="W184" s="173" t="str">
        <f ca="1">_xlfn.XLOOKUP(G184&amp;$W$2,BS_CONTROLE[CHAVE],BS_CONTROLE[Quantidade_11],"-")</f>
        <v>-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65</v>
      </c>
      <c r="V185" s="173" t="str">
        <f ca="1">_xlfn.XLOOKUP(G185&amp;$V$2,BS_CONTROLE[CHAVE],BS_CONTROLE[Quantidade_11],"-")</f>
        <v>-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>
        <f ca="1">_xlfn.XLOOKUP(G186&amp;$V$2,BS_CONTROLE[CHAVE],BS_CONTROLE[Quantidade_11],"-")</f>
        <v>50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>
        <f ca="1">_xlfn.XLOOKUP(G187&amp;$U$2,BS_CONTROLE[CHAVE],BS_CONTROLE[Quantidade_11],"-")</f>
        <v>53</v>
      </c>
      <c r="V187" s="173">
        <f ca="1">_xlfn.XLOOKUP(G187&amp;$V$2,BS_CONTROLE[CHAVE],BS_CONTROLE[Quantidade_11],"-")</f>
        <v>123</v>
      </c>
      <c r="W187" s="173" t="str">
        <f ca="1">_xlfn.XLOOKUP(G187&amp;$W$2,BS_CONTROLE[CHAVE],BS_CONTROLE[Quantidade_11],"-")</f>
        <v>-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>
        <f ca="1">_xlfn.XLOOKUP(G188&amp;$U$2,BS_CONTROLE[CHAVE],BS_CONTROLE[Quantidade_11],"-")</f>
        <v>53</v>
      </c>
      <c r="V188" s="173">
        <f ca="1">_xlfn.XLOOKUP(G188&amp;$V$2,BS_CONTROLE[CHAVE],BS_CONTROLE[Quantidade_11],"-")</f>
        <v>123</v>
      </c>
      <c r="W188" s="173" t="str">
        <f ca="1">_xlfn.XLOOKUP(G188&amp;$W$2,BS_CONTROLE[CHAVE],BS_CONTROLE[Quantidade_11],"-")</f>
        <v>-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0</v>
      </c>
      <c r="V189" s="173">
        <f ca="1">_xlfn.XLOOKUP(G189&amp;$V$2,BS_CONTROLE[CHAVE],BS_CONTROLE[Quantidade_11],"-")</f>
        <v>0</v>
      </c>
      <c r="W189" s="173" t="str">
        <f ca="1">_xlfn.XLOOKUP(G189&amp;$W$2,BS_CONTROLE[CHAVE],BS_CONTROLE[Quantidade_11],"-")</f>
        <v>-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 t="str">
        <f ca="1">_xlfn.XLOOKUP(G190&amp;$U$2,BS_CONTROLE[CHAVE],BS_CONTROLE[Quantidade_11],"-")</f>
        <v>-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 t="str">
        <f ca="1">_xlfn.XLOOKUP(G191&amp;$U$2,BS_CONTROLE[CHAVE],BS_CONTROLE[Quantidade_11],"-")</f>
        <v>-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 t="str">
        <f ca="1">_xlfn.XLOOKUP(G192&amp;$W$2,BS_CONTROLE[CHAVE],BS_CONTROLE[Quantidade_11],"-")</f>
        <v>-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</v>
      </c>
      <c r="V193" s="173" t="str">
        <f ca="1">_xlfn.XLOOKUP(G193&amp;$V$2,BS_CONTROLE[CHAVE],BS_CONTROLE[Quantidade_11],"-")</f>
        <v>-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*</v>
      </c>
      <c r="B194" s="186" t="str">
        <f>IF(SP_NORTE!X197="","*",SP_NORTE!X197)</f>
        <v>*</v>
      </c>
      <c r="C194" s="186" t="str">
        <f>IF(SP_NORTE!Z197="","*",SP_NORTE!Z197)</f>
        <v>*</v>
      </c>
      <c r="D194" s="175" t="str">
        <f>IF(SP_NORTE!S197="","*",SP_NORTE!S197)</f>
        <v>-</v>
      </c>
      <c r="E194" s="175" t="str">
        <f>IF(SP_NORTE!T197="","*",SP_NORTE!T197)</f>
        <v>-</v>
      </c>
      <c r="F194" s="185" t="str">
        <f>IF(SP_NORTE!B197="","*",SP_NORTE!B197)</f>
        <v>*</v>
      </c>
      <c r="G194" s="185" t="str">
        <f>IF(SP_NORTE!D197="","*",SP_NORTE!D197)</f>
        <v>*</v>
      </c>
      <c r="H194" s="185" t="str">
        <f>IF(SP_NORTE!F197="","*",SP_NORTE!F197)</f>
        <v>*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-</v>
      </c>
      <c r="L194" s="175" t="str">
        <f>IF(SP_NORTE!N197="","*",SP_NORTE!N197)</f>
        <v>-</v>
      </c>
      <c r="M194" s="176" t="str">
        <f>IF(SP_NORTE!J197="","*",SP_NORTE!J197)</f>
        <v>*</v>
      </c>
      <c r="N194" s="184" t="str">
        <f>IF(SP_NORTE!K197="","*",SP_NORTE!K197)</f>
        <v>*</v>
      </c>
      <c r="O194" s="184" t="str">
        <f>IF(SP_NORTE!L197="","*",SP_NORTE!L197)</f>
        <v>-</v>
      </c>
      <c r="P194" s="183" t="str">
        <f>IF(SP_NORTE!O197="","*",SP_NORTE!O197)</f>
        <v>*</v>
      </c>
      <c r="Q194" s="183" t="str">
        <f>IF(SP_NORTE!P197="","*",SP_NORTE!P197)</f>
        <v>*</v>
      </c>
      <c r="R194" s="185" t="str">
        <f>IF(SP_NORTE!Q197="","*",CONCATENATE(SP_NORTE!Q197," ",SP_NORTE!R197))</f>
        <v>*</v>
      </c>
      <c r="S194" s="185" t="str">
        <f>IF(SP_NORTE!V197="","*",SP_NORTE!V197)</f>
        <v>*</v>
      </c>
      <c r="T194" s="185" t="str">
        <f>IF(SP_NORTE!W197="","*",SP_NORTE!W197)</f>
        <v>*</v>
      </c>
      <c r="U194" s="173" t="str">
        <f ca="1">_xlfn.XLOOKUP(G194&amp;$U$2,BS_CONTROLE[CHAVE],BS_CONTROLE[Quantidade_11],"-")</f>
        <v>-</v>
      </c>
      <c r="V194" s="173" t="str">
        <f ca="1">_xlfn.XLOOKUP(G194&amp;$V$2,BS_CONTROLE[CHAVE],BS_CONTROLE[Quantidade_11],"-")</f>
        <v>-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*</v>
      </c>
      <c r="B195" s="186" t="str">
        <f>IF(SP_NORTE!X198="","*",SP_NORTE!X198)</f>
        <v>*</v>
      </c>
      <c r="C195" s="186" t="str">
        <f>IF(SP_NORTE!Z198="","*",SP_NORTE!Z198)</f>
        <v>*</v>
      </c>
      <c r="D195" s="175" t="str">
        <f>IF(SP_NORTE!S198="","*",SP_NORTE!S198)</f>
        <v>-</v>
      </c>
      <c r="E195" s="175" t="str">
        <f>IF(SP_NORTE!T198="","*",SP_NORTE!T198)</f>
        <v>-</v>
      </c>
      <c r="F195" s="185" t="str">
        <f>IF(SP_NORTE!B198="","*",SP_NORTE!B198)</f>
        <v>*</v>
      </c>
      <c r="G195" s="185" t="str">
        <f>IF(SP_NORTE!D198="","*",SP_NORTE!D198)</f>
        <v>*</v>
      </c>
      <c r="H195" s="185" t="str">
        <f>IF(SP_NORTE!F198="","*",SP_NORTE!F198)</f>
        <v>*</v>
      </c>
      <c r="I195" s="185" t="str">
        <f>IF(SP_NORTE!H198="","*",SP_NORTE!H198)</f>
        <v>*</v>
      </c>
      <c r="J195" s="185" t="str">
        <f>IF(SP_NORTE!I198="","*",SP_NORTE!I198)</f>
        <v>*</v>
      </c>
      <c r="K195" s="175" t="str">
        <f>IF(SP_NORTE!M198="","*",SP_NORTE!M198)</f>
        <v>*</v>
      </c>
      <c r="L195" s="175" t="str">
        <f>IF(SP_NORTE!N198="","*",SP_NORTE!N198)</f>
        <v>*</v>
      </c>
      <c r="M195" s="176" t="str">
        <f>IF(SP_NORTE!J198="","*",SP_NORTE!J198)</f>
        <v>*</v>
      </c>
      <c r="N195" s="184" t="str">
        <f>IF(SP_NORTE!K198="","*",SP_NORTE!K198)</f>
        <v>*</v>
      </c>
      <c r="O195" s="184" t="str">
        <f>IF(SP_NORTE!L198="","*",SP_NORTE!L198)</f>
        <v>*</v>
      </c>
      <c r="P195" s="183" t="str">
        <f>IF(SP_NORTE!O198="","*",SP_NORTE!O198)</f>
        <v>*</v>
      </c>
      <c r="Q195" s="183" t="str">
        <f>IF(SP_NORTE!P198="","*",SP_NORTE!P198)</f>
        <v>*</v>
      </c>
      <c r="R195" s="185" t="str">
        <f>IF(SP_NORTE!Q198="","*",CONCATENATE(SP_NORTE!Q198," ",SP_NORTE!R198))</f>
        <v>*</v>
      </c>
      <c r="S195" s="185" t="str">
        <f>IF(SP_NORTE!V198="","*",SP_NORTE!V198)</f>
        <v>*</v>
      </c>
      <c r="T195" s="185" t="str">
        <f>IF(SP_NORTE!W198="","*",SP_NORTE!W198)</f>
        <v>*</v>
      </c>
      <c r="U195" s="173" t="str">
        <f ca="1">_xlfn.XLOOKUP(G195&amp;$U$2,BS_CONTROLE[CHAVE],BS_CONTROLE[Quantidade_11],"-")</f>
        <v>-</v>
      </c>
      <c r="V195" s="173" t="str">
        <f ca="1">_xlfn.XLOOKUP(G195&amp;$V$2,BS_CONTROLE[CHAVE],BS_CONTROLE[Quantidade_11],"-")</f>
        <v>-</v>
      </c>
      <c r="W195" s="173" t="str">
        <f ca="1">_xlfn.XLOOKUP(G195&amp;$W$2,BS_CONTROLE[CHAVE],BS_CONTROLE[Quantidade_11],"-")</f>
        <v>-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65</v>
      </c>
      <c r="V196" s="173" t="str">
        <f ca="1">_xlfn.XLOOKUP(G196&amp;$V$2,BS_CONTROLE[CHAVE],BS_CONTROLE[Quantidade_11],"-")</f>
        <v>-</v>
      </c>
      <c r="W196" s="173" t="str">
        <f ca="1">_xlfn.XLOOKUP(G196&amp;$W$2,BS_CONTROLE[CHAVE],BS_CONTROLE[Quantidade_11],"-")</f>
        <v>-</v>
      </c>
    </row>
    <row r="197" spans="1:23" s="101" customFormat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8.3333333333333329E-2</v>
      </c>
      <c r="R197" s="185" t="str">
        <f>IF(SP_NORTE!Q200="","*",CONCATENATE(SP_NORTE!Q200," ",SP_NORTE!R200))</f>
        <v>1020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1363</v>
      </c>
      <c r="V197" s="173">
        <f ca="1">_xlfn.XLOOKUP(G197&amp;$V$2,BS_CONTROLE[CHAVE],BS_CONTROLE[Quantidade_11],"-")</f>
        <v>500</v>
      </c>
      <c r="W197" s="173">
        <f ca="1">_xlfn.XLOOKUP(G197&amp;$W$2,BS_CONTROLE[CHAVE],BS_CONTROLE[Quantidade_11],"-")</f>
        <v>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0</v>
      </c>
      <c r="W198" s="173" t="str">
        <f ca="1">_xlfn.XLOOKUP(G198&amp;$W$2,BS_CONTROLE[CHAVE],BS_CONTROLE[Quantidade_11],"-")</f>
        <v>-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114</v>
      </c>
      <c r="V199" s="173">
        <f ca="1">_xlfn.XLOOKUP(G199&amp;$V$2,BS_CONTROLE[CHAVE],BS_CONTROLE[Quantidade_11],"-")</f>
        <v>0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0</v>
      </c>
      <c r="V201" s="173">
        <f ca="1">_xlfn.XLOOKUP(G201&amp;$V$2,BS_CONTROLE[CHAVE],BS_CONTROLE[Quantidade_11],"-")</f>
        <v>0</v>
      </c>
      <c r="W201" s="173" t="str">
        <f ca="1">_xlfn.XLOOKUP(G201&amp;$W$2,BS_CONTROLE[CHAVE],BS_CONTROLE[Quantidade_11],"-")</f>
        <v>-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8.3333333333333329E-2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0</v>
      </c>
      <c r="V202" s="173">
        <f ca="1">_xlfn.XLOOKUP(G202&amp;$V$2,BS_CONTROLE[CHAVE],BS_CONTROLE[Quantidade_11],"-")</f>
        <v>0</v>
      </c>
      <c r="W202" s="173" t="str">
        <f ca="1">_xlfn.XLOOKUP(G202&amp;$W$2,BS_CONTROLE[CHAVE],BS_CONTROLE[Quantidade_11],"-")</f>
        <v>-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 t="str">
        <f ca="1">_xlfn.XLOOKUP(G204&amp;$V$2,BS_CONTROLE[CHAVE],BS_CONTROLE[Quantidade_11],"-")</f>
        <v>-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0</v>
      </c>
      <c r="W205" s="173" t="str">
        <f ca="1">_xlfn.XLOOKUP(G205&amp;$W$2,BS_CONTROLE[CHAVE],BS_CONTROLE[Quantidade_11],"-")</f>
        <v>-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 t="str">
        <f ca="1">_xlfn.XLOOKUP(G206&amp;$W$2,BS_CONTROLE[CHAVE],BS_CONTROLE[Quantidade_11],"-")</f>
        <v>-</v>
      </c>
    </row>
    <row r="207" spans="1:23" s="101" customFormat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 t="str">
        <f ca="1">_xlfn.XLOOKUP(G207&amp;$U$2,BS_CONTROLE[CHAVE],BS_CONTROLE[Quantidade_11],"-")</f>
        <v>-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*</v>
      </c>
      <c r="B208" s="186" t="str">
        <f>IF(SP_NORTE!X211="","*",SP_NORTE!X211)</f>
        <v>*</v>
      </c>
      <c r="C208" s="186" t="str">
        <f>IF(SP_NORTE!Z211="","*",SP_NORTE!Z211)</f>
        <v>*</v>
      </c>
      <c r="D208" s="175" t="str">
        <f>IF(SP_NORTE!S211="","*",SP_NORTE!S211)</f>
        <v>-</v>
      </c>
      <c r="E208" s="175" t="str">
        <f>IF(SP_NORTE!T211="","*",SP_NORTE!T211)</f>
        <v>-</v>
      </c>
      <c r="F208" s="185" t="str">
        <f>IF(SP_NORTE!B211="","*",SP_NORTE!B211)</f>
        <v>*</v>
      </c>
      <c r="G208" s="185" t="str">
        <f>IF(SP_NORTE!D211="","*",SP_NORTE!D211)</f>
        <v>*</v>
      </c>
      <c r="H208" s="185" t="str">
        <f>IF(SP_NORTE!F211="","*",SP_NORTE!F211)</f>
        <v>*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-</v>
      </c>
      <c r="L208" s="175" t="str">
        <f>IF(SP_NORTE!N211="","*",SP_NORTE!N211)</f>
        <v>-</v>
      </c>
      <c r="M208" s="176" t="str">
        <f>IF(SP_NORTE!J211="","*",SP_NORTE!J211)</f>
        <v>*</v>
      </c>
      <c r="N208" s="184" t="str">
        <f>IF(SP_NORTE!K211="","*",SP_NORTE!K211)</f>
        <v>*</v>
      </c>
      <c r="O208" s="184" t="str">
        <f>IF(SP_NORTE!L211="","*",SP_NORTE!L211)</f>
        <v>-</v>
      </c>
      <c r="P208" s="183" t="str">
        <f>IF(SP_NORTE!O211="","*",SP_NORTE!O211)</f>
        <v>*</v>
      </c>
      <c r="Q208" s="183" t="str">
        <f>IF(SP_NORTE!P211="","*",SP_NORTE!P211)</f>
        <v>*</v>
      </c>
      <c r="R208" s="185" t="str">
        <f>IF(SP_NORTE!Q211="","*",CONCATENATE(SP_NORTE!Q211," ",SP_NORTE!R211))</f>
        <v>*</v>
      </c>
      <c r="S208" s="185" t="str">
        <f>IF(SP_NORTE!V211="","*",SP_NORTE!V211)</f>
        <v>*</v>
      </c>
      <c r="T208" s="185" t="str">
        <f>IF(SP_NORTE!W211="","*",SP_NORTE!W211)</f>
        <v>*</v>
      </c>
      <c r="U208" s="173" t="str">
        <f ca="1">_xlfn.XLOOKUP(G208&amp;$U$2,BS_CONTROLE[CHAVE],BS_CONTROLE[Quantidade_11],"-")</f>
        <v>-</v>
      </c>
      <c r="V208" s="173" t="str">
        <f ca="1">_xlfn.XLOOKUP(G208&amp;$V$2,BS_CONTROLE[CHAVE],BS_CONTROLE[Quantidade_11],"-")</f>
        <v>-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*</v>
      </c>
      <c r="B210" s="186" t="str">
        <f>IF(SP_NORTE!X213="","*",SP_NORTE!X213)</f>
        <v>*</v>
      </c>
      <c r="C210" s="186" t="str">
        <f>IF(SP_NORTE!Z213="","*",SP_NORTE!Z213)</f>
        <v>*</v>
      </c>
      <c r="D210" s="175" t="str">
        <f>IF(SP_NORTE!S213="","*",SP_NORTE!S213)</f>
        <v>-</v>
      </c>
      <c r="E210" s="175" t="str">
        <f>IF(SP_NORTE!T213="","*",SP_NORTE!T213)</f>
        <v>-</v>
      </c>
      <c r="F210" s="185" t="str">
        <f>IF(SP_NORTE!B213="","*",SP_NORTE!B213)</f>
        <v>*</v>
      </c>
      <c r="G210" s="185" t="str">
        <f>IF(SP_NORTE!D213="","*",SP_NORTE!D213)</f>
        <v>*</v>
      </c>
      <c r="H210" s="185" t="str">
        <f>IF(SP_NORTE!F213="","*",SP_NORTE!F213)</f>
        <v>*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-</v>
      </c>
      <c r="L210" s="175" t="str">
        <f>IF(SP_NORTE!N213="","*",SP_NORTE!N213)</f>
        <v>-</v>
      </c>
      <c r="M210" s="176" t="str">
        <f>IF(SP_NORTE!J213="","*",SP_NORTE!J213)</f>
        <v>*</v>
      </c>
      <c r="N210" s="184" t="str">
        <f>IF(SP_NORTE!K213="","*",SP_NORTE!K213)</f>
        <v>*</v>
      </c>
      <c r="O210" s="184" t="str">
        <f>IF(SP_NORTE!L213="","*",SP_NORTE!L213)</f>
        <v>-</v>
      </c>
      <c r="P210" s="183" t="str">
        <f>IF(SP_NORTE!O213="","*",SP_NORTE!O213)</f>
        <v>*</v>
      </c>
      <c r="Q210" s="183" t="str">
        <f>IF(SP_NORTE!P213="","*",SP_NORTE!P213)</f>
        <v>*</v>
      </c>
      <c r="R210" s="185" t="str">
        <f>IF(SP_NORTE!Q213="","*",CONCATENATE(SP_NORTE!Q213," ",SP_NORTE!R213))</f>
        <v>*</v>
      </c>
      <c r="S210" s="185" t="str">
        <f>IF(SP_NORTE!V213="","*",SP_NORTE!V213)</f>
        <v>*</v>
      </c>
      <c r="T210" s="185" t="str">
        <f>IF(SP_NORTE!W213="","*",SP_NORTE!W213)</f>
        <v>*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*</v>
      </c>
      <c r="B211" s="186" t="str">
        <f>IF(SP_NORTE!X214="","*",SP_NORTE!X214)</f>
        <v>*</v>
      </c>
      <c r="C211" s="186" t="str">
        <f>IF(SP_NORTE!Z214="","*",SP_NORTE!Z214)</f>
        <v>*</v>
      </c>
      <c r="D211" s="175" t="str">
        <f>IF(SP_NORTE!S214="","*",SP_NORTE!S214)</f>
        <v>-</v>
      </c>
      <c r="E211" s="175" t="str">
        <f>IF(SP_NORTE!T214="","*",SP_NORTE!T214)</f>
        <v>-</v>
      </c>
      <c r="F211" s="185" t="str">
        <f>IF(SP_NORTE!B214="","*",SP_NORTE!B214)</f>
        <v>*</v>
      </c>
      <c r="G211" s="185" t="str">
        <f>IF(SP_NORTE!D214="","*",SP_NORTE!D214)</f>
        <v>*</v>
      </c>
      <c r="H211" s="185" t="str">
        <f>IF(SP_NORTE!F214="","*",SP_NORTE!F214)</f>
        <v>*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-</v>
      </c>
      <c r="L211" s="175" t="str">
        <f>IF(SP_NORTE!N214="","*",SP_NORTE!N214)</f>
        <v>-</v>
      </c>
      <c r="M211" s="176" t="str">
        <f>IF(SP_NORTE!J214="","*",SP_NORTE!J214)</f>
        <v>*</v>
      </c>
      <c r="N211" s="184" t="str">
        <f>IF(SP_NORTE!K214="","*",SP_NORTE!K214)</f>
        <v>*</v>
      </c>
      <c r="O211" s="184" t="str">
        <f>IF(SP_NORTE!L214="","*",SP_NORTE!L214)</f>
        <v>-</v>
      </c>
      <c r="P211" s="183" t="str">
        <f>IF(SP_NORTE!O214="","*",SP_NORTE!O214)</f>
        <v>*</v>
      </c>
      <c r="Q211" s="183" t="str">
        <f>IF(SP_NORTE!P214="","*",SP_NORTE!P214)</f>
        <v>*</v>
      </c>
      <c r="R211" s="185" t="str">
        <f>IF(SP_NORTE!Q214="","*",CONCATENATE(SP_NORTE!Q214," ",SP_NORTE!R214))</f>
        <v>*</v>
      </c>
      <c r="S211" s="185" t="str">
        <f>IF(SP_NORTE!V214="","*",SP_NORTE!V214)</f>
        <v>*</v>
      </c>
      <c r="T211" s="185" t="str">
        <f>IF(SP_NORTE!W214="","*",SP_NORTE!W214)</f>
        <v>*</v>
      </c>
      <c r="U211" s="173" t="str">
        <f ca="1">_xlfn.XLOOKUP(G211&amp;$U$2,BS_CONTROLE[CHAVE],BS_CONTROLE[Quantidade_11],"-")</f>
        <v>-</v>
      </c>
      <c r="V211" s="173" t="str">
        <f ca="1">_xlfn.XLOOKUP(G211&amp;$V$2,BS_CONTROLE[CHAVE],BS_CONTROLE[Quantidade_11],"-")</f>
        <v>-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*</v>
      </c>
      <c r="B212" s="186" t="str">
        <f>IF(SP_NORTE!X215="","*",SP_NORTE!X215)</f>
        <v>*</v>
      </c>
      <c r="C212" s="186" t="str">
        <f>IF(SP_NORTE!Z215="","*",SP_NORTE!Z215)</f>
        <v>*</v>
      </c>
      <c r="D212" s="175" t="str">
        <f>IF(SP_NORTE!S215="","*",SP_NORTE!S215)</f>
        <v>-</v>
      </c>
      <c r="E212" s="175" t="str">
        <f>IF(SP_NORTE!T215="","*",SP_NORTE!T215)</f>
        <v>-</v>
      </c>
      <c r="F212" s="185" t="str">
        <f>IF(SP_NORTE!B215="","*",SP_NORTE!B215)</f>
        <v>*</v>
      </c>
      <c r="G212" s="185" t="str">
        <f>IF(SP_NORTE!D215="","*",SP_NORTE!D215)</f>
        <v>*</v>
      </c>
      <c r="H212" s="185" t="str">
        <f>IF(SP_NORTE!F215="","*",SP_NORTE!F215)</f>
        <v>*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-</v>
      </c>
      <c r="L212" s="175" t="str">
        <f>IF(SP_NORTE!N215="","*",SP_NORTE!N215)</f>
        <v>-</v>
      </c>
      <c r="M212" s="176" t="str">
        <f>IF(SP_NORTE!J215="","*",SP_NORTE!J215)</f>
        <v>*</v>
      </c>
      <c r="N212" s="184" t="str">
        <f>IF(SP_NORTE!K215="","*",SP_NORTE!K215)</f>
        <v>*</v>
      </c>
      <c r="O212" s="184" t="str">
        <f>IF(SP_NORTE!L215="","*",SP_NORTE!L215)</f>
        <v>-</v>
      </c>
      <c r="P212" s="183" t="str">
        <f>IF(SP_NORTE!O215="","*",SP_NORTE!O215)</f>
        <v>*</v>
      </c>
      <c r="Q212" s="183" t="str">
        <f>IF(SP_NORTE!P215="","*",SP_NORTE!P215)</f>
        <v>*</v>
      </c>
      <c r="R212" s="185" t="str">
        <f>IF(SP_NORTE!Q215="","*",CONCATENATE(SP_NORTE!Q215," ",SP_NORTE!R215))</f>
        <v>*</v>
      </c>
      <c r="S212" s="185" t="str">
        <f>IF(SP_NORTE!V215="","*",SP_NORTE!V215)</f>
        <v>*</v>
      </c>
      <c r="T212" s="185" t="str">
        <f>IF(SP_NORTE!W215="","*",SP_NORTE!W215)</f>
        <v>*</v>
      </c>
      <c r="U212" s="173" t="str">
        <f ca="1">_xlfn.XLOOKUP(G212&amp;$U$2,BS_CONTROLE[CHAVE],BS_CONTROLE[Quantidade_11],"-")</f>
        <v>-</v>
      </c>
      <c r="V212" s="173" t="str">
        <f ca="1">_xlfn.XLOOKUP(G212&amp;$V$2,BS_CONTROLE[CHAVE],BS_CONTROLE[Quantidade_11],"-")</f>
        <v>-</v>
      </c>
      <c r="W212" s="173" t="str">
        <f ca="1">_xlfn.XLOOKUP(G212&amp;$W$2,BS_CONTROLE[CHAVE],BS_CONTROLE[Quantidade_11],"-")</f>
        <v>-</v>
      </c>
    </row>
    <row r="213" spans="1:23" s="101" customFormat="1" hidden="1">
      <c r="A213" s="186" t="str">
        <f>IF(SP_NORTE!Y216="","*",SP_NORTE!Y216)</f>
        <v>*</v>
      </c>
      <c r="B213" s="186" t="str">
        <f>IF(SP_NORTE!X216="","*",SP_NORTE!X216)</f>
        <v>*</v>
      </c>
      <c r="C213" s="186" t="str">
        <f>IF(SP_NORTE!Z216="","*",SP_NORTE!Z216)</f>
        <v>*</v>
      </c>
      <c r="D213" s="175" t="str">
        <f>IF(SP_NORTE!S216="","*",SP_NORTE!S216)</f>
        <v>-</v>
      </c>
      <c r="E213" s="175" t="str">
        <f>IF(SP_NORTE!T216="","*",SP_NORTE!T216)</f>
        <v>-</v>
      </c>
      <c r="F213" s="185" t="str">
        <f>IF(SP_NORTE!B216="","*",SP_NORTE!B216)</f>
        <v>*</v>
      </c>
      <c r="G213" s="185" t="str">
        <f>IF(SP_NORTE!D216="","*",SP_NORTE!D216)</f>
        <v>*</v>
      </c>
      <c r="H213" s="185" t="str">
        <f>IF(SP_NORTE!F216="","*",SP_NORTE!F216)</f>
        <v>*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-</v>
      </c>
      <c r="L213" s="175" t="str">
        <f>IF(SP_NORTE!N216="","*",SP_NORTE!N216)</f>
        <v>-</v>
      </c>
      <c r="M213" s="176" t="str">
        <f>IF(SP_NORTE!J216="","*",SP_NORTE!J216)</f>
        <v>*</v>
      </c>
      <c r="N213" s="184" t="str">
        <f>IF(SP_NORTE!K216="","*",SP_NORTE!K216)</f>
        <v>*</v>
      </c>
      <c r="O213" s="184" t="str">
        <f>IF(SP_NORTE!L216="","*",SP_NORTE!L216)</f>
        <v>-</v>
      </c>
      <c r="P213" s="183" t="str">
        <f>IF(SP_NORTE!O216="","*",SP_NORTE!O216)</f>
        <v>*</v>
      </c>
      <c r="Q213" s="183" t="str">
        <f>IF(SP_NORTE!P216="","*",SP_NORTE!P216)</f>
        <v>*</v>
      </c>
      <c r="R213" s="185" t="str">
        <f>IF(SP_NORTE!Q216="","*",CONCATENATE(SP_NORTE!Q216," ",SP_NORTE!R216))</f>
        <v>*</v>
      </c>
      <c r="S213" s="185" t="str">
        <f>IF(SP_NORTE!V216="","*",SP_NORTE!V216)</f>
        <v>*</v>
      </c>
      <c r="T213" s="185" t="str">
        <f>IF(SP_NORTE!W216="","*",SP_NORTE!W216)</f>
        <v>*</v>
      </c>
      <c r="U213" s="173" t="str">
        <f ca="1">_xlfn.XLOOKUP(G213&amp;$U$2,BS_CONTROLE[CHAVE],BS_CONTROLE[Quantidade_11],"-")</f>
        <v>-</v>
      </c>
      <c r="V213" s="173" t="str">
        <f ca="1">_xlfn.XLOOKUP(G213&amp;$V$2,BS_CONTROLE[CHAVE],BS_CONTROLE[Quantidade_11],"-")</f>
        <v>-</v>
      </c>
      <c r="W213" s="173" t="str">
        <f ca="1">_xlfn.XLOOKUP(G213&amp;$W$2,BS_CONTROLE[CHAVE],BS_CONTROLE[Quantidade_11],"-")</f>
        <v>-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*</v>
      </c>
      <c r="C214" s="186" t="str">
        <f>IF(SP_NORTE!Z217="","*",SP_NORTE!Z217)</f>
        <v>*</v>
      </c>
      <c r="D214" s="175" t="str">
        <f>IF(SP_NORTE!S217="","*",SP_NORTE!S217)</f>
        <v>-</v>
      </c>
      <c r="E214" s="175" t="str">
        <f>IF(SP_NORTE!T217="","*",SP_NORTE!T217)</f>
        <v>-</v>
      </c>
      <c r="F214" s="185" t="str">
        <f>IF(SP_NORTE!B217="","*",SP_NORTE!B217)</f>
        <v>*</v>
      </c>
      <c r="G214" s="185" t="str">
        <f>IF(SP_NORTE!D217="","*",SP_NORTE!D217)</f>
        <v>*</v>
      </c>
      <c r="H214" s="185" t="str">
        <f>IF(SP_NORTE!F217="","*",SP_NORTE!F217)</f>
        <v>*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-</v>
      </c>
      <c r="L214" s="175" t="str">
        <f>IF(SP_NORTE!N217="","*",SP_NORTE!N217)</f>
        <v>-</v>
      </c>
      <c r="M214" s="176" t="str">
        <f>IF(SP_NORTE!J217="","*",SP_NORTE!J217)</f>
        <v>*</v>
      </c>
      <c r="N214" s="184" t="str">
        <f>IF(SP_NORTE!K217="","*",SP_NORTE!K217)</f>
        <v>*</v>
      </c>
      <c r="O214" s="184" t="str">
        <f>IF(SP_NORTE!L217="","*",SP_NORTE!L217)</f>
        <v>-</v>
      </c>
      <c r="P214" s="183" t="str">
        <f>IF(SP_NORTE!O217="","*",SP_NORTE!O217)</f>
        <v>*</v>
      </c>
      <c r="Q214" s="183" t="str">
        <f>IF(SP_NORTE!P217="","*",SP_NORTE!P217)</f>
        <v>*</v>
      </c>
      <c r="R214" s="185" t="str">
        <f>IF(SP_NORTE!Q217="","*",CONCATENATE(SP_NORTE!Q217," ",SP_NORTE!R217))</f>
        <v>*</v>
      </c>
      <c r="S214" s="185" t="str">
        <f>IF(SP_NORTE!V217="","*",SP_NORTE!V217)</f>
        <v>*</v>
      </c>
      <c r="T214" s="185" t="str">
        <f>IF(SP_NORTE!W217="","*",SP_NORTE!W217)</f>
        <v>*</v>
      </c>
      <c r="U214" s="173" t="str">
        <f ca="1">_xlfn.XLOOKUP(G214&amp;$U$2,BS_CONTROLE[CHAVE],BS_CONTROLE[Quantidade_11],"-")</f>
        <v>-</v>
      </c>
      <c r="V214" s="173" t="str">
        <f ca="1">_xlfn.XLOOKUP(G214&amp;$V$2,BS_CONTROLE[CHAVE],BS_CONTROLE[Quantidade_11],"-")</f>
        <v>-</v>
      </c>
      <c r="W214" s="173" t="str">
        <f ca="1">_xlfn.XLOOKUP(G214&amp;$W$2,BS_CONTROLE[CHAVE],BS_CONTROLE[Quantidade_11],"-")</f>
        <v>-</v>
      </c>
    </row>
    <row r="215" spans="1:23" s="101" customFormat="1" hidden="1">
      <c r="A215" s="186" t="str">
        <f>IF(SP_NORTE!Y218="","*",SP_NORTE!Y218)</f>
        <v>*</v>
      </c>
      <c r="B215" s="186" t="str">
        <f>IF(SP_NORTE!X218="","*",SP_NORTE!X218)</f>
        <v>*</v>
      </c>
      <c r="C215" s="186" t="str">
        <f>IF(SP_NORTE!Z218="","*",SP_NORTE!Z218)</f>
        <v>*</v>
      </c>
      <c r="D215" s="175" t="str">
        <f>IF(SP_NORTE!S218="","*",SP_NORTE!S218)</f>
        <v>-</v>
      </c>
      <c r="E215" s="175" t="str">
        <f>IF(SP_NORTE!T218="","*",SP_NORTE!T218)</f>
        <v>-</v>
      </c>
      <c r="F215" s="185" t="str">
        <f>IF(SP_NORTE!B218="","*",SP_NORTE!B218)</f>
        <v>*</v>
      </c>
      <c r="G215" s="185" t="str">
        <f>IF(SP_NORTE!D218="","*",SP_NORTE!D218)</f>
        <v>*</v>
      </c>
      <c r="H215" s="185" t="str">
        <f>IF(SP_NORTE!F218="","*",SP_NORTE!F218)</f>
        <v>*</v>
      </c>
      <c r="I215" s="185" t="str">
        <f>IF(SP_NORTE!H218="","*",SP_NORTE!H218)</f>
        <v>-</v>
      </c>
      <c r="J215" s="185" t="str">
        <f>IF(SP_NORTE!I218="","*",SP_NORTE!I218)</f>
        <v>-</v>
      </c>
      <c r="K215" s="175" t="str">
        <f>IF(SP_NORTE!M218="","*",SP_NORTE!M218)</f>
        <v>-</v>
      </c>
      <c r="L215" s="175" t="str">
        <f>IF(SP_NORTE!N218="","*",SP_NORTE!N218)</f>
        <v>-</v>
      </c>
      <c r="M215" s="176" t="str">
        <f>IF(SP_NORTE!J218="","*",SP_NORTE!J218)</f>
        <v>*</v>
      </c>
      <c r="N215" s="184" t="str">
        <f>IF(SP_NORTE!K218="","*",SP_NORTE!K218)</f>
        <v>*</v>
      </c>
      <c r="O215" s="184" t="str">
        <f>IF(SP_NORTE!L218="","*",SP_NORTE!L218)</f>
        <v>-</v>
      </c>
      <c r="P215" s="183" t="str">
        <f>IF(SP_NORTE!O218="","*",SP_NORTE!O218)</f>
        <v>*</v>
      </c>
      <c r="Q215" s="183" t="str">
        <f>IF(SP_NORTE!P218="","*",SP_NORTE!P218)</f>
        <v>*</v>
      </c>
      <c r="R215" s="185" t="str">
        <f>IF(SP_NORTE!Q218="","*",CONCATENATE(SP_NORTE!Q218," ",SP_NORTE!R218))</f>
        <v>*</v>
      </c>
      <c r="S215" s="185" t="str">
        <f>IF(SP_NORTE!V218="","*",SP_NORTE!V218)</f>
        <v>*</v>
      </c>
      <c r="T215" s="185" t="str">
        <f>IF(SP_NORTE!W218="","*",SP_NORTE!W218)</f>
        <v>*</v>
      </c>
      <c r="U215" s="173" t="str">
        <f ca="1">_xlfn.XLOOKUP(G215&amp;$U$2,BS_CONTROLE[CHAVE],BS_CONTROLE[Quantidade_11],"-")</f>
        <v>-</v>
      </c>
      <c r="V215" s="173" t="str">
        <f ca="1">_xlfn.XLOOKUP(G215&amp;$V$2,BS_CONTROLE[CHAVE],BS_CONTROLE[Quantidade_11],"-")</f>
        <v>-</v>
      </c>
      <c r="W215" s="173" t="str">
        <f ca="1">_xlfn.XLOOKUP(G215&amp;$W$2,BS_CONTROLE[CHAVE],BS_CONTROLE[Quantidade_11],"-")</f>
        <v>-</v>
      </c>
    </row>
    <row r="216" spans="1:23" s="101" customFormat="1" hidden="1">
      <c r="A216" s="186" t="str">
        <f>IF(SP_NORTE!Y219="","*",SP_NORTE!Y219)</f>
        <v>*</v>
      </c>
      <c r="B216" s="186" t="str">
        <f>IF(SP_NORTE!X219="","*",SP_NORTE!X219)</f>
        <v>*</v>
      </c>
      <c r="C216" s="186" t="str">
        <f>IF(SP_NORTE!Z219="","*",SP_NORTE!Z219)</f>
        <v>*</v>
      </c>
      <c r="D216" s="175" t="str">
        <f>IF(SP_NORTE!S219="","*",SP_NORTE!S219)</f>
        <v>-</v>
      </c>
      <c r="E216" s="175" t="str">
        <f>IF(SP_NORTE!T219="","*",SP_NORTE!T219)</f>
        <v>-</v>
      </c>
      <c r="F216" s="185" t="str">
        <f>IF(SP_NORTE!B219="","*",SP_NORTE!B219)</f>
        <v>*</v>
      </c>
      <c r="G216" s="185" t="str">
        <f>IF(SP_NORTE!D219="","*",SP_NORTE!D219)</f>
        <v>*</v>
      </c>
      <c r="H216" s="185" t="str">
        <f>IF(SP_NORTE!F219="","*",SP_NORTE!F219)</f>
        <v>*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-</v>
      </c>
      <c r="L216" s="175" t="str">
        <f>IF(SP_NORTE!N219="","*",SP_NORTE!N219)</f>
        <v>-</v>
      </c>
      <c r="M216" s="176" t="str">
        <f>IF(SP_NORTE!J219="","*",SP_NORTE!J219)</f>
        <v>*</v>
      </c>
      <c r="N216" s="184" t="str">
        <f>IF(SP_NORTE!K219="","*",SP_NORTE!K219)</f>
        <v>*</v>
      </c>
      <c r="O216" s="184" t="str">
        <f>IF(SP_NORTE!L219="","*",SP_NORTE!L219)</f>
        <v>-</v>
      </c>
      <c r="P216" s="183" t="str">
        <f>IF(SP_NORTE!O219="","*",SP_NORTE!O219)</f>
        <v>*</v>
      </c>
      <c r="Q216" s="183" t="str">
        <f>IF(SP_NORTE!P219="","*",SP_NORTE!P219)</f>
        <v>*</v>
      </c>
      <c r="R216" s="185" t="str">
        <f>IF(SP_NORTE!Q219="","*",CONCATENATE(SP_NORTE!Q219," ",SP_NORTE!R219))</f>
        <v>*</v>
      </c>
      <c r="S216" s="185" t="str">
        <f>IF(SP_NORTE!V219="","*",SP_NORTE!V219)</f>
        <v>*</v>
      </c>
      <c r="T216" s="185" t="str">
        <f>IF(SP_NORTE!W219="","*",SP_NORTE!W219)</f>
        <v>*</v>
      </c>
      <c r="U216" s="173" t="str">
        <f ca="1">_xlfn.XLOOKUP(G216&amp;$U$2,BS_CONTROLE[CHAVE],BS_CONTROLE[Quantidade_11],"-")</f>
        <v>-</v>
      </c>
      <c r="V216" s="173" t="str">
        <f ca="1">_xlfn.XLOOKUP(G216&amp;$V$2,BS_CONTROLE[CHAVE],BS_CONTROLE[Quantidade_11],"-")</f>
        <v>-</v>
      </c>
      <c r="W216" s="173" t="str">
        <f ca="1">_xlfn.XLOOKUP(G216&amp;$W$2,BS_CONTROLE[CHAVE],BS_CONTROLE[Quantidade_11],"-")</f>
        <v>-</v>
      </c>
    </row>
    <row r="217" spans="1:23" s="101" customFormat="1" hidden="1">
      <c r="A217" s="186" t="str">
        <f>IF(SP_NORTE!Y220="","*",SP_NORTE!Y220)</f>
        <v>*</v>
      </c>
      <c r="B217" s="186" t="str">
        <f>IF(SP_NORTE!X220="","*",SP_NORTE!X220)</f>
        <v>*</v>
      </c>
      <c r="C217" s="186" t="str">
        <f>IF(SP_NORTE!Z220="","*",SP_NORTE!Z220)</f>
        <v>*</v>
      </c>
      <c r="D217" s="175" t="str">
        <f>IF(SP_NORTE!S220="","*",SP_NORTE!S220)</f>
        <v>-</v>
      </c>
      <c r="E217" s="175" t="str">
        <f>IF(SP_NORTE!T220="","*",SP_NORTE!T220)</f>
        <v>-</v>
      </c>
      <c r="F217" s="185" t="str">
        <f>IF(SP_NORTE!B220="","*",SP_NORTE!B220)</f>
        <v>*</v>
      </c>
      <c r="G217" s="185" t="str">
        <f>IF(SP_NORTE!D220="","*",SP_NORTE!D220)</f>
        <v>*</v>
      </c>
      <c r="H217" s="185" t="str">
        <f>IF(SP_NORTE!F220="","*",SP_NORTE!F220)</f>
        <v>*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-</v>
      </c>
      <c r="L217" s="175" t="str">
        <f>IF(SP_NORTE!N220="","*",SP_NORTE!N220)</f>
        <v>-</v>
      </c>
      <c r="M217" s="176" t="str">
        <f>IF(SP_NORTE!J220="","*",SP_NORTE!J220)</f>
        <v>*</v>
      </c>
      <c r="N217" s="184" t="str">
        <f>IF(SP_NORTE!K220="","*",SP_NORTE!K220)</f>
        <v>*</v>
      </c>
      <c r="O217" s="184" t="str">
        <f>IF(SP_NORTE!L220="","*",SP_NORTE!L220)</f>
        <v>-</v>
      </c>
      <c r="P217" s="183" t="str">
        <f>IF(SP_NORTE!O220="","*",SP_NORTE!O220)</f>
        <v>*</v>
      </c>
      <c r="Q217" s="183" t="str">
        <f>IF(SP_NORTE!P220="","*",SP_NORTE!P220)</f>
        <v>*</v>
      </c>
      <c r="R217" s="185" t="str">
        <f>IF(SP_NORTE!Q220="","*",CONCATENATE(SP_NORTE!Q220," ",SP_NORTE!R220))</f>
        <v>*</v>
      </c>
      <c r="S217" s="185" t="str">
        <f>IF(SP_NORTE!V220="","*",SP_NORTE!V220)</f>
        <v>*</v>
      </c>
      <c r="T217" s="185" t="str">
        <f>IF(SP_NORTE!W220="","*",SP_NORTE!W220)</f>
        <v>*</v>
      </c>
      <c r="U217" s="173" t="str">
        <f ca="1">_xlfn.XLOOKUP(G217&amp;$U$2,BS_CONTROLE[CHAVE],BS_CONTROLE[Quantidade_11],"-")</f>
        <v>-</v>
      </c>
      <c r="V217" s="173" t="str">
        <f ca="1">_xlfn.XLOOKUP(G217&amp;$V$2,BS_CONTROLE[CHAVE],BS_CONTROLE[Quantidade_11],"-")</f>
        <v>-</v>
      </c>
      <c r="W217" s="173" t="str">
        <f ca="1">_xlfn.XLOOKUP(G217&amp;$W$2,BS_CONTROLE[CHAVE],BS_CONTROLE[Quantidade_11],"-")</f>
        <v>-</v>
      </c>
    </row>
    <row r="218" spans="1:23" s="101" customFormat="1" hidden="1">
      <c r="A218" s="186" t="str">
        <f>IF(SP_NORTE!Y221="","*",SP_NORTE!Y221)</f>
        <v>*</v>
      </c>
      <c r="B218" s="186" t="str">
        <f>IF(SP_NORTE!X221="","*",SP_NORTE!X221)</f>
        <v>*</v>
      </c>
      <c r="C218" s="186" t="str">
        <f>IF(SP_NORTE!Z221="","*",SP_NORTE!Z221)</f>
        <v>*</v>
      </c>
      <c r="D218" s="175" t="str">
        <f>IF(SP_NORTE!S221="","*",SP_NORTE!S221)</f>
        <v>-</v>
      </c>
      <c r="E218" s="175" t="str">
        <f>IF(SP_NORTE!T221="","*",SP_NORTE!T221)</f>
        <v>-</v>
      </c>
      <c r="F218" s="185" t="str">
        <f>IF(SP_NORTE!B221="","*",SP_NORTE!B221)</f>
        <v>*</v>
      </c>
      <c r="G218" s="185" t="str">
        <f>IF(SP_NORTE!D221="","*",SP_NORTE!D221)</f>
        <v>*</v>
      </c>
      <c r="H218" s="185" t="str">
        <f>IF(SP_NORTE!F221="","*",SP_NORTE!F221)</f>
        <v>*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-</v>
      </c>
      <c r="L218" s="175" t="str">
        <f>IF(SP_NORTE!N221="","*",SP_NORTE!N221)</f>
        <v>-</v>
      </c>
      <c r="M218" s="176" t="str">
        <f>IF(SP_NORTE!J221="","*",SP_NORTE!J221)</f>
        <v>*</v>
      </c>
      <c r="N218" s="184" t="str">
        <f>IF(SP_NORTE!K221="","*",SP_NORTE!K221)</f>
        <v>*</v>
      </c>
      <c r="O218" s="184" t="str">
        <f>IF(SP_NORTE!L221="","*",SP_NORTE!L221)</f>
        <v>-</v>
      </c>
      <c r="P218" s="183" t="str">
        <f>IF(SP_NORTE!O221="","*",SP_NORTE!O221)</f>
        <v>*</v>
      </c>
      <c r="Q218" s="183" t="str">
        <f>IF(SP_NORTE!P221="","*",SP_NORTE!P221)</f>
        <v>*</v>
      </c>
      <c r="R218" s="185" t="str">
        <f>IF(SP_NORTE!Q221="","*",CONCATENATE(SP_NORTE!Q221," ",SP_NORTE!R221))</f>
        <v>*</v>
      </c>
      <c r="S218" s="185" t="str">
        <f>IF(SP_NORTE!V221="","*",SP_NORTE!V221)</f>
        <v>*</v>
      </c>
      <c r="T218" s="185" t="str">
        <f>IF(SP_NORTE!W221="","*",SP_NORTE!W221)</f>
        <v>*</v>
      </c>
      <c r="U218" s="173" t="str">
        <f ca="1">_xlfn.XLOOKUP(G218&amp;$U$2,BS_CONTROLE[CHAVE],BS_CONTROLE[Quantidade_11],"-")</f>
        <v>-</v>
      </c>
      <c r="V218" s="173" t="str">
        <f ca="1">_xlfn.XLOOKUP(G218&amp;$V$2,BS_CONTROLE[CHAVE],BS_CONTROLE[Quantidade_11],"-")</f>
        <v>-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*</v>
      </c>
      <c r="B219" s="186" t="str">
        <f>IF(SP_NORTE!X222="","*",SP_NORTE!X222)</f>
        <v>*</v>
      </c>
      <c r="C219" s="186" t="str">
        <f>IF(SP_NORTE!Z222="","*",SP_NORTE!Z222)</f>
        <v>*</v>
      </c>
      <c r="D219" s="175" t="str">
        <f>IF(SP_NORTE!S222="","*",SP_NORTE!S222)</f>
        <v>-</v>
      </c>
      <c r="E219" s="175" t="str">
        <f>IF(SP_NORTE!T222="","*",SP_NORTE!T222)</f>
        <v>-</v>
      </c>
      <c r="F219" s="185" t="str">
        <f>IF(SP_NORTE!B222="","*",SP_NORTE!B222)</f>
        <v>*</v>
      </c>
      <c r="G219" s="185" t="str">
        <f>IF(SP_NORTE!D222="","*",SP_NORTE!D222)</f>
        <v>*</v>
      </c>
      <c r="H219" s="185" t="str">
        <f>IF(SP_NORTE!F222="","*",SP_NORTE!F222)</f>
        <v>*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-</v>
      </c>
      <c r="L219" s="175" t="str">
        <f>IF(SP_NORTE!N222="","*",SP_NORTE!N222)</f>
        <v>-</v>
      </c>
      <c r="M219" s="176" t="str">
        <f>IF(SP_NORTE!J222="","*",SP_NORTE!J222)</f>
        <v>*</v>
      </c>
      <c r="N219" s="184" t="str">
        <f>IF(SP_NORTE!K222="","*",SP_NORTE!K222)</f>
        <v>*</v>
      </c>
      <c r="O219" s="184" t="str">
        <f>IF(SP_NORTE!L222="","*",SP_NORTE!L222)</f>
        <v>-</v>
      </c>
      <c r="P219" s="183" t="str">
        <f>IF(SP_NORTE!O222="","*",SP_NORTE!O222)</f>
        <v>*</v>
      </c>
      <c r="Q219" s="183" t="str">
        <f>IF(SP_NORTE!P222="","*",SP_NORTE!P222)</f>
        <v>*</v>
      </c>
      <c r="R219" s="185" t="str">
        <f>IF(SP_NORTE!Q222="","*",CONCATENATE(SP_NORTE!Q222," ",SP_NORTE!R222))</f>
        <v>*</v>
      </c>
      <c r="S219" s="185" t="str">
        <f>IF(SP_NORTE!V222="","*",SP_NORTE!V222)</f>
        <v>*</v>
      </c>
      <c r="T219" s="185" t="str">
        <f>IF(SP_NORTE!W222="","*",SP_NORTE!W222)</f>
        <v>*</v>
      </c>
      <c r="U219" s="173" t="str">
        <f ca="1">_xlfn.XLOOKUP(G219&amp;$U$2,BS_CONTROLE[CHAVE],BS_CONTROLE[Quantidade_11],"-")</f>
        <v>-</v>
      </c>
      <c r="V219" s="173" t="str">
        <f ca="1">_xlfn.XLOOKUP(G219&amp;$V$2,BS_CONTROLE[CHAVE],BS_CONTROLE[Quantidade_11],"-")</f>
        <v>-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*</v>
      </c>
      <c r="B220" s="186" t="str">
        <f>IF(SP_NORTE!X223="","*",SP_NORTE!X223)</f>
        <v>*</v>
      </c>
      <c r="C220" s="186" t="str">
        <f>IF(SP_NORTE!Z223="","*",SP_NORTE!Z223)</f>
        <v>*</v>
      </c>
      <c r="D220" s="175" t="str">
        <f>IF(SP_NORTE!S223="","*",SP_NORTE!S223)</f>
        <v>-</v>
      </c>
      <c r="E220" s="175" t="str">
        <f>IF(SP_NORTE!T223="","*",SP_NORTE!T223)</f>
        <v>-</v>
      </c>
      <c r="F220" s="185" t="str">
        <f>IF(SP_NORTE!B223="","*",SP_NORTE!B223)</f>
        <v>*</v>
      </c>
      <c r="G220" s="185" t="str">
        <f>IF(SP_NORTE!D223="","*",SP_NORTE!D223)</f>
        <v>*</v>
      </c>
      <c r="H220" s="185" t="str">
        <f>IF(SP_NORTE!F223="","*",SP_NORTE!F223)</f>
        <v>*</v>
      </c>
      <c r="I220" s="185" t="str">
        <f>IF(SP_NORTE!H223="","*",SP_NORTE!H223)</f>
        <v>-</v>
      </c>
      <c r="J220" s="185" t="str">
        <f>IF(SP_NORTE!I223="","*",SP_NORTE!I223)</f>
        <v>-</v>
      </c>
      <c r="K220" s="175" t="str">
        <f>IF(SP_NORTE!M223="","*",SP_NORTE!M223)</f>
        <v>-</v>
      </c>
      <c r="L220" s="175" t="str">
        <f>IF(SP_NORTE!N223="","*",SP_NORTE!N223)</f>
        <v>-</v>
      </c>
      <c r="M220" s="176" t="str">
        <f>IF(SP_NORTE!J223="","*",SP_NORTE!J223)</f>
        <v>*</v>
      </c>
      <c r="N220" s="184" t="str">
        <f>IF(SP_NORTE!K223="","*",SP_NORTE!K223)</f>
        <v>*</v>
      </c>
      <c r="O220" s="184" t="str">
        <f>IF(SP_NORTE!L223="","*",SP_NORTE!L223)</f>
        <v>-</v>
      </c>
      <c r="P220" s="183" t="str">
        <f>IF(SP_NORTE!O223="","*",SP_NORTE!O223)</f>
        <v>*</v>
      </c>
      <c r="Q220" s="183" t="str">
        <f>IF(SP_NORTE!P223="","*",SP_NORTE!P223)</f>
        <v>*</v>
      </c>
      <c r="R220" s="185" t="str">
        <f>IF(SP_NORTE!Q223="","*",CONCATENATE(SP_NORTE!Q223," ",SP_NORTE!R223))</f>
        <v>*</v>
      </c>
      <c r="S220" s="185" t="str">
        <f>IF(SP_NORTE!V223="","*",SP_NORTE!V223)</f>
        <v>*</v>
      </c>
      <c r="T220" s="185" t="str">
        <f>IF(SP_NORTE!W223="","*",SP_NORTE!W223)</f>
        <v>*</v>
      </c>
      <c r="U220" s="173" t="str">
        <f ca="1">_xlfn.XLOOKUP(G220&amp;$U$2,BS_CONTROLE[CHAVE],BS_CONTROLE[Quantidade_11],"-")</f>
        <v>-</v>
      </c>
      <c r="V220" s="173" t="str">
        <f ca="1">_xlfn.XLOOKUP(G220&amp;$V$2,BS_CONTROLE[CHAVE],BS_CONTROLE[Quantidade_11],"-")</f>
        <v>-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*</v>
      </c>
      <c r="B221" s="186" t="str">
        <f>IF(SP_NORTE!X224="","*",SP_NORTE!X224)</f>
        <v>*</v>
      </c>
      <c r="C221" s="186" t="str">
        <f>IF(SP_NORTE!Z224="","*",SP_NORTE!Z224)</f>
        <v>*</v>
      </c>
      <c r="D221" s="175" t="str">
        <f>IF(SP_NORTE!S224="","*",SP_NORTE!S224)</f>
        <v>-</v>
      </c>
      <c r="E221" s="175" t="str">
        <f>IF(SP_NORTE!T224="","*",SP_NORTE!T224)</f>
        <v>-</v>
      </c>
      <c r="F221" s="185" t="str">
        <f>IF(SP_NORTE!B224="","*",SP_NORTE!B224)</f>
        <v>*</v>
      </c>
      <c r="G221" s="185" t="str">
        <f>IF(SP_NORTE!D224="","*",SP_NORTE!D224)</f>
        <v>*</v>
      </c>
      <c r="H221" s="185" t="str">
        <f>IF(SP_NORTE!F224="","*",SP_NORTE!F224)</f>
        <v>*</v>
      </c>
      <c r="I221" s="185" t="str">
        <f>IF(SP_NORTE!H224="","*",SP_NORTE!H224)</f>
        <v>-</v>
      </c>
      <c r="J221" s="185" t="str">
        <f>IF(SP_NORTE!I224="","*",SP_NORTE!I224)</f>
        <v>-</v>
      </c>
      <c r="K221" s="175" t="str">
        <f>IF(SP_NORTE!M224="","*",SP_NORTE!M224)</f>
        <v>-</v>
      </c>
      <c r="L221" s="175" t="str">
        <f>IF(SP_NORTE!N224="","*",SP_NORTE!N224)</f>
        <v>-</v>
      </c>
      <c r="M221" s="176" t="str">
        <f>IF(SP_NORTE!J224="","*",SP_NORTE!J224)</f>
        <v>*</v>
      </c>
      <c r="N221" s="184" t="str">
        <f>IF(SP_NORTE!K224="","*",SP_NORTE!K224)</f>
        <v>*</v>
      </c>
      <c r="O221" s="184" t="str">
        <f>IF(SP_NORTE!L224="","*",SP_NORTE!L224)</f>
        <v>-</v>
      </c>
      <c r="P221" s="183" t="str">
        <f>IF(SP_NORTE!O224="","*",SP_NORTE!O224)</f>
        <v>*</v>
      </c>
      <c r="Q221" s="183" t="str">
        <f>IF(SP_NORTE!P224="","*",SP_NORTE!P224)</f>
        <v>*</v>
      </c>
      <c r="R221" s="185" t="str">
        <f>IF(SP_NORTE!Q224="","*",CONCATENATE(SP_NORTE!Q224," ",SP_NORTE!R224))</f>
        <v>*</v>
      </c>
      <c r="S221" s="185" t="str">
        <f>IF(SP_NORTE!V224="","*",SP_NORTE!V224)</f>
        <v>*</v>
      </c>
      <c r="T221" s="185" t="str">
        <f>IF(SP_NORTE!W224="","*",SP_NORTE!W224)</f>
        <v>*</v>
      </c>
      <c r="U221" s="173" t="str">
        <f ca="1">_xlfn.XLOOKUP(G221&amp;$U$2,BS_CONTROLE[CHAVE],BS_CONTROLE[Quantidade_11],"-")</f>
        <v>-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1555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5" dateTimeGrouping="day"/>
      </filters>
    </filterColumn>
    <filterColumn colId="6">
      <filters>
        <filter val="V88"/>
        <filter val="V89"/>
        <filter val="V97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97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1556</v>
      </c>
      <c r="C2" s="136" t="s">
        <v>1003</v>
      </c>
      <c r="D2" s="84" t="s">
        <v>1005</v>
      </c>
      <c r="E2" s="84" t="s">
        <v>1557</v>
      </c>
      <c r="F2" s="113" t="s">
        <v>1558</v>
      </c>
      <c r="G2" s="84" t="s">
        <v>1559</v>
      </c>
      <c r="H2" s="84" t="s">
        <v>1560</v>
      </c>
      <c r="I2" s="84" t="s">
        <v>1561</v>
      </c>
      <c r="J2" s="84" t="s">
        <v>1562</v>
      </c>
      <c r="K2" s="86" t="s">
        <v>1563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*</v>
      </c>
      <c r="C190" s="109" t="str">
        <f>IF(SP_NORTE!B197="","*",SP_NORTE!B197)</f>
        <v>*</v>
      </c>
      <c r="D190" s="108" t="str">
        <f>IF(SP_NORTE!D197="","*",SP_NORTE!D197)</f>
        <v>*</v>
      </c>
      <c r="E190" s="108" t="str">
        <f>IF(SP_NORTE!H197="","*",SP_NORTE!H197)</f>
        <v>-</v>
      </c>
      <c r="F190" s="114" t="str">
        <f>IF(SP_NORTE!M197="","*",SP_NORTE!M197)</f>
        <v>-</v>
      </c>
      <c r="G190" s="109" t="str">
        <f>IF(SP_NORTE!I197="","*",SP_NORTE!I197)</f>
        <v>-</v>
      </c>
      <c r="H190" s="109" t="str">
        <f>IF(SP_NORTE!AB197="","*",SP_NORTE!AB197)</f>
        <v>*</v>
      </c>
      <c r="I190" s="109" t="str">
        <f>IF(SP_NORTE!AC197="","*",SP_NORTE!AC197)</f>
        <v>*</v>
      </c>
      <c r="J190" s="110" t="str">
        <f>IF(SP_NORTE!AA197="","*",SP_NORTE!AA197)</f>
        <v>*</v>
      </c>
      <c r="K190" s="111" t="str">
        <f>IF(SP_NORTE!AD197="","*",SP_NORTE!AD197)</f>
        <v>*</v>
      </c>
    </row>
    <row r="191" spans="2:11" s="112" customFormat="1" hidden="1">
      <c r="B191" s="108" t="str">
        <f>IF(SP_NORTE!Y198="","*",SP_NORTE!Y198)</f>
        <v>*</v>
      </c>
      <c r="C191" s="109" t="str">
        <f>IF(SP_NORTE!B198="","*",SP_NORTE!B198)</f>
        <v>*</v>
      </c>
      <c r="D191" s="108" t="str">
        <f>IF(SP_NORTE!D198="","*",SP_NORTE!D198)</f>
        <v>*</v>
      </c>
      <c r="E191" s="108" t="str">
        <f>IF(SP_NORTE!H198="","*",SP_NORTE!H198)</f>
        <v>*</v>
      </c>
      <c r="F191" s="114" t="str">
        <f>IF(SP_NORTE!M198="","*",SP_NORTE!M198)</f>
        <v>*</v>
      </c>
      <c r="G191" s="109" t="str">
        <f>IF(SP_NORTE!I198="","*",SP_NORTE!I198)</f>
        <v>*</v>
      </c>
      <c r="H191" s="109" t="str">
        <f>IF(SP_NORTE!AB198="","*",SP_NORTE!AB198)</f>
        <v>*</v>
      </c>
      <c r="I191" s="109" t="str">
        <f>IF(SP_NORTE!AC198="","*",SP_NORTE!AC198)</f>
        <v>*</v>
      </c>
      <c r="J191" s="110" t="str">
        <f>IF(SP_NORTE!AA198="","*",SP_NORTE!AA198)</f>
        <v>*</v>
      </c>
      <c r="K191" s="111" t="str">
        <f>IF(SP_NORTE!AD198="","*",SP_NORTE!AD198)</f>
        <v>*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*</v>
      </c>
      <c r="C204" s="109" t="str">
        <f>IF(SP_NORTE!B211="","*",SP_NORTE!B211)</f>
        <v>*</v>
      </c>
      <c r="D204" s="108" t="str">
        <f>IF(SP_NORTE!D211="","*",SP_NORTE!D211)</f>
        <v>*</v>
      </c>
      <c r="E204" s="108" t="str">
        <f>IF(SP_NORTE!H211="","*",SP_NORTE!H211)</f>
        <v>-</v>
      </c>
      <c r="F204" s="114" t="str">
        <f>IF(SP_NORTE!M211="","*",SP_NORTE!M211)</f>
        <v>-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*</v>
      </c>
      <c r="C206" s="109" t="str">
        <f>IF(SP_NORTE!B213="","*",SP_NORTE!B213)</f>
        <v>*</v>
      </c>
      <c r="D206" s="108" t="str">
        <f>IF(SP_NORTE!D213="","*",SP_NORTE!D213)</f>
        <v>*</v>
      </c>
      <c r="E206" s="108" t="str">
        <f>IF(SP_NORTE!H213="","*",SP_NORTE!H213)</f>
        <v>-</v>
      </c>
      <c r="F206" s="114" t="str">
        <f>IF(SP_NORTE!M213="","*",SP_NORTE!M213)</f>
        <v>-</v>
      </c>
      <c r="G206" s="109" t="str">
        <f>IF(SP_NORTE!I213="","*",SP_NORTE!I213)</f>
        <v>-</v>
      </c>
      <c r="H206" s="109" t="str">
        <f>IF(SP_NORTE!AB213="","*",SP_NORTE!AB213)</f>
        <v>*</v>
      </c>
      <c r="I206" s="109" t="str">
        <f>IF(SP_NORTE!AC213="","*",SP_NORTE!AC213)</f>
        <v>*</v>
      </c>
      <c r="J206" s="110" t="str">
        <f>IF(SP_NORTE!AA213="","*",SP_NORTE!AA213)</f>
        <v>*</v>
      </c>
      <c r="K206" s="111" t="str">
        <f>IF(SP_NORTE!AD213="","*",SP_NORTE!AD213)</f>
        <v>*</v>
      </c>
    </row>
    <row r="207" spans="2:11" s="112" customFormat="1" hidden="1">
      <c r="B207" s="108" t="str">
        <f>IF(SP_NORTE!Y214="","*",SP_NORTE!Y214)</f>
        <v>*</v>
      </c>
      <c r="C207" s="109" t="str">
        <f>IF(SP_NORTE!B214="","*",SP_NORTE!B214)</f>
        <v>*</v>
      </c>
      <c r="D207" s="108" t="str">
        <f>IF(SP_NORTE!D214="","*",SP_NORTE!D214)</f>
        <v>*</v>
      </c>
      <c r="E207" s="108" t="str">
        <f>IF(SP_NORTE!H214="","*",SP_NORTE!H214)</f>
        <v>-</v>
      </c>
      <c r="F207" s="114" t="str">
        <f>IF(SP_NORTE!M214="","*",SP_NORTE!M214)</f>
        <v>-</v>
      </c>
      <c r="G207" s="109" t="str">
        <f>IF(SP_NORTE!I214="","*",SP_NORTE!I214)</f>
        <v>-</v>
      </c>
      <c r="H207" s="109" t="str">
        <f>IF(SP_NORTE!AB214="","*",SP_NORTE!AB214)</f>
        <v>*</v>
      </c>
      <c r="I207" s="109" t="str">
        <f>IF(SP_NORTE!AC214="","*",SP_NORTE!AC214)</f>
        <v>*</v>
      </c>
      <c r="J207" s="110" t="str">
        <f>IF(SP_NORTE!AA214="","*",SP_NORTE!AA214)</f>
        <v>*</v>
      </c>
      <c r="K207" s="111" t="str">
        <f>IF(SP_NORTE!AD214="","*",SP_NORTE!AD214)</f>
        <v>*</v>
      </c>
    </row>
    <row r="208" spans="2:11" s="112" customFormat="1" hidden="1">
      <c r="B208" s="108" t="str">
        <f>IF(SP_NORTE!Y215="","*",SP_NORTE!Y215)</f>
        <v>*</v>
      </c>
      <c r="C208" s="109" t="str">
        <f>IF(SP_NORTE!B215="","*",SP_NORTE!B215)</f>
        <v>*</v>
      </c>
      <c r="D208" s="108" t="str">
        <f>IF(SP_NORTE!D215="","*",SP_NORTE!D215)</f>
        <v>*</v>
      </c>
      <c r="E208" s="108" t="str">
        <f>IF(SP_NORTE!H215="","*",SP_NORTE!H215)</f>
        <v>-</v>
      </c>
      <c r="F208" s="114" t="str">
        <f>IF(SP_NORTE!M215="","*",SP_NORTE!M215)</f>
        <v>-</v>
      </c>
      <c r="G208" s="109" t="str">
        <f>IF(SP_NORTE!I215="","*",SP_NORTE!I215)</f>
        <v>-</v>
      </c>
      <c r="H208" s="109" t="str">
        <f>IF(SP_NORTE!AB215="","*",SP_NORTE!AB215)</f>
        <v>*</v>
      </c>
      <c r="I208" s="109" t="str">
        <f>IF(SP_NORTE!AC215="","*",SP_NORTE!AC215)</f>
        <v>*</v>
      </c>
      <c r="J208" s="110" t="str">
        <f>IF(SP_NORTE!AA215="","*",SP_NORTE!AA215)</f>
        <v>*</v>
      </c>
      <c r="K208" s="111" t="str">
        <f>IF(SP_NORTE!AD215="","*",SP_NORTE!AD215)</f>
        <v>*</v>
      </c>
    </row>
    <row r="209" spans="2:11" s="112" customFormat="1" hidden="1">
      <c r="B209" s="108" t="str">
        <f>IF(SP_NORTE!Y216="","*",SP_NORTE!Y216)</f>
        <v>*</v>
      </c>
      <c r="C209" s="109" t="str">
        <f>IF(SP_NORTE!B216="","*",SP_NORTE!B216)</f>
        <v>*</v>
      </c>
      <c r="D209" s="108" t="str">
        <f>IF(SP_NORTE!D216="","*",SP_NORTE!D216)</f>
        <v>*</v>
      </c>
      <c r="E209" s="108" t="str">
        <f>IF(SP_NORTE!H216="","*",SP_NORTE!H216)</f>
        <v>-</v>
      </c>
      <c r="F209" s="114" t="str">
        <f>IF(SP_NORTE!M216="","*",SP_NORTE!M216)</f>
        <v>-</v>
      </c>
      <c r="G209" s="109" t="str">
        <f>IF(SP_NORTE!I216="","*",SP_NORTE!I216)</f>
        <v>-</v>
      </c>
      <c r="H209" s="109" t="str">
        <f>IF(SP_NORTE!AB216="","*",SP_NORTE!AB216)</f>
        <v>*</v>
      </c>
      <c r="I209" s="109" t="str">
        <f>IF(SP_NORTE!AC216="","*",SP_NORTE!AC216)</f>
        <v>*</v>
      </c>
      <c r="J209" s="110" t="str">
        <f>IF(SP_NORTE!AA216="","*",SP_NORTE!AA216)</f>
        <v>*</v>
      </c>
      <c r="K209" s="111" t="str">
        <f>IF(SP_NORTE!AD216="","*",SP_NORTE!AD216)</f>
        <v>*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*</v>
      </c>
      <c r="E210" s="108" t="str">
        <f>IF(SP_NORTE!H217="","*",SP_NORTE!H217)</f>
        <v>-</v>
      </c>
      <c r="F210" s="114" t="str">
        <f>IF(SP_NORTE!M217="","*",SP_NORTE!M217)</f>
        <v>-</v>
      </c>
      <c r="G210" s="109" t="str">
        <f>IF(SP_NORTE!I217="","*",SP_NORTE!I217)</f>
        <v>-</v>
      </c>
      <c r="H210" s="109" t="str">
        <f>IF(SP_NORTE!AB217="","*",SP_NORTE!AB217)</f>
        <v>*</v>
      </c>
      <c r="I210" s="109" t="str">
        <f>IF(SP_NORTE!AC217="","*",SP_NORTE!AC217)</f>
        <v>*</v>
      </c>
      <c r="J210" s="110" t="str">
        <f>IF(SP_NORTE!AA217="","*",SP_NORTE!AA217)</f>
        <v>*</v>
      </c>
      <c r="K210" s="111" t="str">
        <f>IF(SP_NORTE!AD217="","*",SP_NORTE!AD217)</f>
        <v>*</v>
      </c>
    </row>
    <row r="211" spans="2:11" s="112" customFormat="1" hidden="1">
      <c r="B211" s="108" t="str">
        <f>IF(SP_NORTE!Y218="","*",SP_NORTE!Y218)</f>
        <v>*</v>
      </c>
      <c r="C211" s="109" t="str">
        <f>IF(SP_NORTE!B218="","*",SP_NORTE!B218)</f>
        <v>*</v>
      </c>
      <c r="D211" s="108" t="str">
        <f>IF(SP_NORTE!D218="","*",SP_NORTE!D218)</f>
        <v>*</v>
      </c>
      <c r="E211" s="108" t="str">
        <f>IF(SP_NORTE!H218="","*",SP_NORTE!H218)</f>
        <v>-</v>
      </c>
      <c r="F211" s="114" t="str">
        <f>IF(SP_NORTE!M218="","*",SP_NORTE!M218)</f>
        <v>-</v>
      </c>
      <c r="G211" s="109" t="str">
        <f>IF(SP_NORTE!I218="","*",SP_NORTE!I218)</f>
        <v>-</v>
      </c>
      <c r="H211" s="109" t="str">
        <f>IF(SP_NORTE!AB218="","*",SP_NORTE!AB218)</f>
        <v>*</v>
      </c>
      <c r="I211" s="109" t="str">
        <f>IF(SP_NORTE!AC218="","*",SP_NORTE!AC218)</f>
        <v>*</v>
      </c>
      <c r="J211" s="110" t="str">
        <f>IF(SP_NORTE!AA218="","*",SP_NORTE!AA218)</f>
        <v>*</v>
      </c>
      <c r="K211" s="111" t="str">
        <f>IF(SP_NORTE!AD218="","*",SP_NORTE!AD218)</f>
        <v>*</v>
      </c>
    </row>
    <row r="212" spans="2:11" s="112" customFormat="1" hidden="1">
      <c r="B212" s="108" t="str">
        <f>IF(SP_NORTE!Y219="","*",SP_NORTE!Y219)</f>
        <v>*</v>
      </c>
      <c r="C212" s="109" t="str">
        <f>IF(SP_NORTE!B219="","*",SP_NORTE!B219)</f>
        <v>*</v>
      </c>
      <c r="D212" s="108" t="str">
        <f>IF(SP_NORTE!D219="","*",SP_NORTE!D219)</f>
        <v>*</v>
      </c>
      <c r="E212" s="108" t="str">
        <f>IF(SP_NORTE!H219="","*",SP_NORTE!H219)</f>
        <v>-</v>
      </c>
      <c r="F212" s="114" t="str">
        <f>IF(SP_NORTE!M219="","*",SP_NORTE!M219)</f>
        <v>-</v>
      </c>
      <c r="G212" s="109" t="str">
        <f>IF(SP_NORTE!I219="","*",SP_NORTE!I219)</f>
        <v>-</v>
      </c>
      <c r="H212" s="109" t="str">
        <f>IF(SP_NORTE!AB219="","*",SP_NORTE!AB219)</f>
        <v>*</v>
      </c>
      <c r="I212" s="109" t="str">
        <f>IF(SP_NORTE!AC219="","*",SP_NORTE!AC219)</f>
        <v>*</v>
      </c>
      <c r="J212" s="110" t="str">
        <f>IF(SP_NORTE!AA219="","*",SP_NORTE!AA219)</f>
        <v>*</v>
      </c>
      <c r="K212" s="111" t="str">
        <f>IF(SP_NORTE!AD219="","*",SP_NORTE!AD219)</f>
        <v>*</v>
      </c>
    </row>
    <row r="213" spans="2:11" s="112" customFormat="1" hidden="1">
      <c r="B213" s="108" t="str">
        <f>IF(SP_NORTE!Y220="","*",SP_NORTE!Y220)</f>
        <v>*</v>
      </c>
      <c r="C213" s="109" t="str">
        <f>IF(SP_NORTE!B220="","*",SP_NORTE!B220)</f>
        <v>*</v>
      </c>
      <c r="D213" s="108" t="str">
        <f>IF(SP_NORTE!D220="","*",SP_NORTE!D220)</f>
        <v>*</v>
      </c>
      <c r="E213" s="108" t="str">
        <f>IF(SP_NORTE!H220="","*",SP_NORTE!H220)</f>
        <v>-</v>
      </c>
      <c r="F213" s="114" t="str">
        <f>IF(SP_NORTE!M220="","*",SP_NORTE!M220)</f>
        <v>-</v>
      </c>
      <c r="G213" s="109" t="str">
        <f>IF(SP_NORTE!I220="","*",SP_NORTE!I220)</f>
        <v>-</v>
      </c>
      <c r="H213" s="109" t="str">
        <f>IF(SP_NORTE!AB220="","*",SP_NORTE!AB220)</f>
        <v>*</v>
      </c>
      <c r="I213" s="109" t="str">
        <f>IF(SP_NORTE!AC220="","*",SP_NORTE!AC220)</f>
        <v>*</v>
      </c>
      <c r="J213" s="110" t="str">
        <f>IF(SP_NORTE!AA220="","*",SP_NORTE!AA220)</f>
        <v>*</v>
      </c>
      <c r="K213" s="111" t="str">
        <f>IF(SP_NORTE!AD220="","*",SP_NORTE!AD220)</f>
        <v>*</v>
      </c>
    </row>
    <row r="214" spans="2:11" s="112" customFormat="1" hidden="1">
      <c r="B214" s="108" t="str">
        <f>IF(SP_NORTE!Y221="","*",SP_NORTE!Y221)</f>
        <v>*</v>
      </c>
      <c r="C214" s="109" t="str">
        <f>IF(SP_NORTE!B221="","*",SP_NORTE!B221)</f>
        <v>*</v>
      </c>
      <c r="D214" s="108" t="str">
        <f>IF(SP_NORTE!D221="","*",SP_NORTE!D221)</f>
        <v>*</v>
      </c>
      <c r="E214" s="108" t="str">
        <f>IF(SP_NORTE!H221="","*",SP_NORTE!H221)</f>
        <v>-</v>
      </c>
      <c r="F214" s="114" t="str">
        <f>IF(SP_NORTE!M221="","*",SP_NORTE!M221)</f>
        <v>-</v>
      </c>
      <c r="G214" s="109" t="str">
        <f>IF(SP_NORTE!I221="","*",SP_NORTE!I221)</f>
        <v>-</v>
      </c>
      <c r="H214" s="109" t="str">
        <f>IF(SP_NORTE!AB221="","*",SP_NORTE!AB221)</f>
        <v>*</v>
      </c>
      <c r="I214" s="109" t="str">
        <f>IF(SP_NORTE!AC221="","*",SP_NORTE!AC221)</f>
        <v>*</v>
      </c>
      <c r="J214" s="110" t="str">
        <f>IF(SP_NORTE!AA221="","*",SP_NORTE!AA221)</f>
        <v>*</v>
      </c>
      <c r="K214" s="111" t="str">
        <f>IF(SP_NORTE!AD221="","*",SP_NORTE!AD221)</f>
        <v>*</v>
      </c>
    </row>
    <row r="215" spans="2:11" s="112" customFormat="1" hidden="1">
      <c r="B215" s="108" t="str">
        <f>IF(SP_NORTE!Y222="","*",SP_NORTE!Y222)</f>
        <v>*</v>
      </c>
      <c r="C215" s="109" t="str">
        <f>IF(SP_NORTE!B222="","*",SP_NORTE!B222)</f>
        <v>*</v>
      </c>
      <c r="D215" s="108" t="str">
        <f>IF(SP_NORTE!D222="","*",SP_NORTE!D222)</f>
        <v>*</v>
      </c>
      <c r="E215" s="108" t="str">
        <f>IF(SP_NORTE!H222="","*",SP_NORTE!H222)</f>
        <v>-</v>
      </c>
      <c r="F215" s="114" t="str">
        <f>IF(SP_NORTE!M222="","*",SP_NORTE!M222)</f>
        <v>-</v>
      </c>
      <c r="G215" s="109" t="str">
        <f>IF(SP_NORTE!I222="","*",SP_NORTE!I222)</f>
        <v>-</v>
      </c>
      <c r="H215" s="109" t="str">
        <f>IF(SP_NORTE!AB222="","*",SP_NORTE!AB222)</f>
        <v>*</v>
      </c>
      <c r="I215" s="109" t="str">
        <f>IF(SP_NORTE!AC222="","*",SP_NORTE!AC222)</f>
        <v>*</v>
      </c>
      <c r="J215" s="110" t="str">
        <f>IF(SP_NORTE!AA222="","*",SP_NORTE!AA222)</f>
        <v>*</v>
      </c>
      <c r="K215" s="111" t="str">
        <f>IF(SP_NORTE!AD222="","*",SP_NORTE!AD222)</f>
        <v>*</v>
      </c>
    </row>
    <row r="216" spans="2:11" s="112" customFormat="1" hidden="1">
      <c r="B216" s="108" t="str">
        <f>IF(SP_NORTE!Y223="","*",SP_NORTE!Y223)</f>
        <v>*</v>
      </c>
      <c r="C216" s="109" t="str">
        <f>IF(SP_NORTE!B223="","*",SP_NORTE!B223)</f>
        <v>*</v>
      </c>
      <c r="D216" s="108" t="str">
        <f>IF(SP_NORTE!D223="","*",SP_NORTE!D223)</f>
        <v>*</v>
      </c>
      <c r="E216" s="108" t="str">
        <f>IF(SP_NORTE!H223="","*",SP_NORTE!H223)</f>
        <v>-</v>
      </c>
      <c r="F216" s="114" t="str">
        <f>IF(SP_NORTE!M223="","*",SP_NORTE!M223)</f>
        <v>-</v>
      </c>
      <c r="G216" s="109" t="str">
        <f>IF(SP_NORTE!I223="","*",SP_NORTE!I223)</f>
        <v>-</v>
      </c>
      <c r="H216" s="109" t="str">
        <f>IF(SP_NORTE!AB223="","*",SP_NORTE!AB223)</f>
        <v>*</v>
      </c>
      <c r="I216" s="109" t="str">
        <f>IF(SP_NORTE!AC223="","*",SP_NORTE!AC223)</f>
        <v>*</v>
      </c>
      <c r="J216" s="110" t="str">
        <f>IF(SP_NORTE!AA223="","*",SP_NORTE!AA223)</f>
        <v>*</v>
      </c>
      <c r="K216" s="111" t="str">
        <f>IF(SP_NORTE!AD223="","*",SP_NORTE!AD223)</f>
        <v>*</v>
      </c>
    </row>
    <row r="217" spans="2:11" s="112" customFormat="1" hidden="1">
      <c r="B217" s="108" t="str">
        <f>IF(SP_NORTE!Y224="","*",SP_NORTE!Y224)</f>
        <v>*</v>
      </c>
      <c r="C217" s="109" t="str">
        <f>IF(SP_NORTE!B224="","*",SP_NORTE!B224)</f>
        <v>*</v>
      </c>
      <c r="D217" s="108" t="str">
        <f>IF(SP_NORTE!D224="","*",SP_NORTE!D224)</f>
        <v>*</v>
      </c>
      <c r="E217" s="108" t="str">
        <f>IF(SP_NORTE!H224="","*",SP_NORTE!H224)</f>
        <v>-</v>
      </c>
      <c r="F217" s="114" t="str">
        <f>IF(SP_NORTE!M224="","*",SP_NORTE!M224)</f>
        <v>-</v>
      </c>
      <c r="G217" s="109" t="str">
        <f>IF(SP_NORTE!I224="","*",SP_NORTE!I224)</f>
        <v>-</v>
      </c>
      <c r="H217" s="109" t="str">
        <f>IF(SP_NORTE!AB224="","*",SP_NORTE!AB224)</f>
        <v>*</v>
      </c>
      <c r="I217" s="109" t="str">
        <f>IF(SP_NORTE!AC224="","*",SP_NORTE!AC224)</f>
        <v>*</v>
      </c>
      <c r="J217" s="110" t="str">
        <f>IF(SP_NORTE!AA224="","*",SP_NORTE!AA224)</f>
        <v>*</v>
      </c>
      <c r="K217" s="111" t="str">
        <f>IF(SP_NORTE!AD224="","*",SP_NORTE!AD224)</f>
        <v>*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2025-10-15T13:26:49Z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