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745" documentId="120_S{118792C3-22EF-5104-A093-F22BFE3913F3}" xr6:coauthVersionLast="47" xr6:coauthVersionMax="47" xr10:uidLastSave="{630E1F4F-BC15-4885-B970-A6476CE6DD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0" i="1" l="1" a="1"/>
  <c r="M250" i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G249" i="10"/>
  <c r="G248" i="10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G247" i="10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L245" i="1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707" i="11" l="1"/>
  <c r="L687" i="11"/>
  <c r="L657" i="11"/>
  <c r="L630" i="11"/>
  <c r="L605" i="11"/>
  <c r="L672" i="11"/>
  <c r="L252" i="11"/>
  <c r="L722" i="11"/>
  <c r="L249" i="11"/>
  <c r="L625" i="1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<sst xmlns="http://schemas.openxmlformats.org/spreadsheetml/2006/main" count="9741" uniqueCount="1679">
  <si>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</si>
  <si>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</si>
  <si>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</si>
  <si>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</si>
  <si>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</si>
  <si>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</si>
  <si>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</si>
  <si>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</si>
  <si>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</si>
  <si>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</si>
  <si>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</si>
  <si>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</si>
  <si>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</si>
  <si>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</si>
  <si>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</si>
  <si>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</si>
  <si>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</si>
  <si>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</si>
  <si>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</si>
  <si>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</si>
  <si>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</si>
  <si>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</si>
  <si>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</si>
  <si>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</si>
  <si>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</si>
  <si>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</si>
  <si>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</si>
  <si>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</si>
  <si>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</si>
  <si>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</si>
  <si>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</si>
  <si>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</si>
  <si>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</si>
  <si>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</si>
  <si>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</si>
  <si>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</si>
  <si>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</si>
  <si>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</si>
  <si>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</si>
  <si>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</si>
  <si>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</si>
  <si>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</si>
  <si>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</si>
  <si>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</si>
  <si>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</si>
  <si>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</si>
  <si>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</si>
  <si>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</si>
  <si>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</si>
  <si>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</si>
  <si>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</si>
  <si>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</si>
  <si>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</si>
  <si>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</si>
  <si>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</si>
  <si>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</si>
  <si>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</si>
  <si>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</si>
  <si>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</si>
  <si>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</si>
  <si>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</si>
  <si>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</si>
  <si>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</si>
  <si>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</si>
  <si>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</si>
  <si>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</si>
  <si>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</si>
  <si>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</si>
  <si>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</si>
  <si>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</si>
  <si>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</si>
  <si>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</si>
  <si>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</si>
  <si>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</si>
  <si>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</si>
  <si>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</si>
  <si>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</si>
  <si>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</si>
  <si>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</si>
  <si>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</si>
  <si>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</si>
  <si>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</si>
  <si>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</si>
  <si>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</si>
  <si>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</si>
  <si>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</si>
  <si>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</si>
  <si>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</si>
  <si>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</si>
  <si>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</si>
  <si>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</si>
  <si>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</si>
  <si>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</si>
  <si>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</si>
  <si>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</si>
  <si>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</si>
  <si>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</si>
  <si>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</si>
  <si>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</si>
  <si>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</si>
  <si>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</si>
  <si>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</si>
  <si>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</si>
  <si>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</si>
  <si>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</si>
  <si>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</si>
  <si>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</si>
  <si>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</si>
  <si>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</si>
  <si>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</si>
  <si>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</si>
  <si>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</si>
  <si>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</si>
  <si>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</si>
  <si>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</si>
  <si>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</si>
  <si>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</si>
  <si>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</si>
  <si>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</si>
  <si>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</si>
  <si>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</si>
  <si>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</si>
  <si>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</si>
  <si>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</si>
  <si>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</si>
  <si>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</si>
  <si>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</si>
  <si>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</si>
  <si>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</si>
  <si>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</si>
  <si>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</si>
  <si>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</si>
  <si>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</si>
  <si>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</si>
  <si>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</si>
  <si>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</si>
  <si>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</si>
  <si>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</si>
  <si>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</si>
  <si>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</si>
  <si>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</si>
  <si>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</si>
  <si>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</si>
  <si>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</si>
  <si>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</si>
  <si>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</si>
  <si>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</si>
  <si>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</si>
  <si>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</si>
  <si>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</si>
  <si>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</si>
  <si>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</si>
  <si>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</si>
  <si>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</si>
  <si>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</si>
  <si>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</si>
  <si>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</si>
  <si>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</si>
  <si>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</si>
  <si>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</si>
  <si>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</si>
  <si>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</si>
  <si>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</si>
  <si>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</si>
  <si>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</si>
  <si>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</si>
  <si>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</si>
  <si>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</si>
  <si>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</si>
  <si>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</si>
  <si>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</si>
  <si>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</si>
  <si>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</si>
  <si>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</si>
  <si>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</si>
  <si>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</si>
  <si>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</si>
  <si>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</si>
  <si>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</si>
  <si>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</si>
  <si>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</si>
  <si>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</si>
  <si>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</si>
  <si>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</si>
  <si>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</si>
  <si>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</si>
  <si>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</si>
  <si>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</si>
  <si>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</si>
  <si>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</si>
  <si>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</si>
  <si>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</si>
  <si>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</si>
  <si>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</si>
  <si>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</si>
  <si>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</si>
  <si>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</si>
  <si>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</si>
  <si>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</si>
  <si>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</si>
  <si>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</si>
  <si>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</si>
  <si>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</si>
  <si>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</si>
  <si>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</si>
  <si>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</si>
  <si>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</si>
  <si>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</si>
  <si>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</si>
  <si>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</si>
  <si>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</si>
  <si>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</si>
  <si>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</si>
  <si>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</si>
  <si>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</si>
  <si>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</si>
  <si>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</si>
  <si>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</si>
  <si>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</si>
  <si>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</si>
  <si>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</si>
  <si>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</si>
  <si>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</si>
  <si>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</si>
  <si>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</si>
  <si>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</si>
  <si>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</si>
  <si>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</si>
  <si>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</si>
  <si>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</si>
  <si>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</si>
  <si>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</si>
  <si>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</si>
  <si>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</si>
  <si>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</si>
  <si>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</si>
  <si>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</si>
  <si>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</si>
  <si>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</si>
  <si>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</si>
  <si>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</si>
  <si>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</si>
  <si>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</si>
  <si>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</si>
  <si>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</si>
  <si>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</si>
  <si>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</si>
  <si>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</si>
  <si>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</si>
  <si>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</si>
  <si>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</si>
  <si>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</si>
  <si>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</si>
  <si>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</si>
  <si>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</si>
  <si>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</si>
  <si>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</si>
  <si>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</si>
  <si>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</si>
  <si>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</si>
  <si>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</si>
  <si>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</si>
  <si>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</si>
  <si>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</si>
  <si>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</si>
  <si>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</si>
  <si>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</si>
  <si>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</si>
  <si>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</si>
  <si>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</si>
  <si>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</si>
  <si>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</si>
  <si>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</si>
  <si>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</si>
  <si>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</si>
  <si>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</si>
  <si>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</si>
  <si>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</si>
  <si>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</si>
  <si>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</si>
  <si>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</si>
  <si>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</si>
  <si>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</si>
  <si>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</si>
  <si>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</si>
  <si>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</si>
  <si>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</si>
  <si>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</si>
  <si>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</si>
  <si>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</si>
  <si>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</si>
  <si>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</si>
  <si>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</si>
  <si>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</si>
  <si>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</si>
  <si>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</si>
  <si>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</si>
  <si>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</si>
  <si>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</si>
  <si>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</si>
  <si>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</si>
  <si>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</si>
  <si>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</si>
  <si>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</si>
  <si>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</si>
  <si>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</si>
  <si>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</si>
  <si>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</si>
  <si>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</si>
  <si>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</si>
  <si>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</si>
  <si>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</si>
  <si>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</si>
  <si>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</si>
  <si>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</si>
  <si>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</si>
  <si>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</si>
  <si>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</si>
  <si>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</si>
  <si>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</si>
  <si>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</si>
  <si>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</si>
  <si>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</si>
  <si>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</si>
  <si>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</si>
  <si>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</si>
  <si>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</si>
  <si>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</si>
  <si>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</si>
  <si>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</si>
  <si>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</si>
  <si>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</si>
  <si>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</si>
  <si>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</si>
  <si>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</si>
  <si>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</si>
  <si>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</si>
  <si>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</si>
  <si>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</si>
  <si>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</si>
  <si>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</si>
  <si>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</si>
  <si>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</si>
  <si>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</si>
  <si>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</si>
  <si>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</si>
  <si>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</si>
  <si>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</si>
  <si>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</si>
  <si>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</si>
  <si>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</si>
  <si>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</si>
  <si>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</si>
  <si>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</si>
  <si>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</si>
  <si>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</si>
  <si>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</si>
  <si>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</si>
  <si>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</si>
  <si>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</si>
  <si>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</si>
  <si>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</si>
  <si>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</si>
  <si>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</si>
  <si>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</si>
  <si>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</si>
  <si>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</si>
  <si>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</si>
  <si>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</si>
  <si>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</si>
  <si>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</si>
  <si>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</si>
  <si>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</si>
  <si>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</si>
  <si>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</si>
  <si>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</si>
  <si>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</si>
  <si>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</si>
  <si>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</si>
  <si>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</si>
  <si>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</si>
  <si>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</si>
  <si>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</si>
  <si>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</si>
  <si>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</si>
  <si>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</si>
  <si>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</si>
  <si>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</si>
  <si>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</si>
  <si>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</si>
  <si>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</si>
  <si>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</si>
  <si>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</si>
  <si>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</si>
  <si>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</si>
  <si>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</si>
  <si>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</si>
  <si>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</si>
  <si>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</si>
  <si>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</si>
  <si>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</si>
  <si>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</si>
  <si>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</si>
  <si>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</si>
  <si>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</si>
  <si>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</si>
  <si>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</si>
  <si>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</si>
  <si>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</si>
  <si>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</si>
  <si>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</si>
  <si>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</si>
  <si>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</si>
  <si>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</si>
  <si>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</si>
  <si>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</si>
  <si>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</si>
  <si>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</si>
  <si>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</si>
  <si>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</si>
  <si>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</si>
  <si>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</si>
  <si>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</si>
  <si>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</si>
  <si>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</si>
  <si>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</si>
  <si>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</si>
  <si>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</si>
  <si>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</si>
  <si>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</si>
  <si>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</si>
  <si>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</si>
  <si>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</si>
  <si>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</si>
  <si>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</si>
  <si>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</si>
  <si>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</si>
  <si>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</si>
  <si>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</si>
  <si>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</si>
  <si>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</si>
  <si>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</si>
  <si>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</si>
  <si>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</si>
  <si>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</si>
  <si>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</si>
  <si>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</si>
  <si>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</si>
  <si>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</si>
  <si>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</si>
  <si>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</si>
  <si>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</si>
  <si>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</si>
  <si>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</si>
  <si>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</si>
  <si>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</si>
  <si>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</si>
  <si>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</si>
  <si>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</si>
  <si>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</si>
  <si>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</si>
  <si>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</si>
  <si>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</si>
  <si>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</si>
  <si>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</si>
  <si>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</si>
  <si>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</si>
  <si>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</si>
  <si>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</si>
  <si>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</si>
  <si>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</si>
  <si>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</si>
  <si>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</si>
  <si>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</si>
  <si>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</si>
  <si>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</si>
  <si>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</si>
  <si>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</si>
  <si>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</si>
  <si>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</si>
  <si>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</si>
  <si>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</si>
  <si>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</si>
  <si>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</si>
  <si>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</si>
  <si>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</si>
  <si>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</si>
  <si>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</si>
  <si>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</si>
  <si>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</si>
  <si>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</si>
  <si>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</si>
  <si>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</si>
  <si>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</si>
  <si>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</si>
  <si>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</si>
  <si>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</si>
  <si>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</si>
  <si>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</si>
  <si>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</si>
  <si>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</si>
  <si>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</si>
  <si>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</si>
  <si>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</si>
  <si>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</si>
  <si>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</si>
  <si>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</si>
  <si>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</si>
  <si>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</si>
  <si>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</si>
  <si>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</si>
  <si>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</si>
  <si>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</si>
  <si>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</si>
  <si>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</si>
  <si>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</si>
  <si>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</si>
  <si>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</si>
  <si>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</si>
  <si>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</si>
  <si>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</si>
  <si>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</si>
  <si>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</si>
  <si>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</si>
  <si>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</si>
  <si>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</si>
  <si>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</si>
  <si>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</si>
  <si>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</si>
  <si>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</si>
  <si>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</si>
  <si>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</si>
  <si>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</si>
  <si>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</si>
  <si>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</si>
  <si>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</si>
  <si>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</si>
  <si>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</si>
  <si>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</si>
  <si>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</si>
  <si>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</si>
  <si>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</si>
  <si>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</si>
  <si>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</si>
  <si>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</si>
  <si>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</si>
  <si>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</si>
  <si>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</si>
  <si>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</si>
  <si>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</si>
  <si>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</si>
  <si>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</si>
  <si>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</si>
  <si>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</si>
  <si>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</si>
  <si>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</si>
  <si>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</si>
  <si>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</si>
  <si>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</si>
  <si>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</si>
  <si>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</si>
  <si>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</si>
  <si>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</si>
  <si>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</si>
  <si>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</si>
  <si>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</si>
  <si>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</si>
  <si>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</si>
  <si>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</si>
  <si>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</si>
  <si>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</si>
  <si>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</si>
  <si>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</si>
  <si>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</si>
  <si>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</si>
  <si>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</si>
  <si>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</si>
  <si>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</si>
  <si>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</si>
  <si>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</si>
  <si>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</si>
  <si>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</si>
  <si>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</si>
  <si>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</si>
  <si>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</si>
  <si>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</si>
  <si>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</si>
  <si>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</si>
  <si>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</si>
  <si>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</si>
  <si>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</si>
  <si>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</si>
  <si>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</si>
  <si>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</si>
  <si>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</si>
  <si>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</si>
  <si>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</si>
  <si>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</si>
  <si>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</si>
  <si>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</si>
  <si>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</si>
  <si>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</si>
  <si>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</si>
  <si>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</si>
  <si>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</si>
  <si>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</si>
  <si>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</si>
  <si>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</si>
  <si>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</si>
  <si>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</si>
  <si>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</si>
  <si>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</si>
  <si>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</si>
  <si>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</si>
  <si>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</si>
  <si>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</si>
  <si>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</si>
  <si>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</si>
  <si>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</si>
  <si>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</si>
  <si>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</si>
  <si>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</si>
  <si>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</si>
  <si>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</si>
  <si>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</si>
  <si>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</si>
  <si>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</si>
  <si>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</si>
  <si>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</si>
  <si>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</si>
  <si>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</si>
  <si>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</si>
  <si>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</si>
  <si>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</si>
  <si>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</si>
  <si>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</si>
  <si>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</si>
  <si>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</si>
  <si>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</si>
  <si>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</si>
  <si>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</si>
  <si>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</si>
  <si>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</si>
  <si>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</si>
  <si>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</si>
  <si>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</si>
  <si>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</si>
  <si>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</si>
  <si>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</si>
  <si>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</si>
  <si>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</si>
  <si>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</si>
  <si>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</si>
  <si>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</si>
  <si>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</si>
  <si>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</si>
  <si>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</si>
  <si>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</si>
  <si>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</si>
  <si>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</si>
  <si>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</si>
  <si>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</si>
  <si>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</si>
  <si>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</si>
  <si>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</si>
  <si>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</si>
  <si>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</si>
  <si>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</si>
  <si>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</si>
  <si>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</si>
  <si>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</si>
  <si>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</si>
  <si>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</si>
  <si>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</si>
  <si>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</si>
  <si>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</si>
  <si>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</si>
  <si>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</si>
  <si>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</si>
  <si>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</si>
  <si>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</si>
  <si>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</si>
  <si>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</si>
  <si>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</si>
  <si>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</si>
  <si>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</si>
  <si>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</si>
  <si>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</si>
  <si>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</si>
  <si>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</si>
  <si>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</si>
  <si>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</si>
  <si>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</si>
  <si>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</si>
  <si>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</si>
  <si>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</si>
  <si>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</si>
  <si>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</si>
  <si>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</si>
  <si>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</si>
  <si>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</si>
  <si>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</si>
  <si>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</si>
  <si>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</si>
  <si>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</si>
  <si>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</si>
  <si>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</si>
  <si>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</si>
  <si>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</si>
  <si>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</si>
  <si>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</si>
  <si>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</si>
  <si>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</si>
  <si>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</si>
  <si>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</si>
  <si>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</si>
  <si>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</si>
  <si>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</si>
  <si>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</si>
  <si>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</si>
  <si>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</si>
  <si>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</si>
  <si>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</si>
  <si>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</si>
  <si>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</si>
  <si>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</si>
  <si>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</si>
  <si>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</si>
  <si>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</si>
  <si>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</si>
  <si>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</si>
  <si>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</si>
  <si>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</si>
  <si>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</si>
  <si>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</si>
  <si>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</si>
  <si>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</si>
  <si>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</si>
  <si>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</si>
  <si>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</si>
  <si>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</si>
  <si>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</si>
  <si>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</si>
  <si>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</si>
  <si>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</si>
  <si>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</si>
  <si>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</si>
  <si>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</si>
  <si>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</si>
  <si>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</si>
  <si>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</si>
  <si>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</si>
  <si>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</si>
  <si>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</si>
  <si>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</si>
  <si>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</si>
  <si>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</si>
  <si>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</si>
  <si>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</si>
  <si>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</si>
  <si>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</si>
  <si>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</si>
  <si>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</si>
  <si>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</si>
  <si>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</si>
  <si>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</si>
  <si>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</si>
  <si>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</si>
  <si>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</si>
  <si>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</si>
  <si>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</si>
  <si>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</si>
  <si>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</si>
  <si>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</si>
  <si>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</si>
  <si>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</si>
  <si>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</si>
  <si>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</si>
  <si>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</si>
  <si>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</si>
  <si>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</si>
  <si>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</si>
  <si>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</si>
  <si>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</si>
  <si>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</si>
  <si>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</si>
  <si>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</si>
  <si>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</si>
  <si>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</si>
  <si>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</si>
  <si>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</si>
  <si>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</si>
  <si>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</si>
  <si>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</si>
  <si>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</si>
  <si>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</si>
  <si>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</si>
  <si>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</si>
  <si>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</si>
  <si>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</si>
  <si>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</si>
  <si>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</si>
  <si>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</si>
  <si>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</si>
  <si>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</si>
  <si>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</si>
  <si>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</si>
  <si>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</si>
  <si>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</si>
  <si>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</si>
  <si>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</si>
  <si>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</si>
  <si>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</si>
  <si>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</si>
  <si>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</si>
  <si>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</si>
  <si>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</si>
  <si>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</si>
  <si>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</si>
  <si>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</si>
  <si>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</si>
  <si>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</si>
  <si>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</si>
  <si>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</si>
  <si>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</si>
  <si>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</si>
  <si>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</si>
  <si>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</si>
  <si>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</si>
  <si>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</si>
  <si>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</si>
  <si>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</si>
  <si>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</si>
  <si>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</si>
  <si>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</si>
  <si>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</si>
  <si>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</si>
  <si>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</si>
  <si>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</si>
  <si>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</si>
  <si>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</si>
  <si>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</si>
  <si>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</si>
  <si>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</si>
  <si>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</si>
  <si>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</si>
  <si>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</si>
  <si>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</si>
  <si>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</si>
  <si>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</si>
  <si>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</si>
  <si>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</si>
  <si>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</si>
  <si>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</si>
  <si>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</si>
  <si>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</si>
  <si>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</si>
  <si>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</si>
  <si>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</si>
  <si>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</si>
  <si>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</si>
  <si>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</si>
  <si>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</si>
  <si>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</si>
  <si>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</si>
  <si>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</si>
  <si>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</si>
  <si>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</si>
  <si>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</si>
  <si>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</si>
  <si>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</si>
  <si>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</si>
  <si>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</si>
  <si>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</si>
  <si>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</si>
  <si>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</si>
  <si>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</si>
  <si>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</si>
  <si>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</si>
  <si>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</si>
  <si>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</si>
  <si>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</si>
  <si>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</si>
  <si>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</si>
  <si>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</si>
  <si>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</si>
  <si>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</si>
  <si>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</si>
  <si>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</si>
  <si>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</si>
  <si>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</si>
  <si>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</si>
  <si>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</si>
  <si>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</si>
  <si>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</si>
  <si>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</si>
  <si>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</si>
  <si>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</si>
  <si>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</si>
  <si>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</si>
  <si>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</si>
  <si>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</si>
  <si>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</si>
  <si>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</si>
  <si>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</si>
  <si>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</si>
  <si>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</si>
  <si>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</si>
  <si>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</si>
  <si>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</si>
  <si>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</si>
  <si>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</si>
  <si>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</si>
  <si>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</si>
  <si>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</si>
  <si>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</si>
  <si>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</si>
  <si>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</si>
  <si>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</si>
  <si>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</si>
  <si>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</si>
  <si>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</si>
  <si>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</si>
  <si>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</si>
  <si>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</si>
  <si>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</si>
  <si>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</si>
  <si>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</si>
  <si>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</si>
  <si>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</si>
  <si>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</si>
  <si>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</si>
  <si>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</si>
  <si>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</si>
  <si>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</si>
  <si>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</si>
  <si>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</si>
  <si>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</si>
  <si>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</si>
  <si>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</si>
  <si>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</si>
  <si>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</si>
  <si>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</si>
  <si>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</si>
  <si>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</si>
  <si>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</si>
  <si>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</si>
  <si>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</si>
  <si>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</si>
  <si>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</si>
  <si>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</si>
  <si>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</si>
  <si>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</si>
  <si>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</si>
  <si>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</si>
  <si>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</si>
  <si>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</si>
  <si>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</si>
  <si>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</si>
  <si>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</si>
  <si>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</si>
  <si>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</si>
  <si>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</si>
  <si>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</si>
  <si>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</si>
  <si>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</si>
  <si>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</si>
  <si>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</si>
  <si>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</si>
  <si>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</si>
  <si>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</si>
  <si>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</si>
  <si>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</si>
  <si>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</si>
  <si>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</si>
  <si>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</si>
  <si>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</si>
  <si>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</si>
  <si>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</si>
  <si>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</si>
  <si>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</si>
  <si>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</si>
  <si>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</si>
  <si>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</si>
  <si>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</si>
  <si>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</si>
  <si>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</si>
  <si>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</si>
  <si>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</si>
  <si>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</si>
  <si>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</si>
  <si>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</si>
  <si>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</si>
  <si>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</si>
  <si>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</si>
  <si>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</si>
  <si>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</si>
  <si>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</si>
  <si>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</si>
  <si>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</si>
  <si>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</si>
  <si>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</si>
  <si>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</si>
  <si>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</si>
  <si>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</si>
  <si>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</si>
  <si>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</si>
  <si>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</si>
  <si>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</si>
  <si>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</si>
  <si>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</si>
  <si>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</si>
  <si>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</si>
  <si>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</si>
  <si>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</si>
  <si>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</si>
  <si>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</si>
  <si>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</si>
  <si>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</si>
  <si>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</si>
  <si>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</si>
  <si>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</si>
  <si>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</si>
  <si>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</si>
  <si>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</si>
  <si>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</si>
  <si>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</si>
  <si>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</si>
  <si>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</si>
  <si>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</si>
  <si>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</si>
  <si>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</si>
  <si>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</si>
  <si>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</si>
  <si>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</si>
  <si>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</si>
  <si>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</si>
  <si>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</si>
  <si>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</si>
  <si>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</si>
  <si>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</si>
  <si>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</si>
  <si>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</si>
  <si>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</si>
  <si>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</si>
  <si>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</si>
  <si>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</si>
  <si>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</si>
  <si>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</si>
  <si>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</si>
  <si>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</si>
  <si>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</si>
  <si>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</si>
  <si>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</si>
  <si>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</si>
  <si>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</si>
  <si>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</si>
  <si>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</si>
  <si>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</si>
  <si>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</si>
  <si>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</si>
  <si>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</si>
  <si>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</si>
  <si>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</si>
  <si>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</si>
  <si>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</si>
  <si>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</si>
  <si>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</si>
  <si>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</si>
  <si>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</si>
  <si>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</si>
  <si>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</si>
  <si>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</si>
  <si>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</si>
  <si>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</si>
  <si>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</si>
  <si>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</si>
  <si>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</si>
  <si>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</si>
  <si>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</si>
  <si>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</si>
  <si>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</si>
  <si>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</si>
  <si>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</si>
  <si>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</si>
  <si>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</si>
  <si>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</si>
  <si>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</si>
  <si>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</si>
  <si>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</si>
  <si>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</si>
  <si>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</si>
  <si>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</si>
  <si>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</si>
  <si>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</si>
  <si>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</si>
  <si>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</si>
  <si>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</si>
  <si>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</si>
  <si>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</si>
  <si>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</si>
  <si>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</si>
  <si>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</si>
  <si>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</si>
  <si>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</si>
  <si>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</si>
  <si>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</si>
  <si>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</si>
  <si>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</si>
  <si>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</si>
  <si>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</si>
  <si>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</si>
  <si>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</si>
  <si>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</si>
  <si>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</si>
  <si>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</si>
  <si>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</si>
  <si>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</si>
  <si>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</si>
  <si>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</si>
  <si>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</si>
  <si>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</si>
  <si>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</si>
  <si>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</si>
  <si>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</si>
  <si>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</si>
  <si>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</si>
  <si>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</si>
  <si>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</si>
  <si>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</si>
  <si>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</si>
  <si>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</si>
  <si>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</si>
  <si>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</si>
  <si>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</si>
  <si>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</si>
  <si>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</si>
  <si>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</si>
  <si>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</si>
  <si>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</si>
  <si>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</si>
  <si>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</si>
  <si>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</si>
  <si>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</si>
  <si>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</si>
  <si>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</si>
  <si>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</si>
  <si>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</si>
  <si>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</si>
  <si>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</si>
  <si>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</si>
  <si>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</si>
  <si>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</si>
  <si>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</si>
  <si>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</si>
  <si>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</si>
  <si>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</si>
  <si>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</si>
  <si>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</si>
  <si>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</si>
  <si>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</si>
  <si>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</si>
  <si>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</si>
  <si>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</si>
  <si>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</si>
  <si>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</si>
  <si>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</si>
  <si>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</si>
  <si>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</si>
  <si>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</si>
  <si>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</si>
  <si>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</si>
  <si>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</si>
  <si>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</si>
  <si>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</si>
  <si>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</si>
  <si>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</si>
  <si>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</si>
  <si>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</si>
  <si>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</si>
  <si>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</si>
  <si>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</si>
  <si>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</si>
  <si>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</si>
  <si>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</si>
  <si>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</si>
  <si>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</si>
  <si>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</si>
  <si>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</si>
  <si>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</si>
  <si>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</si>
  <si>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</si>
  <si>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</si>
  <si>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</si>
  <si>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</si>
  <si>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</si>
  <si>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</si>
  <si>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</si>
  <si>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</si>
  <si>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</si>
  <si>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</si>
  <si>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</si>
  <si>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</si>
  <si>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</si>
  <si>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</si>
  <si>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</si>
  <si>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</si>
  <si>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</si>
  <si>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</si>
  <si>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</si>
  <si>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</si>
  <si>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</si>
  <si>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</si>
  <si>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</si>
  <si>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</si>
  <si>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</si>
  <si>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</si>
  <si>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</si>
  <si>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</si>
  <si>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</si>
  <si>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</si>
  <si>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</si>
  <si>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</si>
  <si>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</si>
  <si>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</si>
  <si>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</si>
  <si>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</si>
  <si>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</si>
  <si>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</si>
  <si>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</si>
  <si>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</si>
  <si>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</si>
  <si>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</si>
  <si>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</si>
  <si>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</si>
  <si>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</si>
  <si>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</si>
  <si>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</si>
  <si>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</si>
  <si>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</si>
  <si>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</si>
  <si>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</si>
  <si>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</si>
  <si>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</si>
  <si>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</si>
  <si>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</si>
  <si>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</si>
  <si>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</si>
  <si>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</si>
  <si>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</si>
  <si>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</si>
  <si>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</si>
  <si>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</si>
  <si>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</si>
  <si>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</si>
  <si>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</si>
  <si>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</si>
  <si>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</si>
  <si>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</si>
  <si>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</si>
  <si>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</si>
  <si>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</si>
  <si>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</si>
  <si>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</si>
  <si>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</si>
  <si>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</si>
  <si>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</si>
  <si>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</si>
  <si>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</si>
  <si>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</si>
  <si>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</si>
  <si>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</si>
  <si>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</si>
  <si>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</si>
  <si>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</si>
  <si>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</si>
  <si>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</si>
  <si>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</si>
  <si>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</si>
  <si>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</si>
  <si>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</si>
  <si>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</si>
  <si>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</si>
  <si>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</si>
  <si>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</si>
  <si>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</si>
  <si>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</si>
  <si>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</si>
  <si>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</si>
  <si>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</si>
  <si>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</si>
  <si>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</si>
  <si>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</si>
  <si>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</si>
  <si>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</si>
  <si>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</si>
  <si>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</si>
  <si>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</si>
  <si>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</si>
  <si>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</si>
  <si>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</si>
  <si>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</si>
  <si>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</si>
  <si>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</si>
  <si>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</si>
  <si>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</si>
  <si>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</si>
  <si>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</si>
  <si>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</si>
  <si>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</si>
  <si>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</si>
  <si>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</si>
  <si>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</si>
  <si>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</si>
  <si>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</si>
  <si>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</si>
  <si>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</si>
  <si>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</si>
  <si>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</si>
  <si>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</si>
  <si>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</si>
  <si>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</si>
  <si>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</si>
  <si>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</si>
  <si>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</si>
  <si>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</si>
  <si>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</si>
  <si>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</si>
  <si>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</si>
  <si>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</si>
  <si>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</si>
  <si>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</si>
  <si>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</si>
  <si>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</si>
  <si>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</si>
  <si>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</si>
  <si>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</si>
  <si>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</si>
  <si>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</si>
  <si>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</si>
  <si>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</si>
  <si>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</si>
  <si>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</si>
  <si>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</si>
  <si>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</si>
  <si>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</si>
  <si>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</si>
  <si>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</si>
  <si>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</si>
  <si>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</si>
  <si>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</si>
  <si>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</si>
  <si>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</si>
  <si>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</si>
  <si>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</si>
  <si>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</si>
  <si>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</si>
  <si>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</si>
  <si>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</si>
  <si>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</si>
  <si>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</si>
  <si>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</si>
  <si>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</si>
  <si>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</si>
  <si>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</si>
  <si>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</si>
  <si>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</si>
  <si>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</si>
  <si>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</si>
  <si>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</si>
  <si>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</si>
  <si>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</si>
  <si>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</si>
  <si>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</si>
  <si>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</si>
  <si>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</si>
  <si>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</si>
  <si>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</si>
  <si>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</si>
  <si>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</si>
  <si>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</si>
  <si>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</si>
  <si>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</si>
  <si>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</si>
  <si>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</si>
  <si>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</si>
  <si>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</si>
  <si>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</si>
  <si>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</si>
  <si>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</si>
  <si>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</si>
  <si>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</si>
  <si>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</si>
  <si>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</si>
  <si>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</si>
  <si>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</si>
  <si>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</si>
  <si>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</si>
  <si>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</si>
  <si>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</si>
  <si>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</si>
  <si>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</si>
  <si>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</si>
  <si>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</si>
  <si>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</si>
  <si>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</si>
  <si>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</si>
  <si>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</si>
  <si>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</si>
  <si>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</si>
  <si>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</si>
  <si>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</si>
  <si>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</si>
  <si>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</si>
  <si>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</si>
  <si>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</si>
  <si>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</si>
  <si>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</si>
  <si>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</si>
  <si>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</si>
  <si>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</si>
  <si>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</si>
  <si>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</si>
  <si>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</si>
  <si>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</si>
  <si>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</si>
  <si>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</si>
  <si>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</si>
  <si>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</si>
  <si>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</si>
  <si>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</si>
  <si>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</si>
  <si>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</si>
  <si>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</si>
  <si>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</si>
  <si>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</si>
  <si>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</si>
  <si>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</si>
  <si>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</si>
  <si>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</si>
  <si>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</si>
  <si>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</si>
  <si>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</si>
  <si>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</si>
  <si>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</si>
  <si>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</si>
  <si>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</si>
  <si>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</si>
  <si>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</si>
  <si>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</si>
  <si>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</si>
  <si>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</si>
  <si>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</si>
  <si>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</si>
  <si>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</si>
  <si>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</si>
  <si>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</si>
  <si>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</si>
  <si>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</si>
  <si>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</si>
  <si>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</si>
  <si>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</si>
  <si>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</si>
  <si>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</si>
  <si>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</si>
  <si>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</si>
  <si>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</si>
  <si>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</si>
  <si>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</si>
  <si>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</si>
  <si>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</si>
  <si>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</si>
  <si>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</si>
  <si>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</si>
  <si>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</si>
  <si>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</si>
  <si>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</si>
  <si>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</si>
  <si>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</si>
  <si>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</si>
  <si>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</si>
  <si>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</si>
  <si>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</si>
  <si>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</si>
  <si>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</si>
  <si>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</si>
  <si>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</si>
  <si>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</si>
  <si>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</si>
  <si>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</si>
  <si>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</si>
  <si>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</si>
  <si>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</si>
  <si>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</si>
  <si>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</si>
  <si>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</si>
  <si>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</si>
  <si>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</si>
  <si>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</si>
  <si>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</si>
  <si>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</si>
  <si>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</si>
  <si>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</si>
  <si>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</si>
  <si>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</si>
  <si>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</si>
  <si>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</si>
  <si>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</si>
  <si>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</si>
  <si>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</si>
  <si>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</si>
  <si>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</si>
  <si>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</si>
  <si>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</si>
  <si>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</si>
  <si>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</si>
  <si>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</si>
  <si>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</si>
  <si>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</si>
  <si>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</si>
  <si>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</si>
  <si>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</si>
  <si>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</si>
  <si>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</si>
  <si>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</si>
  <si>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</si>
  <si>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</si>
  <si>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</si>
  <si>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</si>
  <si>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</si>
  <si>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</si>
  <si>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</si>
  <si>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</si>
  <si>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</si>
  <si>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</si>
  <si>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</si>
  <si>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</si>
  <si>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</si>
  <si>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</si>
  <si>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</si>
  <si>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</si>
  <si>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</si>
  <si>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</si>
  <si>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</si>
  <si>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</si>
  <si>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</si>
  <si>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</si>
  <si>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</si>
  <si>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</si>
  <si>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</si>
  <si>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</si>
  <si>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</si>
  <si>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</si>
  <si>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</si>
  <si>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</si>
  <si>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</si>
  <si>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</si>
  <si>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</si>
  <si>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</si>
  <si>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</si>
  <si>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</si>
  <si>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</si>
  <si>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</si>
  <si>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</si>
  <si>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</si>
  <si>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</si>
  <si>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</si>
  <si>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</si>
  <si>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</si>
  <si>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</si>
  <si>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</si>
  <si>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</si>
  <si>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</si>
  <si>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</si>
  <si>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</si>
  <si>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</si>
  <si>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</si>
  <si>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</si>
  <si>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</si>
  <si>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</si>
  <si>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</si>
  <si>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</si>
  <si>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</si>
  <si>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</si>
  <si>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</si>
  <si>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</si>
  <si>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</si>
  <si>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</si>
  <si>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</si>
  <si>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</si>
  <si>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</si>
  <si>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</si>
  <si>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</si>
  <si>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</si>
  <si>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</si>
  <si>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</si>
  <si>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</si>
  <si>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</si>
  <si>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</si>
  <si>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</si>
  <si>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</si>
  <si>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</si>
  <si>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</si>
  <si>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</si>
  <si>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</si>
  <si>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</si>
  <si>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</si>
  <si>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</si>
  <si>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</si>
  <si>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</si>
  <si>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</si>
  <si>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</si>
  <si>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</si>
  <si>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</si>
  <si>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</si>
  <si>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</si>
  <si>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</si>
  <si>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</si>
  <si>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</si>
  <si>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</si>
  <si>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</si>
  <si>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</t>
  </si>
  <si>
    <t>Alívio de tensão</t>
  </si>
  <si>
    <t>Pronto 10:46/Intervalo aberto das 10:46 até 12:30</t>
  </si>
  <si>
    <t>Turma pronta 09:00/Intervalo aberto das 09:23 até 12:23/Produção: 2 soldas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</si>
  <si>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</si>
  <si>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</si>
  <si>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</si>
  <si>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</si>
  <si>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</si>
  <si>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</si>
  <si>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Turma pronta 09:58/Intervalo aberto das 10:00 até 12:00/Produção: 1 solda</t>
  </si>
  <si>
    <t>Turma em preparação/Prev. pronto 08:30</t>
  </si>
  <si>
    <t>Turma pronta 08:20/Intervalo aberto das 09:12 até 12:12/Produção: 312m d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</si>
  <si>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</si>
  <si>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</si>
  <si>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</si>
  <si>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</si>
  <si>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</si>
  <si>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</si>
  <si>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</si>
  <si>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</si>
  <si>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</si>
  <si>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</si>
  <si>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</si>
  <si>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</si>
  <si>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</si>
  <si>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</si>
  <si>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</si>
  <si>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</si>
  <si>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</si>
  <si>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</si>
  <si>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</si>
  <si>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11:40/Produção: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</si>
  <si>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</si>
  <si>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</si>
  <si>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</si>
  <si>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</t>
  </si>
  <si>
    <t>Turma pronta 08:30/Intervalo aberto das 11:24 até 12:54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</si>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</sst>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F1" activePane="topRight" state="frozen"/>
      <selection pane="topRight" activeCell="BK244" sqref="BK24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1013</v>
      </c>
      <c r="C1" s="237"/>
      <c r="D1" s="237"/>
      <c r="E1" s="3"/>
      <c r="F1" s="236" t="s">
        <v>1014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1015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1016</v>
      </c>
      <c r="BI1" s="249"/>
      <c r="BJ1" s="249"/>
      <c r="BK1" s="250"/>
      <c r="BL1" s="5"/>
      <c r="BM1" s="240" t="s">
        <v>1017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43" t="s">
        <v>1018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1021</v>
      </c>
      <c r="AT2" s="244"/>
      <c r="AU2" s="244"/>
      <c r="AV2" s="244"/>
      <c r="AW2" s="244"/>
      <c r="AX2" s="244"/>
      <c r="AY2" s="247"/>
      <c r="AZ2" s="6"/>
      <c r="BA2" s="229" t="s">
        <v>1022</v>
      </c>
      <c r="BB2" s="233"/>
      <c r="BC2" s="243" t="s">
        <v>1019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90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1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29" t="s">
        <v>1023</v>
      </c>
      <c r="AJ3" s="233"/>
      <c r="AK3" s="229" t="s">
        <v>1024</v>
      </c>
      <c r="AL3" s="230"/>
      <c r="AM3" s="231"/>
      <c r="AN3" s="232"/>
      <c r="AO3" s="230"/>
      <c r="AP3" s="230"/>
      <c r="AQ3" s="233"/>
      <c r="AR3" s="67"/>
      <c r="AS3" s="234" t="s">
        <v>1030</v>
      </c>
      <c r="AT3" s="235"/>
      <c r="AU3" s="234" t="s">
        <v>1031</v>
      </c>
      <c r="AV3" s="235"/>
      <c r="AW3" s="234" t="s">
        <v>1032</v>
      </c>
      <c r="AX3" s="235"/>
      <c r="AY3" s="67" t="s">
        <v>1033</v>
      </c>
      <c r="AZ3" s="67"/>
      <c r="BA3" s="257"/>
      <c r="BB3" s="258"/>
      <c r="BC3" s="229" t="s">
        <v>1026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1034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2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4" t="s">
        <v>1036</v>
      </c>
      <c r="AN4" s="132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2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80" t="s">
        <v>1039</v>
      </c>
      <c r="B5" s="138" t="s">
        <v>1040</v>
      </c>
      <c r="C5" s="148" t="s">
        <v>1041</v>
      </c>
      <c r="D5" s="138" t="s">
        <v>1042</v>
      </c>
      <c r="E5" s="147" t="s">
        <v>1043</v>
      </c>
      <c r="F5" s="138" t="s">
        <v>1044</v>
      </c>
      <c r="G5" s="138" t="s">
        <v>1045</v>
      </c>
      <c r="H5" s="191" t="s">
        <v>1046</v>
      </c>
      <c r="I5" s="138" t="s">
        <v>1047</v>
      </c>
      <c r="J5" s="138" t="s">
        <v>4</v>
      </c>
      <c r="K5" s="138" t="s">
        <v>1048</v>
      </c>
      <c r="L5" s="180" t="s">
        <v>1049</v>
      </c>
      <c r="M5" s="180" t="s">
        <v>1050</v>
      </c>
      <c r="N5" s="180" t="s">
        <v>8</v>
      </c>
      <c r="O5" s="180" t="s">
        <v>1051</v>
      </c>
      <c r="P5" s="180" t="s">
        <v>1052</v>
      </c>
      <c r="Q5" s="180" t="s">
        <v>1053</v>
      </c>
      <c r="R5" s="180" t="s">
        <v>1054</v>
      </c>
      <c r="S5" s="180" t="s">
        <v>1055</v>
      </c>
      <c r="T5" s="180" t="s">
        <v>1056</v>
      </c>
      <c r="U5" s="180" t="s">
        <v>7</v>
      </c>
      <c r="V5" s="180" t="s">
        <v>1057</v>
      </c>
      <c r="W5" s="180" t="s">
        <v>1058</v>
      </c>
      <c r="X5" s="180" t="s">
        <v>1059</v>
      </c>
      <c r="Y5" s="180" t="s">
        <v>1060</v>
      </c>
      <c r="Z5" s="180" t="s">
        <v>505</v>
      </c>
      <c r="AA5" s="180" t="s">
        <v>1061</v>
      </c>
      <c r="AB5" s="180" t="s">
        <v>1062</v>
      </c>
      <c r="AC5" s="180" t="s">
        <v>1063</v>
      </c>
      <c r="AD5" s="180" t="s">
        <v>1064</v>
      </c>
      <c r="AE5" s="180" t="s">
        <v>1065</v>
      </c>
      <c r="AF5" s="180" t="s">
        <v>1066</v>
      </c>
      <c r="AG5" s="180" t="s">
        <v>1067</v>
      </c>
      <c r="AH5" s="210" t="s">
        <v>1068</v>
      </c>
      <c r="AI5" s="180" t="s">
        <v>1069</v>
      </c>
      <c r="AJ5" s="180" t="s">
        <v>1070</v>
      </c>
      <c r="AK5" s="180" t="s">
        <v>1071</v>
      </c>
      <c r="AL5" s="180" t="s">
        <v>1072</v>
      </c>
      <c r="AM5" s="180" t="s">
        <v>1073</v>
      </c>
      <c r="AN5" s="179" t="s">
        <v>1074</v>
      </c>
      <c r="AO5" s="179" t="s">
        <v>1075</v>
      </c>
      <c r="AP5" s="180" t="s">
        <v>1076</v>
      </c>
      <c r="AQ5" s="180" t="s">
        <v>1077</v>
      </c>
      <c r="AR5" s="180" t="s">
        <v>1078</v>
      </c>
      <c r="AS5" s="180" t="s">
        <v>1079</v>
      </c>
      <c r="AT5" s="180" t="s">
        <v>1080</v>
      </c>
      <c r="AU5" s="180" t="s">
        <v>1081</v>
      </c>
      <c r="AV5" s="180" t="s">
        <v>1082</v>
      </c>
      <c r="AW5" s="180" t="s">
        <v>1083</v>
      </c>
      <c r="AX5" s="180" t="s">
        <v>1084</v>
      </c>
      <c r="AY5" s="180" t="s">
        <v>1033</v>
      </c>
      <c r="AZ5" s="180" t="s">
        <v>1085</v>
      </c>
      <c r="BA5" s="180" t="s">
        <v>1086</v>
      </c>
      <c r="BB5" s="180" t="s">
        <v>1087</v>
      </c>
      <c r="BC5" s="180" t="s">
        <v>1088</v>
      </c>
      <c r="BD5" s="180" t="s">
        <v>1089</v>
      </c>
      <c r="BE5" s="180" t="s">
        <v>1090</v>
      </c>
      <c r="BF5" s="205" t="s">
        <v>1091</v>
      </c>
      <c r="BG5" s="210" t="s">
        <v>1092</v>
      </c>
      <c r="BH5" s="180" t="s">
        <v>1093</v>
      </c>
      <c r="BI5" s="180" t="s">
        <v>1094</v>
      </c>
      <c r="BJ5" s="180" t="s">
        <v>1095</v>
      </c>
      <c r="BK5" s="180" t="s">
        <v>1096</v>
      </c>
      <c r="BL5" s="210" t="s">
        <v>1097</v>
      </c>
      <c r="BM5" s="180" t="s">
        <v>1098</v>
      </c>
      <c r="BN5" s="180" t="s">
        <v>1099</v>
      </c>
      <c r="BO5" s="180" t="s">
        <v>1100</v>
      </c>
      <c r="BP5" s="180" t="s">
        <v>1101</v>
      </c>
      <c r="BQ5" s="180" t="s">
        <v>1102</v>
      </c>
      <c r="BR5" s="180" t="s">
        <v>1103</v>
      </c>
      <c r="BS5" s="180" t="s">
        <v>1104</v>
      </c>
      <c r="BT5" s="8" t="s">
        <v>1105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1106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1107</v>
      </c>
      <c r="W6" s="195" t="s">
        <v>1108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6" t="s">
        <v>533</v>
      </c>
      <c r="BN6" s="146" t="s">
        <v>552</v>
      </c>
      <c r="BO6" s="146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1111</v>
      </c>
      <c r="W7" s="119" t="s">
        <v>1112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6" t="s">
        <v>542</v>
      </c>
      <c r="BN7" s="145" t="s">
        <v>557</v>
      </c>
      <c r="BO7" s="146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1115</v>
      </c>
      <c r="W8" s="119" t="s">
        <v>1116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6" t="s">
        <v>536</v>
      </c>
      <c r="BN8" s="145" t="s">
        <v>564</v>
      </c>
      <c r="BO8" s="146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1119</v>
      </c>
      <c r="W9" s="119" t="s">
        <v>1120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1123</v>
      </c>
      <c r="W10" s="119" t="s">
        <v>1116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1126</v>
      </c>
      <c r="W11" s="119" t="s">
        <v>1127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6" t="s">
        <v>533</v>
      </c>
      <c r="BN11" s="146" t="s">
        <v>562</v>
      </c>
      <c r="BO11" s="146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1130</v>
      </c>
      <c r="W12" s="119" t="s">
        <v>1120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1131</v>
      </c>
      <c r="W13" s="119" t="s">
        <v>1116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6" t="s">
        <v>542</v>
      </c>
      <c r="BN13" s="145" t="s">
        <v>557</v>
      </c>
      <c r="BO13" s="146" t="s">
        <v>630</v>
      </c>
      <c r="BP13" s="170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1134</v>
      </c>
      <c r="I14" s="160" t="s">
        <v>1134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1135</v>
      </c>
      <c r="W14" s="119" t="s">
        <v>1136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6" t="s">
        <v>546</v>
      </c>
      <c r="BN14" s="145" t="s">
        <v>546</v>
      </c>
      <c r="BO14" s="146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1139</v>
      </c>
      <c r="W15" s="119" t="s">
        <v>1140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1143</v>
      </c>
      <c r="W16" s="119" t="s">
        <v>1144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1147</v>
      </c>
      <c r="N17" s="143" t="s">
        <v>1148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1149</v>
      </c>
      <c r="W17" s="119" t="s">
        <v>1150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1153</v>
      </c>
      <c r="N18" s="143" t="s">
        <v>1154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1139</v>
      </c>
      <c r="W18" s="119" t="s">
        <v>1155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6" t="s">
        <v>532</v>
      </c>
      <c r="BN18" s="145" t="s">
        <v>561</v>
      </c>
      <c r="BO18" s="146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1157</v>
      </c>
      <c r="J19" s="119">
        <v>70</v>
      </c>
      <c r="K19" s="119">
        <v>104</v>
      </c>
      <c r="L19" s="119" t="s">
        <v>514</v>
      </c>
      <c r="M19" s="143" t="s">
        <v>1158</v>
      </c>
      <c r="N19" s="143" t="s">
        <v>1159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1139</v>
      </c>
      <c r="W19" s="119" t="s">
        <v>1160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1163</v>
      </c>
      <c r="J20" s="119">
        <v>70</v>
      </c>
      <c r="K20" s="119">
        <v>104</v>
      </c>
      <c r="L20" s="119" t="s">
        <v>514</v>
      </c>
      <c r="M20" s="143" t="s">
        <v>1164</v>
      </c>
      <c r="N20" s="143" t="s">
        <v>1165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1139</v>
      </c>
      <c r="W20" s="119" t="s">
        <v>1166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1111</v>
      </c>
      <c r="W21" s="119" t="s">
        <v>1112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1115</v>
      </c>
      <c r="W22" s="119" t="s">
        <v>1171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1119</v>
      </c>
      <c r="W23" s="119" t="s">
        <v>1171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6" t="s">
        <v>536</v>
      </c>
      <c r="BN23" s="145" t="s">
        <v>564</v>
      </c>
      <c r="BO23" s="146" t="s">
        <v>626</v>
      </c>
      <c r="BP23" s="198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1174</v>
      </c>
      <c r="N24" s="143" t="s">
        <v>1175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1176</v>
      </c>
      <c r="W24" s="119" t="s">
        <v>1171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7" t="s">
        <v>1177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1126</v>
      </c>
      <c r="W25" s="119" t="s">
        <v>1178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1180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1181</v>
      </c>
      <c r="W26" s="119" t="s">
        <v>1182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1131</v>
      </c>
      <c r="W27" s="119" t="s">
        <v>1171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1183</v>
      </c>
      <c r="N28" s="143" t="s">
        <v>1184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1107</v>
      </c>
      <c r="W28" s="195" t="s">
        <v>1185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1134</v>
      </c>
      <c r="I29" s="160" t="s">
        <v>1134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1135</v>
      </c>
      <c r="W29" s="119" t="s">
        <v>1136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7" t="s">
        <v>1189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1190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1191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1192</v>
      </c>
      <c r="W30" s="119" t="s">
        <v>1193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7" t="s">
        <v>1195</v>
      </c>
      <c r="BL30" s="18"/>
      <c r="BM30" s="146" t="s">
        <v>540</v>
      </c>
      <c r="BN30" s="145" t="s">
        <v>540</v>
      </c>
      <c r="BO30" s="146" t="s">
        <v>540</v>
      </c>
      <c r="BP30" s="170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1197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1139</v>
      </c>
      <c r="W31" s="119" t="s">
        <v>1140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7" t="s">
        <v>1198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1199</v>
      </c>
      <c r="N32" s="143" t="s">
        <v>1200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1201</v>
      </c>
      <c r="W32" s="119" t="s">
        <v>1150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1203</v>
      </c>
      <c r="N33" s="143" t="s">
        <v>1204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1205</v>
      </c>
      <c r="W33" s="119" t="s">
        <v>1206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1207</v>
      </c>
      <c r="AN33" s="119" t="s">
        <v>1208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7" t="s">
        <v>1210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1211</v>
      </c>
      <c r="W34" s="119" t="s">
        <v>1212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1214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1215</v>
      </c>
      <c r="W35" s="119" t="s">
        <v>1112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1111</v>
      </c>
      <c r="W36" s="119" t="s">
        <v>1112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1217</v>
      </c>
      <c r="W37" s="119" t="s">
        <v>1182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1115</v>
      </c>
      <c r="W38" s="119" t="s">
        <v>1182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7" t="s">
        <v>1221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1222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1119</v>
      </c>
      <c r="W39" s="119" t="s">
        <v>1182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1225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1176</v>
      </c>
      <c r="W40" s="119" t="s">
        <v>1182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1228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1126</v>
      </c>
      <c r="W41" s="119" t="s">
        <v>1116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1222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1181</v>
      </c>
      <c r="W42" s="119" t="s">
        <v>1182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1131</v>
      </c>
      <c r="W43" s="119" t="s">
        <v>1182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7" t="s">
        <v>1233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1234</v>
      </c>
      <c r="N44" s="143" t="s">
        <v>1235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1236</v>
      </c>
      <c r="W44" s="119" t="s">
        <v>1237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7" t="s">
        <v>1239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1240</v>
      </c>
      <c r="N45" s="143" t="s">
        <v>1241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1242</v>
      </c>
      <c r="W45" s="119" t="s">
        <v>1243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1244</v>
      </c>
      <c r="N46" s="143" t="s">
        <v>1245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1246</v>
      </c>
      <c r="W46" s="119" t="s">
        <v>1247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1134</v>
      </c>
      <c r="I47" s="120" t="s">
        <v>1134</v>
      </c>
      <c r="J47" s="119">
        <v>73</v>
      </c>
      <c r="K47" s="119">
        <v>156.6</v>
      </c>
      <c r="L47" s="119" t="s">
        <v>514</v>
      </c>
      <c r="M47" s="143" t="s">
        <v>1248</v>
      </c>
      <c r="N47" s="143" t="s">
        <v>1249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1135</v>
      </c>
      <c r="W47" s="195" t="s">
        <v>1250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7" t="s">
        <v>1252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1253</v>
      </c>
      <c r="W48" s="119" t="s">
        <v>1254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1257</v>
      </c>
      <c r="W49" s="119" t="s">
        <v>1258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7" t="s">
        <v>1260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1139</v>
      </c>
      <c r="W50" s="119" t="s">
        <v>1140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1139</v>
      </c>
      <c r="W51" s="119" t="s">
        <v>1262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1263</v>
      </c>
      <c r="AN51" s="119" t="s">
        <v>1264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1267</v>
      </c>
      <c r="J52" s="119">
        <v>73</v>
      </c>
      <c r="K52" s="143">
        <v>306.72899999999998</v>
      </c>
      <c r="L52" s="119">
        <v>439</v>
      </c>
      <c r="M52" s="143" t="s">
        <v>1268</v>
      </c>
      <c r="N52" s="143" t="s">
        <v>1269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1149</v>
      </c>
      <c r="W52" s="119" t="s">
        <v>1270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9" t="s">
        <v>1271</v>
      </c>
      <c r="AN52" s="119" t="s">
        <v>1271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1273</v>
      </c>
      <c r="N53" s="143" t="s">
        <v>1274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1275</v>
      </c>
      <c r="W53" s="119" t="s">
        <v>1276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1225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1176</v>
      </c>
      <c r="W54" s="119" t="s">
        <v>1277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1228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1126</v>
      </c>
      <c r="W55" s="119" t="s">
        <v>1280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1222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1181</v>
      </c>
      <c r="W56" s="119" t="s">
        <v>1283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1285</v>
      </c>
      <c r="N57" s="143" t="s">
        <v>1286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1149</v>
      </c>
      <c r="W57" s="119" t="s">
        <v>1287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9" t="s">
        <v>1289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1290</v>
      </c>
      <c r="N58" s="143" t="s">
        <v>1291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1292</v>
      </c>
      <c r="W58" s="119" t="s">
        <v>1287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1294</v>
      </c>
      <c r="N59" s="143" t="s">
        <v>1295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1192</v>
      </c>
      <c r="W59" s="119" t="s">
        <v>1296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1176</v>
      </c>
      <c r="W60" s="119" t="s">
        <v>1298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1126</v>
      </c>
      <c r="W61" s="119" t="s">
        <v>1127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6" t="s">
        <v>546</v>
      </c>
      <c r="BN61" s="146" t="s">
        <v>546</v>
      </c>
      <c r="BO61" s="146" t="s">
        <v>546</v>
      </c>
      <c r="BP61" s="170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1302</v>
      </c>
      <c r="W62" s="119" t="s">
        <v>1298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1131</v>
      </c>
      <c r="W63" s="119" t="s">
        <v>1182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6" t="s">
        <v>536</v>
      </c>
      <c r="BN63" s="145" t="s">
        <v>564</v>
      </c>
      <c r="BO63" s="146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1306</v>
      </c>
      <c r="W64" s="119" t="s">
        <v>1307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1192</v>
      </c>
      <c r="W65" s="119" t="s">
        <v>1309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1290</v>
      </c>
      <c r="N66" s="143" t="s">
        <v>1291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1292</v>
      </c>
      <c r="W66" s="119" t="s">
        <v>1287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1312</v>
      </c>
      <c r="N67" s="143" t="s">
        <v>1313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1201</v>
      </c>
      <c r="W67" s="119" t="s">
        <v>1314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6" t="s">
        <v>543</v>
      </c>
      <c r="BN67" s="145" t="s">
        <v>0</v>
      </c>
      <c r="BO67" s="146" t="s">
        <v>632</v>
      </c>
      <c r="BP67" s="170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1294</v>
      </c>
      <c r="N68" s="143" t="s">
        <v>1295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1192</v>
      </c>
      <c r="W68" s="119" t="s">
        <v>1317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1318</v>
      </c>
      <c r="AN68" s="119" t="s">
        <v>1319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6" t="s">
        <v>536</v>
      </c>
      <c r="BN68" s="145" t="s">
        <v>564</v>
      </c>
      <c r="BO68" s="146" t="s">
        <v>615</v>
      </c>
      <c r="BP68" s="170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1111</v>
      </c>
      <c r="W69" s="119" t="s">
        <v>1112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6" t="s">
        <v>536</v>
      </c>
      <c r="BN69" s="145" t="s">
        <v>564</v>
      </c>
      <c r="BO69" s="146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1222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1119</v>
      </c>
      <c r="W70" s="119" t="s">
        <v>1324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6" t="s">
        <v>546</v>
      </c>
      <c r="BN70" s="146" t="s">
        <v>546</v>
      </c>
      <c r="BO70" s="146" t="s">
        <v>546</v>
      </c>
      <c r="BP70" s="170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1225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1176</v>
      </c>
      <c r="W71" s="119" t="s">
        <v>1326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70" t="s">
        <v>1325</v>
      </c>
      <c r="BL71" s="18"/>
      <c r="BM71" s="146" t="s">
        <v>546</v>
      </c>
      <c r="BN71" s="146" t="s">
        <v>546</v>
      </c>
      <c r="BO71" s="146" t="s">
        <v>546</v>
      </c>
      <c r="BP71" s="170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1327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1126</v>
      </c>
      <c r="W72" s="119" t="s">
        <v>1127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1222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1181</v>
      </c>
      <c r="W73" s="119" t="s">
        <v>1324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70" t="s">
        <v>1325</v>
      </c>
      <c r="BL73" s="18"/>
      <c r="BM73" s="146" t="s">
        <v>546</v>
      </c>
      <c r="BN73" s="146" t="s">
        <v>546</v>
      </c>
      <c r="BO73" s="146" t="s">
        <v>546</v>
      </c>
      <c r="BP73" s="170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1330</v>
      </c>
      <c r="W74" s="119" t="s">
        <v>1331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6" t="s">
        <v>546</v>
      </c>
      <c r="BN74" s="146" t="s">
        <v>546</v>
      </c>
      <c r="BO74" s="146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1330</v>
      </c>
      <c r="W75" s="119" t="s">
        <v>1334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6" t="s">
        <v>546</v>
      </c>
      <c r="BN75" s="146" t="s">
        <v>546</v>
      </c>
      <c r="BO75" s="146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1240</v>
      </c>
      <c r="N76" s="143" t="s">
        <v>1241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1242</v>
      </c>
      <c r="W76" s="119" t="s">
        <v>1243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6" t="s">
        <v>536</v>
      </c>
      <c r="BN76" s="145" t="s">
        <v>555</v>
      </c>
      <c r="BO76" s="146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1336</v>
      </c>
      <c r="N77" s="143" t="s">
        <v>1337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1246</v>
      </c>
      <c r="W77" s="119" t="s">
        <v>1338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1134</v>
      </c>
      <c r="I78" s="120" t="s">
        <v>1134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1135</v>
      </c>
      <c r="W78" s="195" t="s">
        <v>1340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1302</v>
      </c>
      <c r="W79" s="119" t="s">
        <v>1342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1344</v>
      </c>
      <c r="W80" s="119" t="s">
        <v>1345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6" t="s">
        <v>538</v>
      </c>
      <c r="BN80" s="146" t="s">
        <v>564</v>
      </c>
      <c r="BO80" s="146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1347</v>
      </c>
      <c r="I81" s="120" t="s">
        <v>1347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1344</v>
      </c>
      <c r="W81" s="195" t="s">
        <v>1348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6" t="s">
        <v>546</v>
      </c>
      <c r="BN81" s="146" t="s">
        <v>546</v>
      </c>
      <c r="BO81" s="146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1139</v>
      </c>
      <c r="W82" s="195" t="s">
        <v>1351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6" t="s">
        <v>546</v>
      </c>
      <c r="BN82" s="146" t="s">
        <v>546</v>
      </c>
      <c r="BO82" s="146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1139</v>
      </c>
      <c r="W83" s="119" t="s">
        <v>1353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6" t="s">
        <v>546</v>
      </c>
      <c r="BN83" s="146" t="s">
        <v>546</v>
      </c>
      <c r="BO83" s="146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1139</v>
      </c>
      <c r="W84" s="119" t="s">
        <v>1354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1143</v>
      </c>
      <c r="W85" s="119" t="s">
        <v>1144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6" t="s">
        <v>536</v>
      </c>
      <c r="BN85" s="145" t="s">
        <v>564</v>
      </c>
      <c r="BO85" s="146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1356</v>
      </c>
      <c r="W86" s="119" t="s">
        <v>1357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6" t="s">
        <v>535</v>
      </c>
      <c r="BN86" s="145" t="s">
        <v>554</v>
      </c>
      <c r="BO86" s="146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1111</v>
      </c>
      <c r="W87" s="119" t="s">
        <v>1359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1222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1119</v>
      </c>
      <c r="W88" s="119" t="s">
        <v>1361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1222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1176</v>
      </c>
      <c r="W89" s="119" t="s">
        <v>1361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1364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1126</v>
      </c>
      <c r="W90" s="119" t="s">
        <v>1361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7" t="s">
        <v>1365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1222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1181</v>
      </c>
      <c r="W91" s="119" t="s">
        <v>1361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1131</v>
      </c>
      <c r="W92" s="119" t="s">
        <v>1112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1330</v>
      </c>
      <c r="W93" s="119" t="s">
        <v>1367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1330</v>
      </c>
      <c r="W94" s="119" t="s">
        <v>1334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1368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1135</v>
      </c>
      <c r="W95" s="195" t="s">
        <v>1369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1344</v>
      </c>
      <c r="W96" s="119" t="s">
        <v>1361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1347</v>
      </c>
      <c r="I97" s="120" t="s">
        <v>1347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1344</v>
      </c>
      <c r="W97" s="195" t="s">
        <v>1348</v>
      </c>
      <c r="X97" s="118" t="s">
        <v>516</v>
      </c>
      <c r="Y97" s="145" t="s">
        <v>519</v>
      </c>
      <c r="Z97" s="118" t="s">
        <v>523</v>
      </c>
      <c r="AA97" s="119" t="s">
        <v>1371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1372</v>
      </c>
      <c r="N98" s="143" t="s">
        <v>1373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1139</v>
      </c>
      <c r="W98" s="119" t="s">
        <v>1374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1143</v>
      </c>
      <c r="W99" s="119" t="s">
        <v>1144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7" t="s">
        <v>1377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1378</v>
      </c>
      <c r="N100" s="143" t="s">
        <v>1379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1201</v>
      </c>
      <c r="W100" s="119" t="s">
        <v>1380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1383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1384</v>
      </c>
      <c r="N101" s="143" t="s">
        <v>1385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1386</v>
      </c>
      <c r="W101" s="119" t="s">
        <v>1387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1131</v>
      </c>
      <c r="W102" s="119" t="s">
        <v>1359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1222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1119</v>
      </c>
      <c r="W103" s="119" t="s">
        <v>1390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1222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1176</v>
      </c>
      <c r="W104" s="119" t="s">
        <v>1390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1364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1126</v>
      </c>
      <c r="W105" s="119" t="s">
        <v>1390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1222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1181</v>
      </c>
      <c r="W106" s="119" t="s">
        <v>1390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1394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1111</v>
      </c>
      <c r="W107" s="119" t="s">
        <v>1390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1344</v>
      </c>
      <c r="W108" s="119" t="s">
        <v>1390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1344</v>
      </c>
      <c r="W109" s="119" t="s">
        <v>1390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1347</v>
      </c>
      <c r="I110" s="120" t="s">
        <v>1347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1344</v>
      </c>
      <c r="W110" s="195" t="s">
        <v>1396</v>
      </c>
      <c r="X110" s="118" t="s">
        <v>516</v>
      </c>
      <c r="Y110" s="145"/>
      <c r="Z110" s="118"/>
      <c r="AA110" s="119" t="s">
        <v>1371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1397</v>
      </c>
      <c r="BK110" s="198" t="s">
        <v>1398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1372</v>
      </c>
      <c r="N111" s="119" t="s">
        <v>1373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1139</v>
      </c>
      <c r="W111" s="119" t="s">
        <v>1374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1378</v>
      </c>
      <c r="N112" s="119" t="s">
        <v>1379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1201</v>
      </c>
      <c r="W112" s="119" t="s">
        <v>1380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1312</v>
      </c>
      <c r="N113" s="119" t="s">
        <v>1313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1403</v>
      </c>
      <c r="W113" s="119" t="s">
        <v>1404</v>
      </c>
      <c r="X113" s="118" t="s">
        <v>516</v>
      </c>
      <c r="Y113" s="145" t="s">
        <v>519</v>
      </c>
      <c r="Z113" s="118"/>
      <c r="AA113" s="195" t="s">
        <v>1405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7" t="s">
        <v>1407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1111</v>
      </c>
      <c r="W114" s="119" t="s">
        <v>1112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1409</v>
      </c>
      <c r="W115" s="119" t="s">
        <v>1390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1222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1119</v>
      </c>
      <c r="W116" s="119" t="s">
        <v>1390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1222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1176</v>
      </c>
      <c r="W117" s="119" t="s">
        <v>1390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1126</v>
      </c>
      <c r="W118" s="119" t="s">
        <v>1390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7" t="s">
        <v>1413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1414</v>
      </c>
      <c r="N119" s="143" t="s">
        <v>1415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1131</v>
      </c>
      <c r="W119" s="119" t="s">
        <v>1416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1139</v>
      </c>
      <c r="W120" s="119" t="s">
        <v>1140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1302</v>
      </c>
      <c r="W121" s="119" t="s">
        <v>1419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1421</v>
      </c>
      <c r="W122" s="119" t="s">
        <v>1422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7" t="s">
        <v>1424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1378</v>
      </c>
      <c r="N123" s="119" t="s">
        <v>1379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1201</v>
      </c>
      <c r="W123" s="119" t="s">
        <v>1380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1163</v>
      </c>
      <c r="I124" s="120" t="s">
        <v>1157</v>
      </c>
      <c r="J124" s="119">
        <v>70</v>
      </c>
      <c r="K124" s="119">
        <v>134.05600000000001</v>
      </c>
      <c r="L124" s="119" t="s">
        <v>514</v>
      </c>
      <c r="M124" s="143" t="s">
        <v>1426</v>
      </c>
      <c r="N124" s="143" t="s">
        <v>1427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1139</v>
      </c>
      <c r="W124" s="119" t="s">
        <v>1276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1430</v>
      </c>
      <c r="N125" s="143" t="s">
        <v>1431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1403</v>
      </c>
      <c r="W125" s="119" t="s">
        <v>1276</v>
      </c>
      <c r="X125" s="118" t="s">
        <v>516</v>
      </c>
      <c r="Y125" s="145" t="s">
        <v>519</v>
      </c>
      <c r="Z125" s="118"/>
      <c r="AA125" s="119" t="s">
        <v>1432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1222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1119</v>
      </c>
      <c r="W126" s="119" t="s">
        <v>1390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1222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1176</v>
      </c>
      <c r="W127" s="119" t="s">
        <v>1390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1126</v>
      </c>
      <c r="W128" s="119" t="s">
        <v>1390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1139</v>
      </c>
      <c r="W129" s="119" t="s">
        <v>1140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1421</v>
      </c>
      <c r="W130" s="119" t="s">
        <v>1439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1378</v>
      </c>
      <c r="N131" s="119" t="s">
        <v>1379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1201</v>
      </c>
      <c r="W131" s="119" t="s">
        <v>1380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70" t="s">
        <v>1441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1139</v>
      </c>
      <c r="W132" s="119" t="s">
        <v>1140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1378</v>
      </c>
      <c r="N133" s="119" t="s">
        <v>1379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1201</v>
      </c>
      <c r="W133" s="119" t="s">
        <v>1380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1119</v>
      </c>
      <c r="W134" s="119" t="s">
        <v>1390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1176</v>
      </c>
      <c r="W135" s="119" t="s">
        <v>1390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1126</v>
      </c>
      <c r="W136" s="119" t="s">
        <v>1390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1131</v>
      </c>
      <c r="W137" s="119" t="s">
        <v>1390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1330</v>
      </c>
      <c r="W138" s="119" t="s">
        <v>1451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1330</v>
      </c>
      <c r="W139" s="119" t="s">
        <v>1454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1139</v>
      </c>
      <c r="W140" s="119" t="s">
        <v>1140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1421</v>
      </c>
      <c r="W141" s="119" t="s">
        <v>1439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1378</v>
      </c>
      <c r="N142" s="119" t="s">
        <v>1379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1201</v>
      </c>
      <c r="W142" s="119" t="s">
        <v>1380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1312</v>
      </c>
      <c r="N143" s="119" t="s">
        <v>1313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1205</v>
      </c>
      <c r="W143" s="119" t="s">
        <v>1463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4" t="s">
        <v>1465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1466</v>
      </c>
      <c r="J144" s="119">
        <v>42</v>
      </c>
      <c r="K144" s="119">
        <v>251</v>
      </c>
      <c r="L144" s="119" t="s">
        <v>514</v>
      </c>
      <c r="M144" s="143" t="s">
        <v>1467</v>
      </c>
      <c r="N144" s="143" t="s">
        <v>1468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1469</v>
      </c>
      <c r="W144" s="119" t="s">
        <v>1470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1472</v>
      </c>
      <c r="N145" s="143" t="s">
        <v>1473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1139</v>
      </c>
      <c r="W145" s="119" t="s">
        <v>1276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1430</v>
      </c>
      <c r="N146" s="143" t="s">
        <v>1431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1403</v>
      </c>
      <c r="W146" s="119" t="s">
        <v>1276</v>
      </c>
      <c r="X146" s="118" t="s">
        <v>516</v>
      </c>
      <c r="Y146" s="145" t="s">
        <v>519</v>
      </c>
      <c r="Z146" s="118" t="s">
        <v>522</v>
      </c>
      <c r="AA146" s="119" t="s">
        <v>1432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1477</v>
      </c>
      <c r="N147" s="143" t="s">
        <v>1478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1479</v>
      </c>
      <c r="W147" s="119" t="s">
        <v>1276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1481</v>
      </c>
      <c r="W148" s="119" t="s">
        <v>1482</v>
      </c>
      <c r="X148" s="118" t="s">
        <v>510</v>
      </c>
      <c r="Y148" s="145" t="s">
        <v>519</v>
      </c>
      <c r="Z148" s="118" t="s">
        <v>511</v>
      </c>
      <c r="AA148" s="119" t="s">
        <v>1371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1485</v>
      </c>
      <c r="W149" s="119" t="s">
        <v>1171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1131</v>
      </c>
      <c r="W150" s="119" t="s">
        <v>1171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1409</v>
      </c>
      <c r="W151" s="119" t="s">
        <v>1171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1491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1492</v>
      </c>
      <c r="W152" s="119" t="s">
        <v>1171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1330</v>
      </c>
      <c r="W153" s="119" t="s">
        <v>1367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1496</v>
      </c>
      <c r="W154" s="119" t="s">
        <v>1497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1500</v>
      </c>
      <c r="W155" s="119" t="s">
        <v>1497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1139</v>
      </c>
      <c r="W156" s="119" t="s">
        <v>1140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1139</v>
      </c>
      <c r="W157" s="195" t="s">
        <v>1351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1143</v>
      </c>
      <c r="W158" s="119" t="s">
        <v>1504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1378</v>
      </c>
      <c r="N159" s="119" t="s">
        <v>1379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1201</v>
      </c>
      <c r="W159" s="119" t="s">
        <v>1380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1508</v>
      </c>
      <c r="N160" s="143" t="s">
        <v>1509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1205</v>
      </c>
      <c r="W160" s="119" t="s">
        <v>1510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1430</v>
      </c>
      <c r="N161" s="143" t="s">
        <v>1431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1403</v>
      </c>
      <c r="W161" s="119" t="s">
        <v>1513</v>
      </c>
      <c r="X161" s="118" t="s">
        <v>516</v>
      </c>
      <c r="Y161" s="145" t="s">
        <v>519</v>
      </c>
      <c r="Z161" s="118" t="s">
        <v>521</v>
      </c>
      <c r="AA161" s="119" t="s">
        <v>1432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1481</v>
      </c>
      <c r="W162" s="119" t="s">
        <v>1357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1330</v>
      </c>
      <c r="W163" s="119" t="s">
        <v>1515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1516</v>
      </c>
      <c r="W165" s="119" t="s">
        <v>1517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1409</v>
      </c>
      <c r="W166" s="119" t="s">
        <v>1519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1115</v>
      </c>
      <c r="W167" s="119" t="s">
        <v>1519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1119</v>
      </c>
      <c r="W168" s="119" t="s">
        <v>1120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1123</v>
      </c>
      <c r="W169" s="119" t="s">
        <v>1116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1130</v>
      </c>
      <c r="W170" s="119" t="s">
        <v>1171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1130</v>
      </c>
      <c r="W171" s="119" t="s">
        <v>1120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1131</v>
      </c>
      <c r="W172" s="119" t="s">
        <v>1519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1521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1176</v>
      </c>
      <c r="W173" s="119" t="s">
        <v>1522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1330</v>
      </c>
      <c r="W174" s="119" t="s">
        <v>1331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1330</v>
      </c>
      <c r="W175" s="119" t="s">
        <v>1367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1330</v>
      </c>
      <c r="W176" s="119" t="s">
        <v>1334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1330</v>
      </c>
      <c r="W177" s="119" t="s">
        <v>1524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1368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1135</v>
      </c>
      <c r="W178" s="195" t="s">
        <v>1369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1302</v>
      </c>
      <c r="W179" s="119" t="s">
        <v>1525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1347</v>
      </c>
      <c r="I180" s="120" t="s">
        <v>1347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1344</v>
      </c>
      <c r="W180" s="119" t="s">
        <v>1526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1347</v>
      </c>
      <c r="I181" s="120" t="s">
        <v>1347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1344</v>
      </c>
      <c r="W181" s="195" t="s">
        <v>1348</v>
      </c>
      <c r="X181" s="118" t="s">
        <v>516</v>
      </c>
      <c r="Y181" s="145"/>
      <c r="Z181" s="118"/>
      <c r="AA181" s="119" t="s">
        <v>1371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1527</v>
      </c>
      <c r="N182" s="143" t="s">
        <v>1528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1344</v>
      </c>
      <c r="W182" s="119" t="s">
        <v>1529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1139</v>
      </c>
      <c r="W183" s="195" t="s">
        <v>1351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1139</v>
      </c>
      <c r="W184" s="195" t="s">
        <v>1351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1139</v>
      </c>
      <c r="W185" s="119" t="s">
        <v>1353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1139</v>
      </c>
      <c r="W186" s="119" t="s">
        <v>1140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1139</v>
      </c>
      <c r="W187" s="119" t="s">
        <v>1353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1143</v>
      </c>
      <c r="W188" s="119" t="s">
        <v>1144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1530</v>
      </c>
      <c r="N189" s="143" t="s">
        <v>1530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1275</v>
      </c>
      <c r="W189" s="119" t="s">
        <v>1531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9" t="s">
        <v>1534</v>
      </c>
      <c r="AN189" s="119" t="s">
        <v>1535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1536</v>
      </c>
      <c r="BK189" s="214" t="s">
        <v>1536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1312</v>
      </c>
      <c r="N190" s="119" t="s">
        <v>1313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1205</v>
      </c>
      <c r="W190" s="119" t="s">
        <v>1538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1312</v>
      </c>
      <c r="N191" s="119" t="s">
        <v>1313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1201</v>
      </c>
      <c r="W191" s="119" t="s">
        <v>1539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1472</v>
      </c>
      <c r="N192" s="143" t="s">
        <v>1473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1139</v>
      </c>
      <c r="W192" s="119" t="s">
        <v>1276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1163</v>
      </c>
      <c r="I193" s="120" t="s">
        <v>1157</v>
      </c>
      <c r="J193" s="119">
        <v>70</v>
      </c>
      <c r="K193" s="119">
        <v>134.05600000000001</v>
      </c>
      <c r="L193" s="119" t="s">
        <v>514</v>
      </c>
      <c r="M193" s="119" t="s">
        <v>1426</v>
      </c>
      <c r="N193" s="119" t="s">
        <v>1427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1139</v>
      </c>
      <c r="W193" s="119" t="s">
        <v>1276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1157</v>
      </c>
      <c r="I194" s="160" t="s">
        <v>1163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1192</v>
      </c>
      <c r="W194" s="119" t="s">
        <v>1541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1430</v>
      </c>
      <c r="N195" s="143" t="s">
        <v>1431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1403</v>
      </c>
      <c r="W195" s="119" t="s">
        <v>1276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1542</v>
      </c>
      <c r="BO195" s="146" t="s">
        <v>1542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1240</v>
      </c>
      <c r="N196" s="143" t="s">
        <v>1241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1544</v>
      </c>
      <c r="W197" s="119" t="s">
        <v>1545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1176</v>
      </c>
      <c r="W198" s="119" t="s">
        <v>1171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1143</v>
      </c>
      <c r="W199" s="119" t="s">
        <v>1504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1139</v>
      </c>
      <c r="W200" s="119" t="s">
        <v>1140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1131</v>
      </c>
      <c r="W201" s="119" t="s">
        <v>1519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1556</v>
      </c>
      <c r="N202" s="143" t="s">
        <v>1557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1201</v>
      </c>
      <c r="W202" s="119" t="s">
        <v>1558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1368</v>
      </c>
      <c r="N203" s="143" t="s">
        <v>1560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1135</v>
      </c>
      <c r="W203" s="195" t="s">
        <v>1561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1330</v>
      </c>
      <c r="W204" s="119" t="s">
        <v>1367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1139</v>
      </c>
      <c r="W205" s="195" t="s">
        <v>1351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1568</v>
      </c>
      <c r="J206" s="119">
        <v>73</v>
      </c>
      <c r="K206" s="119">
        <v>7</v>
      </c>
      <c r="L206" s="119" t="s">
        <v>514</v>
      </c>
      <c r="M206" s="143" t="s">
        <v>1569</v>
      </c>
      <c r="N206" s="143" t="s">
        <v>1570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1571</v>
      </c>
      <c r="W206" s="119" t="s">
        <v>1572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1409</v>
      </c>
      <c r="W207" s="119" t="s">
        <v>1171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1492</v>
      </c>
      <c r="W208" s="119" t="s">
        <v>1171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1430</v>
      </c>
      <c r="N209" s="143" t="s">
        <v>1431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1403</v>
      </c>
      <c r="W209" s="119" t="s">
        <v>1513</v>
      </c>
      <c r="X209" s="118" t="s">
        <v>516</v>
      </c>
      <c r="Y209" s="145" t="s">
        <v>519</v>
      </c>
      <c r="Z209" s="118" t="s">
        <v>517</v>
      </c>
      <c r="AA209" s="119" t="s">
        <v>1432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1582</v>
      </c>
      <c r="J210" s="119">
        <v>70</v>
      </c>
      <c r="K210" s="119">
        <v>82</v>
      </c>
      <c r="L210" s="119"/>
      <c r="M210" s="143" t="s">
        <v>1583</v>
      </c>
      <c r="N210" s="143" t="s">
        <v>1584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1139</v>
      </c>
      <c r="W210" s="119" t="s">
        <v>1276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1500</v>
      </c>
      <c r="W211" s="119" t="s">
        <v>1545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1135</v>
      </c>
      <c r="W212" s="119" t="s">
        <v>1545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1586</v>
      </c>
      <c r="N213" s="143" t="s">
        <v>1587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1588</v>
      </c>
      <c r="W213" s="119" t="s">
        <v>1589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1143</v>
      </c>
      <c r="W214" s="119" t="s">
        <v>1504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1594</v>
      </c>
      <c r="W215" s="119" t="s">
        <v>1171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1597</v>
      </c>
      <c r="W216" s="119" t="s">
        <v>1171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1598</v>
      </c>
      <c r="W217" s="119" t="s">
        <v>1599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1139</v>
      </c>
      <c r="W218" s="119" t="s">
        <v>1140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1604</v>
      </c>
      <c r="W219" s="119" t="s">
        <v>1545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1606</v>
      </c>
      <c r="N220" s="143" t="s">
        <v>1607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1500</v>
      </c>
      <c r="W220" s="119" t="s">
        <v>1171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1500</v>
      </c>
      <c r="W221" s="119" t="s">
        <v>1171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1496</v>
      </c>
      <c r="W222" s="119" t="s">
        <v>1171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1409</v>
      </c>
      <c r="W223" s="119" t="s">
        <v>1171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1492</v>
      </c>
      <c r="W224" s="119" t="s">
        <v>1171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1582</v>
      </c>
      <c r="J225" s="119">
        <v>70</v>
      </c>
      <c r="K225" s="119">
        <v>82</v>
      </c>
      <c r="L225" s="119" t="s">
        <v>514</v>
      </c>
      <c r="M225" s="143" t="s">
        <v>1158</v>
      </c>
      <c r="N225" s="143" t="s">
        <v>1159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1139</v>
      </c>
      <c r="W225" s="119" t="s">
        <v>1276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1588</v>
      </c>
      <c r="W227" s="119" t="s">
        <v>1615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1616</v>
      </c>
      <c r="BK227" s="197" t="s">
        <v>1617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1618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1139</v>
      </c>
      <c r="W228" s="195" t="s">
        <v>1619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1620</v>
      </c>
      <c r="BK228" s="19" t="s">
        <v>1621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1516</v>
      </c>
      <c r="W229" s="119" t="s">
        <v>1622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>
        <v>0.44861111111111113</v>
      </c>
      <c r="AS229" s="122">
        <v>0.44861111111111113</v>
      </c>
      <c r="AT229" s="122">
        <v>0.5625</v>
      </c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0.11388888888888887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" t="s">
        <v>1623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0.91111111111111098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1485</v>
      </c>
      <c r="W230" s="119" t="s">
        <v>1171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0.51597222222222228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0.12500000000000006</v>
      </c>
      <c r="AZ230" s="204"/>
      <c r="BA230" s="123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" t="s">
        <v>1624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1.0000000000000004</v>
      </c>
      <c r="BS230" s="22">
        <f>IF(OR(B230="",F230=""),"*",BA230/Q230)</f>
        <v>1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1625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1626</v>
      </c>
      <c r="W231" s="119" t="s">
        <v>1627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1169</v>
      </c>
      <c r="BK231" s="19" t="s">
        <v>1628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1176</v>
      </c>
      <c r="W232" s="119" t="s">
        <v>1171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" t="s">
        <v>1629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1630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6.25E-2</v>
      </c>
      <c r="Q233" s="119">
        <v>1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1131</v>
      </c>
      <c r="W233" s="119" t="s">
        <v>1171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6" t="s">
        <v>540</v>
      </c>
      <c r="BN233" s="146" t="s">
        <v>540</v>
      </c>
      <c r="BO233" s="146" t="s">
        <v>540</v>
      </c>
      <c r="BP233" s="198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1111</v>
      </c>
      <c r="W234" s="119" t="s">
        <v>1627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7" t="s">
        <v>1633</v>
      </c>
      <c r="BL234" s="18"/>
      <c r="BM234" s="146" t="s">
        <v>540</v>
      </c>
      <c r="BN234" s="146" t="s">
        <v>540</v>
      </c>
      <c r="BO234" s="146" t="s">
        <v>540</v>
      </c>
      <c r="BP234" s="170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1244</v>
      </c>
      <c r="N235" s="143" t="s">
        <v>1245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1246</v>
      </c>
      <c r="W235" s="119" t="s">
        <v>1634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1169</v>
      </c>
      <c r="BK235" s="19" t="s">
        <v>1635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1356</v>
      </c>
      <c r="W236" s="119" t="s">
        <v>1636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1500</v>
      </c>
      <c r="W237" s="119" t="s">
        <v>1171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1496</v>
      </c>
      <c r="W238" s="119" t="s">
        <v>1171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1604</v>
      </c>
      <c r="W239" s="119" t="s">
        <v>1545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>
        <v>0.41666666666666669</v>
      </c>
      <c r="AS239" s="122">
        <v>0.44444444444444442</v>
      </c>
      <c r="AT239" s="122">
        <v>0.50694444444444442</v>
      </c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6.25E-2</v>
      </c>
      <c r="AZ239" s="204"/>
      <c r="BA239" s="123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6" t="s">
        <v>540</v>
      </c>
      <c r="BN239" s="146" t="s">
        <v>540</v>
      </c>
      <c r="BO239" s="146" t="s">
        <v>540</v>
      </c>
      <c r="BP239" s="170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1639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1135</v>
      </c>
      <c r="W240" s="119" t="s">
        <v>1640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>
        <v>0</v>
      </c>
      <c r="AT240" s="122">
        <v>4.1666666666666664E-2</v>
      </c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</v>
      </c>
      <c r="BR240" s="22">
        <f>IF(OR(B240="",F240=""),"*",AY240/P240)</f>
        <v>1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1644</v>
      </c>
      <c r="W241" s="119" t="s">
        <v>1171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</v>
      </c>
      <c r="BR241" s="22">
        <f>IF(OR(B241="",F241=""),"*",AY241/P241)</f>
        <v>1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1646</v>
      </c>
      <c r="W242" s="119" t="s">
        <v>1647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1649</v>
      </c>
      <c r="W243" s="119" t="s">
        <v>1351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>
        <v>0.31319444444444444</v>
      </c>
      <c r="AS243" s="122">
        <v>0.39583333333333331</v>
      </c>
      <c r="AT243" s="122">
        <v>0.60416666666666663</v>
      </c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</v>
      </c>
      <c r="BR243" s="22">
        <f>IF(OR(B243="",F243=""),"*",AY243/P243)</f>
        <v>2.5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1652</v>
      </c>
      <c r="W244" s="119" t="s">
        <v>1634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0.52083333333333337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4"/>
      <c r="BA244" s="123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272" t="s">
        <v>1653</v>
      </c>
      <c r="BL244" s="18"/>
      <c r="BM244" s="146" t="s">
        <v>540</v>
      </c>
      <c r="BN244" s="146" t="s">
        <v>540</v>
      </c>
      <c r="BO244" s="146" t="s">
        <v>540</v>
      </c>
      <c r="BP244" s="170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1492</v>
      </c>
      <c r="W245" s="119" t="s">
        <v>1171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6" t="s">
        <v>540</v>
      </c>
      <c r="BN245" s="146" t="s">
        <v>540</v>
      </c>
      <c r="BO245" s="146" t="s">
        <v>540</v>
      </c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9" t="str">
        <f>D246&amp;B246</f>
        <v>W9245947</v>
      </c>
      <c r="B246" s="116">
        <v>45947</v>
      </c>
      <c r="C246" s="9">
        <f>IF(BS_CONTROLE[[#This Row],[DATA]]="","",WEEKNUM(BS_CONTROLE[[#This Row],[DATA]]))</f>
        <v>42</v>
      </c>
      <c r="D246" s="118" t="s">
        <v>914</v>
      </c>
      <c r="E246" s="47"/>
      <c r="F246" s="142" t="s">
        <v>808</v>
      </c>
      <c r="G246" s="10" t="str">
        <f>IF(D246="","*",VLOOKUP(F246,BS_ATIVIDADE[],3,FALSE))</f>
        <v>MODERNIZAÇÃO</v>
      </c>
      <c r="H246" s="192" t="s">
        <v>514</v>
      </c>
      <c r="I246" s="120" t="s">
        <v>514</v>
      </c>
      <c r="J246" s="119">
        <v>73</v>
      </c>
      <c r="K246" s="119">
        <v>63.7</v>
      </c>
      <c r="L246" s="119">
        <v>62.7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20">
        <v>0.33333333333333331</v>
      </c>
      <c r="P246" s="120">
        <v>0.125</v>
      </c>
      <c r="Q246" s="119">
        <v>1600</v>
      </c>
      <c r="R246" s="11" t="str">
        <f>IFERROR(_xlfn.XLOOKUP(F246, BS_ATIVIDADE[ATIVIDADE],BS_ATIVIDADE[UNIDADE] ), "*")</f>
        <v>Nº DE DORMENTES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9" t="s">
        <v>1344</v>
      </c>
      <c r="W246" s="119" t="s">
        <v>1655</v>
      </c>
      <c r="X246" s="118" t="s">
        <v>516</v>
      </c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ZDG-ZTN</v>
      </c>
      <c r="AN246" s="119" t="str">
        <f>IF(BS_CONTROLE[[#This Row],[SB]]=0, "-", BS_CONTROLE[[#This Row],[SB]])</f>
        <v>K62ZTN</v>
      </c>
      <c r="AO246" s="119">
        <f>IF(BS_CONTROLE[[#This Row],[SUB]]=0, "-", BS_CONTROLE[[#This Row],[SUB]])</f>
        <v>73</v>
      </c>
      <c r="AP246" s="119">
        <f>BS_CONTROLE[[#This Row],[KM - Inicio]]</f>
        <v>63.7</v>
      </c>
      <c r="AQ246" s="119">
        <f>BS_CONTROLE[[#This Row],[KM - Inicio]]</f>
        <v>63.7</v>
      </c>
      <c r="AR246" s="122">
        <v>0.31527777777777777</v>
      </c>
      <c r="AS246" s="122">
        <v>0.49027777777777776</v>
      </c>
      <c r="AT246" s="122">
        <v>0.57361111111111107</v>
      </c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4"/>
      <c r="BA246" s="123"/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2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7" t="s">
        <v>1657</v>
      </c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Produção e Intervalo</v>
      </c>
      <c r="BR246" s="22">
        <f>IF(OR(B246="",F246=""),"*",AY246/P246)</f>
        <v>0.66666666666666652</v>
      </c>
      <c r="BS246" s="22">
        <f>IF(OR(B246="",F246=""),"*",BA246/Q246)</f>
        <v>0</v>
      </c>
      <c r="BT246" s="8" t="str">
        <f t="shared" si="3"/>
        <v/>
      </c>
    </row>
    <row r="247" spans="1:72">
      <c r="A247" s="149" t="str">
        <f>D247&amp;B247</f>
        <v>DANILO (TP-837)45947</v>
      </c>
      <c r="B247" s="116">
        <v>45947</v>
      </c>
      <c r="C247" s="9">
        <f>IF(BS_CONTROLE[[#This Row],[DATA]]="","",WEEKNUM(BS_CONTROLE[[#This Row],[DATA]]))</f>
        <v>42</v>
      </c>
      <c r="D247" s="118" t="s">
        <v>941</v>
      </c>
      <c r="E247" s="47"/>
      <c r="F247" s="142" t="s">
        <v>819</v>
      </c>
      <c r="G247" s="10" t="str">
        <f>IF(D247="","*",VLOOKUP(F247,BS_ATIVIDADE[],3,FALSE))</f>
        <v>MODERNIZAÇÃO</v>
      </c>
      <c r="H247" s="192" t="s">
        <v>514</v>
      </c>
      <c r="I247" s="120" t="s">
        <v>514</v>
      </c>
      <c r="J247" s="119">
        <v>73</v>
      </c>
      <c r="K247" s="119">
        <v>59.21</v>
      </c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3" t="s">
        <v>238</v>
      </c>
      <c r="O247" s="120">
        <v>0.35416666666666669</v>
      </c>
      <c r="P247" s="120">
        <v>6.25E-2</v>
      </c>
      <c r="Q247" s="119">
        <v>1</v>
      </c>
      <c r="R247" s="11" t="str">
        <f>IFERROR(_xlfn.XLOOKUP(F247, BS_ATIVIDADE[ATIVIDADE],BS_ATIVIDADE[UNIDADE] ), "*")</f>
        <v>Nº DE SOLDA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9" t="s">
        <v>1500</v>
      </c>
      <c r="W247" s="119" t="s">
        <v>1390</v>
      </c>
      <c r="X247" s="118" t="s">
        <v>516</v>
      </c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K58</v>
      </c>
      <c r="AN247" s="119" t="str">
        <f>IF(BS_CONTROLE[[#This Row],[SB]]=0, "-", BS_CONTROLE[[#This Row],[SB]])</f>
        <v>K58K591</v>
      </c>
      <c r="AO247" s="119">
        <f>IF(BS_CONTROLE[[#This Row],[SUB]]=0, "-", BS_CONTROLE[[#This Row],[SUB]])</f>
        <v>73</v>
      </c>
      <c r="AP247" s="119">
        <f>BS_CONTROLE[[#This Row],[KM - Inicio]]</f>
        <v>59.21</v>
      </c>
      <c r="AQ247" s="119">
        <f>BS_CONTROLE[[#This Row],[KM - Inicio]]</f>
        <v>59.21</v>
      </c>
      <c r="AR247" s="122">
        <v>0.35416666666666669</v>
      </c>
      <c r="AS247" s="122">
        <v>0.47499999999999998</v>
      </c>
      <c r="AT247" s="122">
        <v>0.53749999999999998</v>
      </c>
      <c r="AU247" s="169"/>
      <c r="AV247" s="169"/>
      <c r="AW247" s="16"/>
      <c r="AX247" s="16"/>
      <c r="AY247" s="13">
        <f>IF(D247="","*",IFERROR(IF(ISODD(COUNT(AS247:AX247)),"ERRO",SUM((AT247-AS247),(AV247-AU247),(AX247-AW247))),"ERRO"))</f>
        <v>6.25E-2</v>
      </c>
      <c r="AZ247" s="204"/>
      <c r="BA247" s="123"/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2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1658</v>
      </c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Produção</v>
      </c>
      <c r="BR247" s="22">
        <f>IF(OR(B247="",F247=""),"*",AY247/P247)</f>
        <v>1</v>
      </c>
      <c r="BS247" s="22">
        <f>IF(OR(B247="",F247=""),"*",BA247/Q247)</f>
        <v>0</v>
      </c>
      <c r="BT247" s="8" t="str">
        <f t="shared" si="3"/>
        <v/>
      </c>
    </row>
    <row r="248" spans="1:72">
      <c r="A248" s="149" t="str">
        <f>D248&amp;B248</f>
        <v>MAURO TP-868)45947</v>
      </c>
      <c r="B248" s="116">
        <v>45947</v>
      </c>
      <c r="C248" s="9">
        <f>IF(BS_CONTROLE[[#This Row],[DATA]]="","",WEEKNUM(BS_CONTROLE[[#This Row],[DATA]]))</f>
        <v>42</v>
      </c>
      <c r="D248" s="118" t="s">
        <v>987</v>
      </c>
      <c r="E248" s="47"/>
      <c r="F248" s="142" t="s">
        <v>819</v>
      </c>
      <c r="G248" s="10" t="str">
        <f>IF(D248="","*",VLOOKUP(F248,BS_ATIVIDADE[],3,FALSE))</f>
        <v>MODERNIZAÇÃO</v>
      </c>
      <c r="H248" s="192" t="s">
        <v>514</v>
      </c>
      <c r="I248" s="120" t="s">
        <v>514</v>
      </c>
      <c r="J248" s="119">
        <v>73</v>
      </c>
      <c r="K248" s="119">
        <v>55.246000000000002</v>
      </c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20">
        <v>0.35416666666666669</v>
      </c>
      <c r="P248" s="120">
        <v>6.25E-2</v>
      </c>
      <c r="Q248" s="119">
        <v>1</v>
      </c>
      <c r="R248" s="11" t="str">
        <f>IFERROR(_xlfn.XLOOKUP(F248, BS_ATIVIDADE[ATIVIDADE],BS_ATIVIDADE[UNIDADE] ), "*")</f>
        <v>Nº DE SOLDA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9" t="s">
        <v>1496</v>
      </c>
      <c r="W248" s="119" t="s">
        <v>1390</v>
      </c>
      <c r="X248" s="118" t="s">
        <v>516</v>
      </c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ZDG-ZTN</v>
      </c>
      <c r="AN248" s="119" t="str">
        <f>IF(BS_CONTROLE[[#This Row],[SB]]=0, "-", BS_CONTROLE[[#This Row],[SB]])</f>
        <v>ZDGK58</v>
      </c>
      <c r="AO248" s="119">
        <f>IF(BS_CONTROLE[[#This Row],[SUB]]=0, "-", BS_CONTROLE[[#This Row],[SUB]])</f>
        <v>73</v>
      </c>
      <c r="AP248" s="119">
        <f>BS_CONTROLE[[#This Row],[KM - Inicio]]</f>
        <v>55.246000000000002</v>
      </c>
      <c r="AQ248" s="119">
        <f>BS_CONTROLE[[#This Row],[KM - Inicio]]</f>
        <v>55.246000000000002</v>
      </c>
      <c r="AR248" s="122">
        <v>0.35416666666666669</v>
      </c>
      <c r="AS248" s="122">
        <v>0.47499999999999998</v>
      </c>
      <c r="AT248" s="122">
        <v>0.53749999999999998</v>
      </c>
      <c r="AU248" s="169"/>
      <c r="AV248" s="169"/>
      <c r="AW248" s="16"/>
      <c r="AX248" s="16"/>
      <c r="AY248" s="13">
        <f>IF(D248="","*",IFERROR(IF(ISODD(COUNT(AS248:AX248)),"ERRO",SUM((AT248-AS248),(AV248-AU248),(AX248-AW248))),"ERRO"))</f>
        <v>6.25E-2</v>
      </c>
      <c r="AZ248" s="204"/>
      <c r="BA248" s="123"/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2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1658</v>
      </c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Produção</v>
      </c>
      <c r="BR248" s="22">
        <f>IF(OR(B248="",F248=""),"*",AY248/P248)</f>
        <v>1</v>
      </c>
      <c r="BS248" s="22">
        <f>IF(OR(B248="",F248=""),"*",BA248/Q248)</f>
        <v>0</v>
      </c>
      <c r="BT248" s="8" t="str">
        <f t="shared" si="3"/>
        <v/>
      </c>
    </row>
    <row r="249" spans="1:72">
      <c r="A249" s="149" t="str">
        <f>D249&amp;B249</f>
        <v>RAFAEL (TP-869)45947</v>
      </c>
      <c r="B249" s="116">
        <v>45947</v>
      </c>
      <c r="C249" s="9">
        <f>IF(BS_CONTROLE[[#This Row],[DATA]]="","",WEEKNUM(BS_CONTROLE[[#This Row],[DATA]]))</f>
        <v>42</v>
      </c>
      <c r="D249" s="118" t="s">
        <v>1012</v>
      </c>
      <c r="E249" s="47"/>
      <c r="F249" s="142" t="s">
        <v>819</v>
      </c>
      <c r="G249" s="10" t="str">
        <f>IF(D249="","*",VLOOKUP(F249,BS_ATIVIDADE[],3,FALSE))</f>
        <v>MODERNIZAÇÃO</v>
      </c>
      <c r="H249" s="192" t="s">
        <v>514</v>
      </c>
      <c r="I249" s="120" t="s">
        <v>514</v>
      </c>
      <c r="J249" s="119">
        <v>73</v>
      </c>
      <c r="K249" s="119">
        <v>58.837000000000003</v>
      </c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20">
        <v>0.35416666666666669</v>
      </c>
      <c r="P249" s="120">
        <v>6.25E-2</v>
      </c>
      <c r="Q249" s="119">
        <v>1</v>
      </c>
      <c r="R249" s="11" t="str">
        <f>IFERROR(_xlfn.XLOOKUP(F249, BS_ATIVIDADE[ATIVIDADE],BS_ATIVIDADE[UNIDADE] ), "*")</f>
        <v>Nº DE SOLDA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9" t="s">
        <v>1111</v>
      </c>
      <c r="W249" s="119" t="s">
        <v>1390</v>
      </c>
      <c r="X249" s="118" t="s">
        <v>516</v>
      </c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ZDG-ZTN</v>
      </c>
      <c r="AN249" s="119" t="str">
        <f>IF(BS_CONTROLE[[#This Row],[SB]]=0, "-", BS_CONTROLE[[#This Row],[SB]])</f>
        <v>ZDGK58</v>
      </c>
      <c r="AO249" s="119">
        <f>IF(BS_CONTROLE[[#This Row],[SUB]]=0, "-", BS_CONTROLE[[#This Row],[SUB]])</f>
        <v>73</v>
      </c>
      <c r="AP249" s="119">
        <f>BS_CONTROLE[[#This Row],[KM - Inicio]]</f>
        <v>58.837000000000003</v>
      </c>
      <c r="AQ249" s="119">
        <f>BS_CONTROLE[[#This Row],[KM - Inicio]]</f>
        <v>58.837000000000003</v>
      </c>
      <c r="AR249" s="122">
        <v>0.35416666666666669</v>
      </c>
      <c r="AS249" s="122">
        <v>0.47499999999999998</v>
      </c>
      <c r="AT249" s="122">
        <v>0.53749999999999998</v>
      </c>
      <c r="AU249" s="169"/>
      <c r="AV249" s="169"/>
      <c r="AW249" s="16"/>
      <c r="AX249" s="16"/>
      <c r="AY249" s="13">
        <f>IF(D249="","*",IFERROR(IF(ISODD(COUNT(AS249:AX249)),"ERRO",SUM((AT249-AS249),(AV249-AU249),(AX249-AW249))),"ERRO"))</f>
        <v>6.25E-2</v>
      </c>
      <c r="AZ249" s="204"/>
      <c r="BA249" s="123"/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2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1658</v>
      </c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Produção</v>
      </c>
      <c r="BR249" s="22">
        <f>IF(OR(B249="",F249=""),"*",AY249/P249)</f>
        <v>1</v>
      </c>
      <c r="BS249" s="22">
        <f>IF(OR(B249="",F249=""),"*",BA249/Q249)</f>
        <v>0</v>
      </c>
      <c r="BT249" s="8" t="str">
        <f t="shared" si="3"/>
        <v/>
      </c>
    </row>
    <row r="250" spans="1:72">
      <c r="A250" s="149" t="str">
        <f>D250&amp;B250</f>
        <v>V8845948</v>
      </c>
      <c r="B250" s="116">
        <v>45948</v>
      </c>
      <c r="C250" s="9">
        <f>IF(BS_CONTROLE[[#This Row],[DATA]]="","",WEEKNUM(BS_CONTROLE[[#This Row],[DATA]]))</f>
        <v>42</v>
      </c>
      <c r="D250" s="118" t="s">
        <v>882</v>
      </c>
      <c r="E250" s="47">
        <v>227</v>
      </c>
      <c r="F250" s="142" t="s">
        <v>791</v>
      </c>
      <c r="G250" s="10" t="str">
        <f>IF(D250="","*",VLOOKUP(F250,BS_ATIVIDADE[],3,FALSE))</f>
        <v>MECANIZAÇÃO - SOCADORA</v>
      </c>
      <c r="H250" s="192" t="s">
        <v>384</v>
      </c>
      <c r="I250" s="120" t="s">
        <v>384</v>
      </c>
      <c r="J250" s="119">
        <v>73</v>
      </c>
      <c r="K250" s="119">
        <v>332</v>
      </c>
      <c r="L250" s="119">
        <v>323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3" t="s">
        <v>1618</v>
      </c>
      <c r="O250" s="120">
        <v>0.375</v>
      </c>
      <c r="P250" s="120">
        <v>0.125</v>
      </c>
      <c r="Q250" s="119">
        <v>1000</v>
      </c>
      <c r="R250" s="11" t="str">
        <f>IFERROR(_xlfn.XLOOKUP(F250, BS_ATIVIDADE[ATIVIDADE],BS_ATIVIDADE[UNIDADE] ), "*")</f>
        <v>M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9" t="s">
        <v>1139</v>
      </c>
      <c r="W250" s="195" t="s">
        <v>1619</v>
      </c>
      <c r="X250" s="118"/>
      <c r="Y250" s="145"/>
      <c r="Z250" s="118"/>
      <c r="AA250" s="119">
        <v>1</v>
      </c>
      <c r="AB250" s="117" t="s">
        <v>506</v>
      </c>
      <c r="AC250" s="117" t="s">
        <v>500</v>
      </c>
      <c r="AD250" s="121">
        <v>0.33333333333333331</v>
      </c>
      <c r="AE250" s="193">
        <v>6238</v>
      </c>
      <c r="AF250" s="193">
        <v>9983</v>
      </c>
      <c r="AG250" s="193" t="s">
        <v>514</v>
      </c>
      <c r="AH250" s="17"/>
      <c r="AI250" s="142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9" t="str">
        <f>IF(BS_CONTROLE[[#This Row],[Entre - Estações]]=0, "-", BS_CONTROLE[[#This Row],[Entre - Estações]])</f>
        <v>ZGI-ZFN</v>
      </c>
      <c r="AN250" s="119" t="str">
        <f>IF(BS_CONTROLE[[#This Row],[SB]]=0, "-", BS_CONTROLE[[#This Row],[SB]])</f>
        <v>326332 / ZGI326</v>
      </c>
      <c r="AO250" s="119">
        <f>IF(BS_CONTROLE[[#This Row],[SUB]]=0, "-", BS_CONTROLE[[#This Row],[SUB]])</f>
        <v>73</v>
      </c>
      <c r="AP250" s="119">
        <f>BS_CONTROLE[[#This Row],[KM - Inicio]]</f>
        <v>332</v>
      </c>
      <c r="AQ250" s="119">
        <f>BS_CONTROLE[[#This Row],[KM - Inicio]]</f>
        <v>332</v>
      </c>
      <c r="AR250" s="122"/>
      <c r="AS250" s="122"/>
      <c r="AT250" s="122"/>
      <c r="AU250" s="169"/>
      <c r="AV250" s="169"/>
      <c r="AW250" s="16"/>
      <c r="AX250" s="16"/>
      <c r="AY250" s="13">
        <f>IF(D250="","*",IFERROR(IF(ISODD(COUNT(AS250:AX250)),"ERRO",SUM((AT250-AS250),(AV250-AU250),(AX250-AW250))),"ERRO"))</f>
        <v>0</v>
      </c>
      <c r="AZ250" s="204"/>
      <c r="BA250" s="123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2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44:BK245 BK229:BK242 BK250:BK533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3:BO234 BN244:BO245 BN239:BO239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46:BN734 BN164:BN232 BN240:BN243 BN235:BN238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46:BO734 BO164:BO232 BO240:BO243 BO235:BO23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1659</v>
      </c>
      <c r="D5" s="260"/>
      <c r="E5" s="260"/>
      <c r="F5" s="260"/>
      <c r="G5" s="260"/>
      <c r="H5" s="260"/>
      <c r="I5" s="260"/>
      <c r="J5" s="261"/>
      <c r="K5" s="262" t="s">
        <v>1660</v>
      </c>
      <c r="L5" s="263"/>
      <c r="M5" s="263"/>
      <c r="N5" s="263"/>
      <c r="O5" s="264" t="s">
        <v>1661</v>
      </c>
      <c r="P5" s="265"/>
    </row>
    <row r="6" spans="1:16" s="82" customFormat="1" ht="15" customHeight="1">
      <c r="A6" s="74" t="s">
        <v>1662</v>
      </c>
      <c r="B6" s="83" t="s">
        <v>1663</v>
      </c>
      <c r="C6" s="84" t="s">
        <v>1055</v>
      </c>
      <c r="D6" s="85" t="s">
        <v>1056</v>
      </c>
      <c r="E6" s="84" t="s">
        <v>1664</v>
      </c>
      <c r="F6" s="84" t="s">
        <v>1046</v>
      </c>
      <c r="G6" s="84" t="s">
        <v>1050</v>
      </c>
      <c r="H6" s="130" t="s">
        <v>704</v>
      </c>
      <c r="I6" s="86" t="s">
        <v>1051</v>
      </c>
      <c r="J6" s="86" t="s">
        <v>1052</v>
      </c>
      <c r="K6" s="87" t="s">
        <v>1046</v>
      </c>
      <c r="L6" s="87" t="s">
        <v>1665</v>
      </c>
      <c r="M6" s="88" t="s">
        <v>704</v>
      </c>
      <c r="N6" s="89" t="s">
        <v>1050</v>
      </c>
      <c r="O6" s="90" t="s">
        <v>1093</v>
      </c>
      <c r="P6" s="151" t="s">
        <v>1666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tirar o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07:45/Lic. 10:29/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2</v>
      </c>
      <c r="P230" s="187" t="str">
        <f>IF($A$2=1,IF(SP_NORTE!BJ229="","*",SP_NORTE!BJ229),IF(SP_NORTE!BK229="","*",SP_NORTE!BK229))</f>
        <v>Pronto 10:46/Intervalo aberto das 10:46 até 12:30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12:23/Produção: 2 soldas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pronta 09:20/Intervalo aberto das 09:23 até 12:23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6.25E-2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>Turma pronta 08:20/Intervalo aberto das 09:12 até 12:12/Produção: 312m d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2</v>
      </c>
      <c r="P240" s="187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11:40/Produção: Substituido 1 jacaré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>
        <f>IF(SP_NORTE!B246="","*",SP_NORTE!B246)</f>
        <v>45947</v>
      </c>
      <c r="B247" s="92" t="str">
        <f>IF(SP_NORTE!X246="","*",SP_NORTE!X246)</f>
        <v>Oportunidade</v>
      </c>
      <c r="C247" s="92" t="str">
        <f>IF(SP_NORTE!S246="","*",SP_NORTE!S246)</f>
        <v>SP NORTE</v>
      </c>
      <c r="D247" s="92" t="str">
        <f>IF(SP_NORTE!T246="","*",SP_NORTE!T246)</f>
        <v>ZCZ-ZTI</v>
      </c>
      <c r="E247" s="92" t="str">
        <f>IF(SP_NORTE!D246="","*",SP_NORTE!D246)</f>
        <v>W92</v>
      </c>
      <c r="F247" s="92" t="str">
        <f>IF(SP_NORTE!H246="","*",SP_NORTE!H246)</f>
        <v>-</v>
      </c>
      <c r="G247" s="92" t="str">
        <f>IF(SP_NORTE!M246="","*",SP_NORTE!M246)</f>
        <v>ZDG-ZTN</v>
      </c>
      <c r="H247" s="131">
        <f>IF(SP_NORTE!K246="","*",SP_NORTE!K246)</f>
        <v>63.7</v>
      </c>
      <c r="I247" s="128">
        <f>IF(SP_NORTE!O246="","*",SP_NORTE!O246)</f>
        <v>0.33333333333333331</v>
      </c>
      <c r="J247" s="128">
        <f>IF(SP_NORTE!P246="","*",SP_NORTE!P246)</f>
        <v>0.125</v>
      </c>
      <c r="K247" s="92" t="str">
        <f>IF(SP_NORTE!AK246="","*",SP_NORTE!AK246)</f>
        <v>-</v>
      </c>
      <c r="L247" s="92" t="str">
        <f>IF(SP_NORTE!AM246="","*",SP_NORTE!AM246)</f>
        <v>ZDG-ZTN</v>
      </c>
      <c r="M247" s="92">
        <f>IF(SP_NORTE!AP246="","*",SP_NORTE!AP246)</f>
        <v>63.7</v>
      </c>
      <c r="N247" s="92" t="str">
        <f>IF(SP_NORTE!AM246="","*",SP_NORTE!AM246)</f>
        <v>ZDG-ZTN</v>
      </c>
      <c r="O247" s="124">
        <f>IF(SP_NORTE!BH246="","*",SP_NORTE!BH246)</f>
        <v>2</v>
      </c>
      <c r="P247" s="187" t="str">
        <f>IF($A$2=1,IF(SP_NORTE!BJ246="","*",SP_NORTE!BJ246),IF(SP_NORTE!BK246="","*",SP_NORTE!BK246))</f>
        <v>Macro 1 07:34/Lic.10:59/Início do intervalo de descarga de dormentes no km 63+00 ás 11:46 até 13:46</v>
      </c>
    </row>
    <row r="248" spans="1:16">
      <c r="A248" s="91">
        <f>IF(SP_NORTE!B247="","*",SP_NORTE!B247)</f>
        <v>45947</v>
      </c>
      <c r="B248" s="92" t="str">
        <f>IF(SP_NORTE!X247="","*",SP_NORTE!X247)</f>
        <v>Oportunidade</v>
      </c>
      <c r="C248" s="92" t="str">
        <f>IF(SP_NORTE!S247="","*",SP_NORTE!S247)</f>
        <v>SP NORTE</v>
      </c>
      <c r="D248" s="92" t="str">
        <f>IF(SP_NORTE!T247="","*",SP_NORTE!T247)</f>
        <v>ZCZ-ZTI</v>
      </c>
      <c r="E248" s="92" t="str">
        <f>IF(SP_NORTE!D247="","*",SP_NORTE!D247)</f>
        <v>DANILO (TP-837)</v>
      </c>
      <c r="F248" s="92" t="str">
        <f>IF(SP_NORTE!H247="","*",SP_NORTE!H247)</f>
        <v>-</v>
      </c>
      <c r="G248" s="92" t="str">
        <f>IF(SP_NORTE!M247="","*",SP_NORTE!M247)</f>
        <v>K58</v>
      </c>
      <c r="H248" s="131">
        <f>IF(SP_NORTE!K247="","*",SP_NORTE!K247)</f>
        <v>59.21</v>
      </c>
      <c r="I248" s="128">
        <f>IF(SP_NORTE!O247="","*",SP_NORTE!O247)</f>
        <v>0.35416666666666669</v>
      </c>
      <c r="J248" s="128">
        <f>IF(SP_NORTE!P247="","*",SP_NORTE!P247)</f>
        <v>6.25E-2</v>
      </c>
      <c r="K248" s="92" t="str">
        <f>IF(SP_NORTE!AK247="","*",SP_NORTE!AK247)</f>
        <v>-</v>
      </c>
      <c r="L248" s="92" t="str">
        <f>IF(SP_NORTE!AM247="","*",SP_NORTE!AM247)</f>
        <v>K58</v>
      </c>
      <c r="M248" s="92">
        <f>IF(SP_NORTE!AP247="","*",SP_NORTE!AP247)</f>
        <v>59.21</v>
      </c>
      <c r="N248" s="92" t="str">
        <f>IF(SP_NORTE!AM247="","*",SP_NORTE!AM247)</f>
        <v>K58</v>
      </c>
      <c r="O248" s="124">
        <f>IF(SP_NORTE!BH247="","*",SP_NORTE!BH247)</f>
        <v>2</v>
      </c>
      <c r="P248" s="187" t="str">
        <f>IF($A$2=1,IF(SP_NORTE!BJ247="","*",SP_NORTE!BJ247),IF(SP_NORTE!BK247="","*",SP_NORTE!BK247))</f>
        <v>Turma pronta 08:30/Intervalo aberto das 11:24 até 12:54</v>
      </c>
    </row>
    <row r="249" spans="1:16">
      <c r="A249" s="91">
        <f>IF(SP_NORTE!B248="","*",SP_NORTE!B248)</f>
        <v>45947</v>
      </c>
      <c r="B249" s="92" t="str">
        <f>IF(SP_NORTE!X248="","*",SP_NORTE!X248)</f>
        <v>Oportunidade</v>
      </c>
      <c r="C249" s="92" t="str">
        <f>IF(SP_NORTE!S248="","*",SP_NORTE!S248)</f>
        <v>SP NORTE</v>
      </c>
      <c r="D249" s="92" t="str">
        <f>IF(SP_NORTE!T248="","*",SP_NORTE!T248)</f>
        <v>ZCZ-ZTI</v>
      </c>
      <c r="E249" s="92" t="str">
        <f>IF(SP_NORTE!D248="","*",SP_NORTE!D248)</f>
        <v>MAURO TP-868)</v>
      </c>
      <c r="F249" s="92" t="str">
        <f>IF(SP_NORTE!H248="","*",SP_NORTE!H248)</f>
        <v>-</v>
      </c>
      <c r="G249" s="92" t="str">
        <f>IF(SP_NORTE!M248="","*",SP_NORTE!M248)</f>
        <v>ZDG-ZTN</v>
      </c>
      <c r="H249" s="131">
        <f>IF(SP_NORTE!K248="","*",SP_NORTE!K248)</f>
        <v>55.246000000000002</v>
      </c>
      <c r="I249" s="128">
        <f>IF(SP_NORTE!O248="","*",SP_NORTE!O248)</f>
        <v>0.35416666666666669</v>
      </c>
      <c r="J249" s="128">
        <f>IF(SP_NORTE!P248="","*",SP_NORTE!P248)</f>
        <v>6.25E-2</v>
      </c>
      <c r="K249" s="92" t="str">
        <f>IF(SP_NORTE!AK248="","*",SP_NORTE!AK248)</f>
        <v>-</v>
      </c>
      <c r="L249" s="92" t="str">
        <f>IF(SP_NORTE!AM248="","*",SP_NORTE!AM248)</f>
        <v>ZDG-ZTN</v>
      </c>
      <c r="M249" s="92">
        <f>IF(SP_NORTE!AP248="","*",SP_NORTE!AP248)</f>
        <v>55.246000000000002</v>
      </c>
      <c r="N249" s="92" t="str">
        <f>IF(SP_NORTE!AM248="","*",SP_NORTE!AM248)</f>
        <v>ZDG-ZTN</v>
      </c>
      <c r="O249" s="124">
        <f>IF(SP_NORTE!BH248="","*",SP_NORTE!BH248)</f>
        <v>2</v>
      </c>
      <c r="P249" s="187" t="str">
        <f>IF($A$2=1,IF(SP_NORTE!BJ248="","*",SP_NORTE!BJ248),IF(SP_NORTE!BK248="","*",SP_NORTE!BK248))</f>
        <v>Turma pronta 08:30/Intervalo aberto das 11:24 até 12:54</v>
      </c>
    </row>
    <row r="250" spans="1:16">
      <c r="A250" s="91">
        <f>IF(SP_NORTE!B249="","*",SP_NORTE!B249)</f>
        <v>45947</v>
      </c>
      <c r="B250" s="92" t="str">
        <f>IF(SP_NORTE!X249="","*",SP_NORTE!X249)</f>
        <v>Oportunidade</v>
      </c>
      <c r="C250" s="92" t="str">
        <f>IF(SP_NORTE!S249="","*",SP_NORTE!S249)</f>
        <v>SP NORTE</v>
      </c>
      <c r="D250" s="92" t="str">
        <f>IF(SP_NORTE!T249="","*",SP_NORTE!T249)</f>
        <v>ZCZ-ZTI</v>
      </c>
      <c r="E250" s="92" t="str">
        <f>IF(SP_NORTE!D249="","*",SP_NORTE!D249)</f>
        <v>RAFAEL (TP-869)</v>
      </c>
      <c r="F250" s="92" t="str">
        <f>IF(SP_NORTE!H249="","*",SP_NORTE!H249)</f>
        <v>-</v>
      </c>
      <c r="G250" s="92" t="str">
        <f>IF(SP_NORTE!M249="","*",SP_NORTE!M249)</f>
        <v>ZDG-ZTN</v>
      </c>
      <c r="H250" s="131">
        <f>IF(SP_NORTE!K249="","*",SP_NORTE!K249)</f>
        <v>58.837000000000003</v>
      </c>
      <c r="I250" s="128">
        <f>IF(SP_NORTE!O249="","*",SP_NORTE!O249)</f>
        <v>0.35416666666666669</v>
      </c>
      <c r="J250" s="128">
        <f>IF(SP_NORTE!P249="","*",SP_NORTE!P249)</f>
        <v>6.25E-2</v>
      </c>
      <c r="K250" s="92" t="str">
        <f>IF(SP_NORTE!AK249="","*",SP_NORTE!AK249)</f>
        <v>-</v>
      </c>
      <c r="L250" s="92" t="str">
        <f>IF(SP_NORTE!AM249="","*",SP_NORTE!AM249)</f>
        <v>ZDG-ZTN</v>
      </c>
      <c r="M250" s="92">
        <f>IF(SP_NORTE!AP249="","*",SP_NORTE!AP249)</f>
        <v>58.837000000000003</v>
      </c>
      <c r="N250" s="92" t="str">
        <f>IF(SP_NORTE!AM249="","*",SP_NORTE!AM249)</f>
        <v>ZDG-ZTN</v>
      </c>
      <c r="O250" s="124">
        <f>IF(SP_NORTE!BH249="","*",SP_NORTE!BH249)</f>
        <v>2</v>
      </c>
      <c r="P250" s="187" t="str">
        <f>IF($A$2=1,IF(SP_NORTE!BJ249="","*",SP_NORTE!BJ249),IF(SP_NORTE!BK249="","*",SP_NORTE!BK249))</f>
        <v>Turma pronta 08:30/Intervalo aberto das 11:24 até 12:54</v>
      </c>
    </row>
    <row r="251" spans="1:16">
      <c r="A251" s="91">
        <f>IF(SP_NORTE!B250="","*",SP_NORTE!B250)</f>
        <v>45948</v>
      </c>
      <c r="B251" s="92" t="str">
        <f>IF(SP_NORTE!X250="","*",SP_NORTE!X250)</f>
        <v>*</v>
      </c>
      <c r="C251" s="92" t="str">
        <f>IF(SP_NORTE!S250="","*",SP_NORTE!S250)</f>
        <v>SP NORTE</v>
      </c>
      <c r="D251" s="92" t="str">
        <f>IF(SP_NORTE!T250="","*",SP_NORTE!T250)</f>
        <v>ZCZ-ZTI</v>
      </c>
      <c r="E251" s="92" t="str">
        <f>IF(SP_NORTE!D250="","*",SP_NORTE!D250)</f>
        <v>V88</v>
      </c>
      <c r="F251" s="92" t="str">
        <f>IF(SP_NORTE!H250="","*",SP_NORTE!H250)</f>
        <v>ZFN2</v>
      </c>
      <c r="G251" s="92" t="str">
        <f>IF(SP_NORTE!M250="","*",SP_NORTE!M250)</f>
        <v>ZGI-ZFN</v>
      </c>
      <c r="H251" s="131">
        <f>IF(SP_NORTE!K250="","*",SP_NORTE!K250)</f>
        <v>332</v>
      </c>
      <c r="I251" s="128">
        <f>IF(SP_NORTE!O250="","*",SP_NORTE!O250)</f>
        <v>0.375</v>
      </c>
      <c r="J251" s="128">
        <f>IF(SP_NORTE!P250="","*",SP_NORTE!P250)</f>
        <v>0.125</v>
      </c>
      <c r="K251" s="92" t="str">
        <f>IF(SP_NORTE!AK250="","*",SP_NORTE!AK250)</f>
        <v>ZFN2</v>
      </c>
      <c r="L251" s="92" t="str">
        <f>IF(SP_NORTE!AM250="","*",SP_NORTE!AM250)</f>
        <v>ZGI-ZFN</v>
      </c>
      <c r="M251" s="92">
        <f>IF(SP_NORTE!AP250="","*",SP_NORTE!AP250)</f>
        <v>332</v>
      </c>
      <c r="N251" s="92" t="str">
        <f>IF(SP_NORTE!AM250="","*",SP_NORTE!AM250)</f>
        <v>ZGI-ZFN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1103</v>
      </c>
      <c r="Q1" s="270"/>
      <c r="R1" s="125"/>
      <c r="T1" s="95"/>
      <c r="U1" s="271" t="s">
        <v>1667</v>
      </c>
      <c r="V1" s="271"/>
      <c r="W1" s="271"/>
    </row>
    <row r="2" spans="1:23" s="93" customFormat="1">
      <c r="A2" s="96" t="s">
        <v>1668</v>
      </c>
      <c r="B2" s="96" t="s">
        <v>1663</v>
      </c>
      <c r="C2" s="96" t="s">
        <v>505</v>
      </c>
      <c r="D2" s="97" t="s">
        <v>1055</v>
      </c>
      <c r="E2" s="97" t="s">
        <v>1056</v>
      </c>
      <c r="F2" s="97" t="s">
        <v>1662</v>
      </c>
      <c r="G2" s="97" t="s">
        <v>566</v>
      </c>
      <c r="H2" s="97" t="s">
        <v>1044</v>
      </c>
      <c r="I2" s="97" t="s">
        <v>1046</v>
      </c>
      <c r="J2" s="97" t="s">
        <v>1047</v>
      </c>
      <c r="K2" s="97" t="s">
        <v>1050</v>
      </c>
      <c r="L2" s="97" t="s">
        <v>8</v>
      </c>
      <c r="M2" s="140" t="s">
        <v>4</v>
      </c>
      <c r="N2" s="126" t="s">
        <v>1048</v>
      </c>
      <c r="O2" s="126" t="s">
        <v>1049</v>
      </c>
      <c r="P2" s="98" t="s">
        <v>1051</v>
      </c>
      <c r="Q2" s="98" t="s">
        <v>1052</v>
      </c>
      <c r="R2" s="126" t="s">
        <v>1053</v>
      </c>
      <c r="S2" s="99" t="s">
        <v>1669</v>
      </c>
      <c r="T2" s="100" t="s">
        <v>1058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6.25E-2</v>
      </c>
      <c r="R230" s="185" t="str">
        <f>IF(SP_NORTE!Q233="","*",CONCATENATE(SP_NORTE!Q233," ",SP_NORTE!R233))</f>
        <v>1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Oportunidade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>
        <f>IF(SP_NORTE!B246="","*",SP_NORTE!B246)</f>
        <v>45947</v>
      </c>
      <c r="G243" s="185" t="str">
        <f>IF(SP_NORTE!D246="","*",SP_NORTE!D246)</f>
        <v>W92</v>
      </c>
      <c r="H243" s="185" t="str">
        <f>IF(SP_NORTE!F246="","*",SP_NORTE!F246)</f>
        <v>MODERNIZAÇÃO - DORMENTE - DESCARGA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ZDG-ZTN</v>
      </c>
      <c r="L243" s="175" t="str">
        <f>IF(SP_NORTE!N246="","*",SP_NORTE!N246)</f>
        <v>K62ZTN</v>
      </c>
      <c r="M243" s="176">
        <f>IF(SP_NORTE!J246="","*",SP_NORTE!J246)</f>
        <v>73</v>
      </c>
      <c r="N243" s="184">
        <f>IF(SP_NORTE!K246="","*",SP_NORTE!K246)</f>
        <v>63.7</v>
      </c>
      <c r="O243" s="184">
        <f>IF(SP_NORTE!L246="","*",SP_NORTE!L246)</f>
        <v>62.7</v>
      </c>
      <c r="P243" s="183">
        <f>IF(SP_NORTE!O246="","*",SP_NORTE!O246)</f>
        <v>0.33333333333333331</v>
      </c>
      <c r="Q243" s="183">
        <f>IF(SP_NORTE!P246="","*",SP_NORTE!P246)</f>
        <v>0.125</v>
      </c>
      <c r="R243" s="185" t="str">
        <f>IF(SP_NORTE!Q246="","*",CONCATENATE(SP_NORTE!Q246," ",SP_NORTE!R246))</f>
        <v>1600 Nº DE DORMENTES</v>
      </c>
      <c r="S243" s="185" t="str">
        <f>IF(SP_NORTE!V246="","*",SP_NORTE!V246)</f>
        <v>Luiz Granado</v>
      </c>
      <c r="T243" s="185" t="str">
        <f>IF(SP_NORTE!W246="","*",SP_NORTE!W246)</f>
        <v>Descarga de dormentes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Oportunidade</v>
      </c>
      <c r="C244" s="186" t="str">
        <f>IF(SP_NORTE!Z247="","*",SP_NORTE!Z247)</f>
        <v>*</v>
      </c>
      <c r="D244" s="175" t="str">
        <f>IF(SP_NORTE!S247="","*",SP_NORTE!S247)</f>
        <v>SP NORTE</v>
      </c>
      <c r="E244" s="175" t="str">
        <f>IF(SP_NORTE!T247="","*",SP_NORTE!T247)</f>
        <v>ZCZ-ZTI</v>
      </c>
      <c r="F244" s="185">
        <f>IF(SP_NORTE!B247="","*",SP_NORTE!B247)</f>
        <v>45947</v>
      </c>
      <c r="G244" s="185" t="str">
        <f>IF(SP_NORTE!D247="","*",SP_NORTE!D247)</f>
        <v>DANILO (TP-837)</v>
      </c>
      <c r="H244" s="185" t="str">
        <f>IF(SP_NORTE!F247="","*",SP_NORTE!F247)</f>
        <v>MODERNIZAÇÃO - SOLDA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K58</v>
      </c>
      <c r="L244" s="175" t="str">
        <f>IF(SP_NORTE!N247="","*",SP_NORTE!N247)</f>
        <v>K58K591</v>
      </c>
      <c r="M244" s="176">
        <f>IF(SP_NORTE!J247="","*",SP_NORTE!J247)</f>
        <v>73</v>
      </c>
      <c r="N244" s="184">
        <f>IF(SP_NORTE!K247="","*",SP_NORTE!K247)</f>
        <v>59.21</v>
      </c>
      <c r="O244" s="184" t="str">
        <f>IF(SP_NORTE!L247="","*",SP_NORTE!L247)</f>
        <v>-</v>
      </c>
      <c r="P244" s="183">
        <f>IF(SP_NORTE!O247="","*",SP_NORTE!O247)</f>
        <v>0.35416666666666669</v>
      </c>
      <c r="Q244" s="183">
        <f>IF(SP_NORTE!P247="","*",SP_NORTE!P247)</f>
        <v>6.25E-2</v>
      </c>
      <c r="R244" s="185" t="str">
        <f>IF(SP_NORTE!Q247="","*",CONCATENATE(SP_NORTE!Q247," ",SP_NORTE!R247))</f>
        <v>1 Nº DE SOLDA</v>
      </c>
      <c r="S244" s="185" t="str">
        <f>IF(SP_NORTE!V247="","*",SP_NORTE!V247)</f>
        <v>Danilo</v>
      </c>
      <c r="T244" s="185" t="str">
        <f>IF(SP_NORTE!W247="","*",SP_NORTE!W247)</f>
        <v>Solda - Condicionado à temperatura</v>
      </c>
      <c r="U244" s="173">
        <f ca="1">_xlfn.XLOOKUP(G244&amp;$U$2,BS_CONTROLE[CHAVE],BS_CONTROLE[Quantidade_11],"-")</f>
        <v>0</v>
      </c>
      <c r="V244" s="173">
        <f ca="1">_xlfn.XLOOKUP(G244&amp;$V$2,BS_CONTROLE[CHAVE],BS_CONTROLE[Quantidade_11],"-")</f>
        <v>6.5</v>
      </c>
      <c r="W244" s="173">
        <f ca="1">_xlfn.XLOOKUP(G244&amp;$W$2,BS_CONTROLE[CHAVE],BS_CONTROLE[Quantidade_11],"-")</f>
        <v>1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Oportunidade</v>
      </c>
      <c r="C245" s="186" t="str">
        <f>IF(SP_NORTE!Z248="","*",SP_NORTE!Z248)</f>
        <v>*</v>
      </c>
      <c r="D245" s="175" t="str">
        <f>IF(SP_NORTE!S248="","*",SP_NORTE!S248)</f>
        <v>SP NORTE</v>
      </c>
      <c r="E245" s="175" t="str">
        <f>IF(SP_NORTE!T248="","*",SP_NORTE!T248)</f>
        <v>ZCZ-ZTI</v>
      </c>
      <c r="F245" s="185">
        <f>IF(SP_NORTE!B248="","*",SP_NORTE!B248)</f>
        <v>45947</v>
      </c>
      <c r="G245" s="185" t="str">
        <f>IF(SP_NORTE!D248="","*",SP_NORTE!D248)</f>
        <v>MAURO TP-868)</v>
      </c>
      <c r="H245" s="185" t="str">
        <f>IF(SP_NORTE!F248="","*",SP_NORTE!F248)</f>
        <v>MODERNIZAÇÃO - SOLDA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ZDG-ZTN</v>
      </c>
      <c r="L245" s="175" t="str">
        <f>IF(SP_NORTE!N248="","*",SP_NORTE!N248)</f>
        <v>ZDGK58</v>
      </c>
      <c r="M245" s="176">
        <f>IF(SP_NORTE!J248="","*",SP_NORTE!J248)</f>
        <v>73</v>
      </c>
      <c r="N245" s="184">
        <f>IF(SP_NORTE!K248="","*",SP_NORTE!K248)</f>
        <v>55.246000000000002</v>
      </c>
      <c r="O245" s="184" t="str">
        <f>IF(SP_NORTE!L248="","*",SP_NORTE!L248)</f>
        <v>-</v>
      </c>
      <c r="P245" s="183">
        <f>IF(SP_NORTE!O248="","*",SP_NORTE!O248)</f>
        <v>0.35416666666666669</v>
      </c>
      <c r="Q245" s="183">
        <f>IF(SP_NORTE!P248="","*",SP_NORTE!P248)</f>
        <v>6.25E-2</v>
      </c>
      <c r="R245" s="185" t="str">
        <f>IF(SP_NORTE!Q248="","*",CONCATENATE(SP_NORTE!Q248," ",SP_NORTE!R248))</f>
        <v>1 Nº DE SOLDA</v>
      </c>
      <c r="S245" s="185" t="str">
        <f>IF(SP_NORTE!V248="","*",SP_NORTE!V248)</f>
        <v>Mauro</v>
      </c>
      <c r="T245" s="185" t="str">
        <f>IF(SP_NORTE!W248="","*",SP_NORTE!W248)</f>
        <v>Solda - Condicionado à temperatura</v>
      </c>
      <c r="U245" s="173">
        <f ca="1">_xlfn.XLOOKUP(G245&amp;$U$2,BS_CONTROLE[CHAVE],BS_CONTROLE[Quantidade_11],"-")</f>
        <v>0</v>
      </c>
      <c r="V245" s="173" t="str">
        <f ca="1">_xlfn.XLOOKUP(G245&amp;$V$2,BS_CONTROLE[CHAVE],BS_CONTROLE[Quantidade_11],"-")</f>
        <v>-</v>
      </c>
      <c r="W245" s="173">
        <f ca="1">_xlfn.XLOOKUP(G245&amp;$W$2,BS_CONTROLE[CHAVE],BS_CONTROLE[Quantidade_11],"-")</f>
        <v>1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Oportunidade</v>
      </c>
      <c r="C246" s="186" t="str">
        <f>IF(SP_NORTE!Z249="","*",SP_NORTE!Z249)</f>
        <v>*</v>
      </c>
      <c r="D246" s="175" t="str">
        <f>IF(SP_NORTE!S249="","*",SP_NORTE!S249)</f>
        <v>SP NORTE</v>
      </c>
      <c r="E246" s="175" t="str">
        <f>IF(SP_NORTE!T249="","*",SP_NORTE!T249)</f>
        <v>ZCZ-ZTI</v>
      </c>
      <c r="F246" s="185">
        <f>IF(SP_NORTE!B249="","*",SP_NORTE!B249)</f>
        <v>45947</v>
      </c>
      <c r="G246" s="185" t="str">
        <f>IF(SP_NORTE!D249="","*",SP_NORTE!D249)</f>
        <v>RAFAEL (TP-869)</v>
      </c>
      <c r="H246" s="185" t="str">
        <f>IF(SP_NORTE!F249="","*",SP_NORTE!F249)</f>
        <v>MODERNIZAÇÃO - SOLDA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ZDG-ZTN</v>
      </c>
      <c r="L246" s="175" t="str">
        <f>IF(SP_NORTE!N249="","*",SP_NORTE!N249)</f>
        <v>ZDGK58</v>
      </c>
      <c r="M246" s="176">
        <f>IF(SP_NORTE!J249="","*",SP_NORTE!J249)</f>
        <v>73</v>
      </c>
      <c r="N246" s="184">
        <f>IF(SP_NORTE!K249="","*",SP_NORTE!K249)</f>
        <v>58.837000000000003</v>
      </c>
      <c r="O246" s="184" t="str">
        <f>IF(SP_NORTE!L249="","*",SP_NORTE!L249)</f>
        <v>-</v>
      </c>
      <c r="P246" s="183">
        <f>IF(SP_NORTE!O249="","*",SP_NORTE!O249)</f>
        <v>0.35416666666666669</v>
      </c>
      <c r="Q246" s="183">
        <f>IF(SP_NORTE!P249="","*",SP_NORTE!P249)</f>
        <v>6.25E-2</v>
      </c>
      <c r="R246" s="185" t="str">
        <f>IF(SP_NORTE!Q249="","*",CONCATENATE(SP_NORTE!Q249," ",SP_NORTE!R249))</f>
        <v>1 Nº DE SOLDA</v>
      </c>
      <c r="S246" s="185" t="str">
        <f>IF(SP_NORTE!V249="","*",SP_NORTE!V249)</f>
        <v>Rafael</v>
      </c>
      <c r="T246" s="185" t="str">
        <f>IF(SP_NORTE!W249="","*",SP_NORTE!W249)</f>
        <v>Solda - Condicionado à temperatura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SP NORTE</v>
      </c>
      <c r="E247" s="175" t="str">
        <f>IF(SP_NORTE!T250="","*",SP_NORTE!T250)</f>
        <v>ZCZ-ZTI</v>
      </c>
      <c r="F247" s="185">
        <f>IF(SP_NORTE!B250="","*",SP_NORTE!B250)</f>
        <v>45948</v>
      </c>
      <c r="G247" s="185" t="str">
        <f>IF(SP_NORTE!D250="","*",SP_NORTE!D250)</f>
        <v>V88</v>
      </c>
      <c r="H247" s="185" t="str">
        <f>IF(SP_NORTE!F250="","*",SP_NORTE!F250)</f>
        <v>MECANIZAÇÃO - SOCADORA</v>
      </c>
      <c r="I247" s="185" t="str">
        <f>IF(SP_NORTE!H250="","*",SP_NORTE!H250)</f>
        <v>ZFN2</v>
      </c>
      <c r="J247" s="185" t="str">
        <f>IF(SP_NORTE!I250="","*",SP_NORTE!I250)</f>
        <v>ZFN2</v>
      </c>
      <c r="K247" s="175" t="str">
        <f>IF(SP_NORTE!M250="","*",SP_NORTE!M250)</f>
        <v>ZGI-ZFN</v>
      </c>
      <c r="L247" s="175" t="str">
        <f>IF(SP_NORTE!N250="","*",SP_NORTE!N250)</f>
        <v>326332 / ZGI326</v>
      </c>
      <c r="M247" s="176">
        <f>IF(SP_NORTE!J250="","*",SP_NORTE!J250)</f>
        <v>73</v>
      </c>
      <c r="N247" s="184">
        <f>IF(SP_NORTE!K250="","*",SP_NORTE!K250)</f>
        <v>332</v>
      </c>
      <c r="O247" s="184">
        <f>IF(SP_NORTE!L250="","*",SP_NORTE!L250)</f>
        <v>323</v>
      </c>
      <c r="P247" s="183">
        <f>IF(SP_NORTE!O250="","*",SP_NORTE!O250)</f>
        <v>0.375</v>
      </c>
      <c r="Q247" s="183">
        <f>IF(SP_NORTE!P250="","*",SP_NORTE!P250)</f>
        <v>0.125</v>
      </c>
      <c r="R247" s="185" t="str">
        <f>IF(SP_NORTE!Q250="","*",CONCATENATE(SP_NORTE!Q250," ",SP_NORTE!R250))</f>
        <v>1000 M</v>
      </c>
      <c r="S247" s="185" t="str">
        <f>IF(SP_NORTE!V250="","*",SP_NORTE!V250)</f>
        <v>Antonioni</v>
      </c>
      <c r="T247" s="185" t="str">
        <f>IF(SP_NORTE!W250="","*",SP_NORTE!W250)</f>
        <v>Serviços de socaria para retirada de restrição, considerando no km 327+00+000 em 326332 / km 325+000 e km 323+000 em ZGI326</v>
      </c>
      <c r="U247" s="173">
        <f ca="1">_xlfn.XLOOKUP(G247&amp;$U$2,BS_CONTROLE[CHAVE],BS_CONTROLE[Quantidade_11],"-")</f>
        <v>400</v>
      </c>
      <c r="V247" s="173">
        <f ca="1">_xlfn.XLOOKUP(G247&amp;$V$2,BS_CONTROLE[CHAVE],BS_CONTROLE[Quantidade_11],"-")</f>
        <v>520</v>
      </c>
      <c r="W247" s="173">
        <f ca="1">_xlfn.XLOOKUP(G247&amp;$W$2,BS_CONTROLE[CHAVE],BS_CONTROLE[Quantidade_11],"-")</f>
        <v>1363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1670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1671</v>
      </c>
      <c r="C2" s="136" t="s">
        <v>1040</v>
      </c>
      <c r="D2" s="84" t="s">
        <v>1042</v>
      </c>
      <c r="E2" s="84" t="s">
        <v>1672</v>
      </c>
      <c r="F2" s="113" t="s">
        <v>1673</v>
      </c>
      <c r="G2" s="84" t="s">
        <v>1674</v>
      </c>
      <c r="H2" s="84" t="s">
        <v>1675</v>
      </c>
      <c r="I2" s="84" t="s">
        <v>1676</v>
      </c>
      <c r="J2" s="84" t="s">
        <v>1677</v>
      </c>
      <c r="K2" s="86" t="s">
        <v>1678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>
        <f>IF(SP_NORTE!B246="","*",SP_NORTE!B246)</f>
        <v>45947</v>
      </c>
      <c r="D239" s="108" t="str">
        <f>IF(SP_NORTE!D246="","*",SP_NORTE!D246)</f>
        <v>W92</v>
      </c>
      <c r="E239" s="108" t="str">
        <f>IF(SP_NORTE!H246="","*",SP_NORTE!H246)</f>
        <v>-</v>
      </c>
      <c r="F239" s="114" t="str">
        <f>IF(SP_NORTE!M246="","*",SP_NORTE!M246)</f>
        <v>ZDG-ZTN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>
        <f>IF(SP_NORTE!B247="","*",SP_NORTE!B247)</f>
        <v>45947</v>
      </c>
      <c r="D240" s="108" t="str">
        <f>IF(SP_NORTE!D247="","*",SP_NORTE!D247)</f>
        <v>DANILO (TP-837)</v>
      </c>
      <c r="E240" s="108" t="str">
        <f>IF(SP_NORTE!H247="","*",SP_NORTE!H247)</f>
        <v>-</v>
      </c>
      <c r="F240" s="114" t="str">
        <f>IF(SP_NORTE!M247="","*",SP_NORTE!M247)</f>
        <v>K58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>
        <f>IF(SP_NORTE!B248="","*",SP_NORTE!B248)</f>
        <v>45947</v>
      </c>
      <c r="D241" s="108" t="str">
        <f>IF(SP_NORTE!D248="","*",SP_NORTE!D248)</f>
        <v>MAURO TP-868)</v>
      </c>
      <c r="E241" s="108" t="str">
        <f>IF(SP_NORTE!H248="","*",SP_NORTE!H248)</f>
        <v>-</v>
      </c>
      <c r="F241" s="114" t="str">
        <f>IF(SP_NORTE!M248="","*",SP_NORTE!M248)</f>
        <v>ZDG-ZTN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>
        <f>IF(SP_NORTE!B249="","*",SP_NORTE!B249)</f>
        <v>45947</v>
      </c>
      <c r="D242" s="108" t="str">
        <f>IF(SP_NORTE!D249="","*",SP_NORTE!D249)</f>
        <v>RAFAEL (TP-869)</v>
      </c>
      <c r="E242" s="108" t="str">
        <f>IF(SP_NORTE!H249="","*",SP_NORTE!H249)</f>
        <v>-</v>
      </c>
      <c r="F242" s="114" t="str">
        <f>IF(SP_NORTE!M249="","*",SP_NORTE!M249)</f>
        <v>ZDG-ZTN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>
        <f>IF(SP_NORTE!B250="","*",SP_NORTE!B250)</f>
        <v>45948</v>
      </c>
      <c r="D243" s="108" t="str">
        <f>IF(SP_NORTE!D250="","*",SP_NORTE!D250)</f>
        <v>V88</v>
      </c>
      <c r="E243" s="108" t="str">
        <f>IF(SP_NORTE!H250="","*",SP_NORTE!H250)</f>
        <v>ZFN2</v>
      </c>
      <c r="F243" s="114" t="str">
        <f>IF(SP_NORTE!M250="","*",SP_NORTE!M250)</f>
        <v>ZGI-ZFN</v>
      </c>
      <c r="G243" s="109" t="str">
        <f>IF(SP_NORTE!I250="","*",SP_NORTE!I250)</f>
        <v>ZFN2</v>
      </c>
      <c r="H243" s="109" t="str">
        <f>IF(SP_NORTE!AB250="","*",SP_NORTE!AB250)</f>
        <v>FIXO</v>
      </c>
      <c r="I243" s="109" t="str">
        <f>IF(SP_NORTE!AC250="","*",SP_NORTE!AC250)</f>
        <v>ACIONAMENTO</v>
      </c>
      <c r="J243" s="110">
        <f>IF(SP_NORTE!AA250="","*",SP_NORTE!AA250)</f>
        <v>1</v>
      </c>
      <c r="K243" s="111">
        <f>IF(SP_NORTE!AD250="","*",SP_NORTE!AD250)</f>
        <v>0.33333333333333331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2025-10-17T15:26:37Z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