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48" documentId="8_{B6337239-1A00-434D-AAD0-422EA1FEB5AE}" xr6:coauthVersionLast="47" xr6:coauthVersionMax="47" xr10:uidLastSave="{66AE3301-DE89-4CBD-AAB7-3B249B29E4C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BB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<sst xmlns="http://schemas.openxmlformats.org/spreadsheetml/2006/main" count="6105" uniqueCount="1617">
  <si>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</si>
  <si>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</si>
  <si>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</si>
  <si>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</si>
  <si>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</si>
  <si>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</si>
  <si>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</si>
  <si>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</si>
  <si>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</si>
  <si>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</si>
  <si>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</si>
  <si>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</si>
  <si>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</si>
  <si>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</si>
  <si>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</si>
  <si>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</si>
  <si>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</si>
  <si>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</si>
  <si>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</si>
  <si>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</si>
  <si>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</si>
  <si>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</si>
  <si>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</si>
  <si>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</si>
  <si>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</si>
  <si>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</si>
  <si>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</si>
  <si>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</si>
  <si>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</si>
  <si>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</si>
  <si>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</si>
  <si>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</si>
  <si>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</si>
  <si>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</si>
  <si>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</si>
  <si>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</si>
  <si>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</si>
  <si>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</si>
  <si>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</si>
  <si>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</si>
  <si>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</si>
  <si>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</si>
  <si>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</si>
  <si>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</si>
  <si>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</si>
  <si>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</si>
  <si>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</si>
  <si>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</si>
  <si>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</si>
  <si>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</si>
  <si>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</si>
  <si>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</si>
  <si>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</si>
  <si>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</si>
  <si>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</si>
  <si>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</si>
  <si>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</si>
  <si>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</si>
  <si>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</si>
  <si>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</si>
  <si>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</si>
  <si>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</si>
  <si>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</si>
  <si>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</si>
  <si>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</si>
  <si>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</si>
  <si>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</si>
  <si>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</si>
  <si>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</si>
  <si>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</si>
  <si>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</si>
  <si>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</si>
  <si>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</si>
  <si>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</si>
  <si>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</si>
  <si>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</si>
  <si>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</si>
  <si>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</si>
  <si>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</si>
  <si>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</si>
  <si>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</si>
  <si>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</si>
  <si>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</si>
  <si>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</si>
  <si>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</si>
  <si>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</si>
  <si>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</si>
  <si>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</si>
  <si>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</si>
  <si>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</si>
  <si>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</si>
  <si>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</si>
  <si>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</si>
  <si>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</si>
  <si>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</si>
  <si>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</si>
  <si>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</si>
  <si>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</si>
  <si>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</si>
  <si>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</si>
  <si>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</si>
  <si>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</si>
  <si>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</si>
  <si>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</si>
  <si>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</si>
  <si>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</si>
  <si>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</si>
  <si>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</si>
  <si>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</si>
  <si>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</si>
  <si>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</si>
  <si>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</si>
  <si>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</si>
  <si>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</si>
  <si>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</si>
  <si>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</si>
  <si>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</si>
  <si>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</si>
  <si>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</si>
  <si>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</si>
  <si>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</si>
  <si>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</si>
  <si>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</si>
  <si>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</si>
  <si>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</si>
  <si>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</si>
  <si>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</si>
  <si>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</si>
  <si>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</si>
  <si>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</si>
  <si>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</si>
  <si>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</si>
  <si>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</si>
  <si>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</si>
  <si>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</si>
  <si>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</si>
  <si>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</si>
  <si>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</si>
  <si>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</si>
  <si>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</si>
  <si>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</si>
  <si>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</si>
  <si>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</si>
  <si>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</si>
  <si>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</si>
  <si>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</si>
  <si>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</si>
  <si>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</si>
  <si>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</si>
  <si>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</si>
  <si>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</si>
  <si>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</si>
  <si>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</si>
  <si>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</si>
  <si>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</si>
  <si>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</si>
  <si>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</si>
  <si>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</si>
  <si>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</si>
  <si>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</si>
  <si>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</si>
  <si>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</si>
  <si>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</si>
  <si>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</si>
  <si>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</si>
  <si>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</si>
  <si>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</si>
  <si>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</si>
  <si>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</si>
  <si>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</si>
  <si>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</si>
  <si>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</si>
  <si>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</si>
  <si>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</si>
  <si>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</si>
  <si>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</si>
  <si>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</si>
  <si>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</si>
  <si>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</si>
  <si>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</si>
  <si>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</si>
  <si>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</si>
  <si>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</si>
  <si>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</si>
  <si>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</si>
  <si>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</si>
  <si>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</si>
  <si>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</si>
  <si>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</si>
  <si>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</si>
  <si>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</si>
  <si>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</si>
  <si>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</si>
  <si>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</si>
  <si>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</si>
  <si>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</si>
  <si>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</si>
  <si>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</si>
  <si>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</si>
  <si>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</si>
  <si>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</si>
  <si>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</si>
  <si>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</si>
  <si>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</si>
  <si>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</si>
  <si>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</si>
  <si>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</si>
  <si>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</si>
  <si>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</si>
  <si>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</si>
  <si>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</si>
  <si>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</si>
  <si>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</si>
  <si>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</si>
  <si>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</si>
  <si>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</si>
  <si>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</si>
  <si>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</si>
  <si>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</si>
  <si>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</si>
  <si>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</si>
  <si>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</si>
  <si>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</si>
  <si>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</si>
  <si>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</si>
  <si>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</si>
  <si>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</si>
  <si>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</si>
  <si>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</si>
  <si>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</si>
  <si>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</si>
  <si>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</si>
  <si>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</si>
  <si>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</si>
  <si>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</si>
  <si>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</si>
  <si>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</si>
  <si>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</si>
  <si>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</si>
  <si>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</si>
  <si>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</si>
  <si>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</si>
  <si>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</si>
  <si>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</si>
  <si>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</si>
  <si>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</si>
  <si>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</si>
  <si>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</si>
  <si>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</si>
  <si>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</si>
  <si>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</si>
  <si>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</si>
  <si>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</si>
  <si>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</si>
  <si>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</si>
  <si>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</si>
  <si>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</si>
  <si>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</si>
  <si>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</si>
  <si>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</si>
  <si>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</si>
  <si>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</si>
  <si>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</si>
  <si>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</si>
  <si>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</si>
  <si>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</si>
  <si>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</si>
  <si>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</si>
  <si>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</si>
  <si>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</si>
  <si>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</si>
  <si>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</si>
  <si>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</si>
  <si>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</si>
  <si>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</si>
  <si>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</si>
  <si>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</si>
  <si>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</si>
  <si>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</si>
  <si>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</si>
  <si>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</si>
  <si>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</si>
  <si>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</si>
  <si>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</si>
  <si>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</si>
  <si>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</si>
  <si>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</si>
  <si>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</si>
  <si>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</si>
  <si>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</si>
  <si>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</si>
  <si>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</si>
  <si>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</si>
  <si>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</si>
  <si>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</si>
  <si>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</si>
  <si>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</si>
  <si>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</si>
  <si>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</si>
  <si>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</si>
  <si>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</si>
  <si>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</si>
  <si>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</si>
  <si>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</si>
  <si>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</si>
  <si>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</si>
  <si>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</si>
  <si>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</si>
  <si>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</si>
  <si>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</si>
  <si>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</si>
  <si>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</si>
  <si>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</si>
  <si>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</si>
  <si>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</si>
  <si>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</si>
  <si>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</si>
  <si>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</si>
  <si>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</si>
  <si>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</si>
  <si>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</si>
  <si>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</si>
  <si>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</si>
  <si>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</si>
  <si>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</si>
  <si>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</si>
  <si>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</si>
  <si>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</si>
  <si>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</si>
  <si>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</si>
  <si>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</si>
  <si>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</si>
  <si>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</si>
  <si>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</si>
  <si>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</si>
  <si>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</si>
  <si>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</si>
  <si>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</si>
  <si>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</si>
  <si>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</si>
  <si>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</si>
  <si>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</si>
  <si>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</si>
  <si>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</si>
  <si>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</si>
  <si>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</si>
  <si>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</si>
  <si>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</si>
  <si>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</si>
  <si>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</si>
  <si>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</si>
  <si>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</si>
  <si>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</si>
  <si>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</si>
  <si>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</si>
  <si>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</si>
  <si>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</si>
  <si>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</si>
  <si>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</si>
  <si>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</si>
  <si>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</si>
  <si>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</si>
  <si>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</si>
  <si>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</si>
  <si>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</si>
  <si>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</si>
  <si>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</si>
  <si>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</si>
  <si>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</si>
  <si>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</si>
  <si>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</si>
  <si>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</si>
  <si>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</si>
  <si>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</si>
  <si>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</si>
  <si>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</si>
  <si>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</si>
  <si>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</si>
  <si>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</si>
  <si>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</si>
  <si>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</si>
  <si>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</si>
  <si>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</si>
  <si>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</si>
  <si>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</si>
  <si>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</si>
  <si>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</si>
  <si>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</si>
  <si>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</si>
  <si>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</si>
  <si>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</si>
  <si>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</si>
  <si>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</si>
  <si>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</si>
  <si>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</si>
  <si>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</si>
  <si>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</si>
  <si>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</si>
  <si>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</si>
  <si>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</si>
  <si>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</si>
  <si>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</si>
  <si>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</si>
  <si>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</si>
  <si>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</si>
  <si>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</si>
  <si>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</si>
  <si>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</si>
  <si>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</si>
  <si>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</si>
  <si>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</si>
  <si>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</si>
  <si>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</si>
  <si>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</si>
  <si>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</si>
  <si>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</si>
  <si>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</si>
  <si>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</si>
  <si>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</si>
  <si>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</si>
  <si>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</si>
  <si>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</si>
  <si>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</si>
  <si>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</si>
  <si>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</si>
  <si>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</si>
  <si>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</si>
  <si>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</si>
  <si>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</si>
  <si>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</si>
  <si>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</si>
  <si>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</si>
  <si>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</si>
  <si>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</si>
  <si>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</si>
  <si>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</si>
  <si>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</si>
  <si>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</si>
  <si>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</si>
  <si>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</si>
  <si>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</si>
  <si>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</si>
  <si>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</si>
  <si>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</si>
  <si>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</si>
  <si>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</si>
  <si>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</si>
  <si>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</si>
  <si>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</si>
  <si>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</si>
  <si>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</si>
  <si>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</si>
  <si>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</si>
  <si>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</si>
  <si>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</si>
  <si>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</si>
  <si>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</si>
  <si>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</si>
  <si>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</si>
  <si>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</si>
  <si>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</si>
  <si>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</si>
  <si>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</si>
  <si>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</si>
  <si>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</si>
  <si>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</si>
  <si>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</si>
  <si>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</si>
  <si>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</si>
  <si>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</si>
  <si>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</si>
  <si>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</si>
  <si>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</si>
  <si>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</si>
  <si>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</si>
  <si>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</si>
  <si>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</si>
  <si>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</si>
  <si>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</si>
  <si>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</si>
  <si>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</si>
  <si>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</si>
  <si>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</si>
  <si>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</si>
  <si>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</si>
  <si>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</si>
  <si>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</si>
  <si>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</si>
  <si>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</si>
  <si>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</si>
  <si>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</si>
  <si>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</si>
  <si>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</si>
  <si>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</si>
  <si>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</si>
  <si>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</si>
  <si>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</si>
  <si>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</si>
  <si>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</si>
  <si>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</si>
  <si>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</si>
  <si>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</si>
  <si>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</si>
  <si>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</si>
  <si>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</si>
  <si>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</si>
  <si>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</si>
  <si>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</si>
  <si>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</si>
  <si>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</si>
  <si>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</si>
  <si>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</si>
  <si>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</si>
  <si>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</si>
  <si>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</si>
  <si>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</si>
  <si>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</si>
  <si>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</si>
  <si>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</si>
  <si>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</si>
  <si>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</si>
  <si>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</si>
  <si>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</si>
  <si>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</si>
  <si>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</si>
  <si>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</si>
  <si>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</si>
  <si>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</si>
  <si>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</si>
  <si>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</si>
  <si>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</si>
  <si>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</si>
  <si>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</si>
  <si>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</si>
  <si>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</si>
  <si>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</si>
  <si>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</si>
  <si>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</si>
  <si>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</si>
  <si>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</si>
  <si>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</si>
  <si>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</si>
  <si>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</si>
  <si>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</si>
  <si>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</si>
  <si>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</si>
  <si>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</si>
  <si>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</si>
  <si>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</si>
  <si>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</si>
  <si>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</si>
  <si>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</si>
  <si>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</si>
  <si>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</si>
  <si>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</si>
  <si>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</si>
  <si>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</si>
  <si>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</si>
  <si>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</si>
  <si>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</si>
  <si>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</si>
  <si>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</si>
  <si>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</si>
  <si>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</si>
  <si>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</si>
  <si>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</si>
  <si>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</si>
  <si>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</si>
  <si>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</si>
  <si>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</si>
  <si>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</si>
  <si>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</si>
  <si>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</si>
  <si>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</si>
  <si>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</si>
  <si>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</si>
  <si>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</si>
  <si>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</si>
  <si>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</si>
  <si>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</si>
  <si>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</si>
  <si>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</si>
  <si>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</si>
  <si>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</si>
  <si>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</si>
  <si>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</si>
  <si>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</si>
  <si>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</si>
  <si>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</si>
  <si>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</si>
  <si>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</si>
  <si>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</si>
  <si>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</si>
  <si>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</si>
  <si>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</si>
  <si>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</si>
  <si>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</si>
  <si>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</si>
  <si>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</si>
  <si>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</si>
  <si>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</si>
  <si>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</si>
  <si>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</si>
  <si>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</si>
  <si>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</si>
  <si>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</si>
  <si>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</si>
  <si>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</si>
  <si>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</si>
  <si>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</si>
  <si>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</si>
  <si>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</si>
  <si>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</si>
  <si>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</si>
  <si>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</si>
  <si>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</si>
  <si>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</si>
  <si>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</si>
  <si>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</si>
  <si>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</si>
  <si>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</si>
  <si>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</si>
  <si>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</si>
  <si>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</si>
  <si>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</si>
  <si>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</si>
  <si>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</si>
  <si>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</si>
  <si>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</si>
  <si>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</si>
  <si>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</si>
  <si>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</si>
  <si>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</si>
  <si>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</si>
  <si>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</si>
  <si>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</si>
  <si>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</si>
  <si>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</si>
  <si>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</si>
  <si>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</si>
  <si>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</si>
  <si>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</si>
  <si>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</si>
  <si>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</si>
  <si>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</si>
  <si>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</si>
  <si>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</si>
  <si>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</si>
  <si>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</si>
  <si>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</si>
  <si>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</si>
  <si>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</si>
  <si>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</si>
  <si>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</si>
  <si>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</si>
  <si>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</si>
  <si>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</si>
  <si>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</si>
  <si>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</si>
  <si>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</si>
  <si>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</si>
  <si>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</si>
  <si>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</si>
  <si>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</si>
  <si>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</si>
  <si>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</si>
  <si>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</si>
  <si>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</si>
  <si>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</si>
  <si>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</si>
  <si>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</si>
  <si>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</si>
  <si>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</si>
  <si>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</si>
  <si>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</si>
  <si>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</si>
  <si>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</si>
  <si>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</si>
  <si>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</si>
  <si>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</si>
  <si>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</si>
  <si>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</si>
  <si>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</si>
  <si>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</si>
  <si>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</si>
  <si>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</si>
  <si>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</si>
  <si>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</si>
  <si>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</si>
  <si>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</si>
  <si>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</si>
  <si>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</si>
  <si>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</si>
  <si>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</si>
  <si>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</si>
  <si>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</si>
  <si>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</si>
  <si>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</si>
  <si>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</si>
  <si>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</si>
  <si>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</si>
  <si>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</si>
  <si>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</si>
  <si>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</si>
  <si>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</si>
  <si>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</si>
  <si>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</si>
  <si>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</si>
  <si>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</si>
  <si>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</si>
  <si>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</si>
  <si>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</si>
  <si>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</si>
  <si>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</si>
  <si>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</si>
  <si>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</si>
  <si>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</si>
  <si>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</si>
  <si>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</si>
  <si>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</si>
  <si>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</si>
  <si>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</si>
  <si>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</si>
  <si>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</si>
  <si>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</si>
  <si>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</si>
  <si>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</si>
  <si>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</si>
  <si>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</si>
  <si>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</si>
  <si>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</si>
  <si>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</si>
  <si>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</si>
  <si>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</si>
  <si>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</si>
  <si>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</si>
  <si>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</si>
  <si>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</si>
  <si>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</si>
  <si>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</si>
  <si>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</si>
  <si>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</si>
  <si>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</si>
  <si>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</si>
  <si>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</si>
  <si>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</si>
  <si>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</si>
  <si>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</si>
  <si>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</si>
  <si>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</si>
  <si>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</si>
  <si>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</si>
  <si>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</si>
  <si>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</si>
  <si>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</si>
  <si>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</si>
  <si>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</si>
  <si>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</si>
  <si>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</si>
  <si>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</si>
  <si>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</si>
  <si>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</si>
  <si>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</si>
  <si>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</si>
  <si>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</si>
  <si>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</si>
  <si>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</si>
  <si>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</si>
  <si>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</si>
  <si>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</si>
  <si>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</si>
  <si>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</si>
  <si>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</si>
  <si>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</si>
  <si>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</si>
  <si>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</si>
  <si>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</si>
  <si>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</si>
  <si>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</si>
  <si>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</si>
  <si>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</si>
  <si>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</si>
  <si>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</si>
  <si>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</si>
  <si>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</si>
  <si>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</si>
  <si>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</si>
  <si>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</si>
  <si>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</si>
  <si>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</si>
  <si>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</si>
  <si>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</si>
  <si>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</si>
  <si>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</si>
  <si>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</si>
  <si>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</si>
  <si>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</si>
  <si>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</si>
  <si>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</si>
  <si>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</si>
  <si>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</si>
  <si>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</si>
  <si>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</si>
  <si>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</si>
  <si>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</si>
  <si>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</si>
  <si>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</si>
  <si>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</si>
  <si>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</si>
  <si>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</si>
  <si>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</si>
  <si>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</si>
  <si>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</si>
  <si>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</si>
  <si>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</si>
  <si>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</si>
  <si>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</si>
  <si>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</si>
  <si>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</si>
  <si>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</si>
  <si>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</si>
  <si>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</si>
  <si>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</si>
  <si>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</si>
  <si>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</si>
  <si>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</si>
  <si>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</si>
  <si>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</si>
  <si>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</si>
  <si>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</si>
  <si>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</si>
  <si>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</si>
  <si>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</si>
  <si>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</si>
  <si>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</si>
  <si>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</si>
  <si>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</si>
  <si>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</si>
  <si>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</si>
  <si>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</si>
  <si>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</si>
  <si>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</si>
  <si>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</si>
  <si>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</si>
  <si>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</si>
  <si>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</si>
  <si>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</si>
  <si>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</si>
  <si>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</si>
  <si>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</si>
  <si>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</si>
  <si>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</si>
  <si>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</si>
  <si>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</si>
  <si>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</si>
  <si>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</si>
  <si>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</si>
  <si>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</si>
  <si>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</si>
  <si>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</si>
  <si>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</si>
  <si>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</si>
  <si>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</si>
  <si>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</si>
  <si>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</si>
  <si>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</si>
  <si>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</si>
  <si>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</si>
  <si>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</si>
  <si>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</si>
  <si>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</si>
  <si>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</si>
  <si>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</si>
  <si>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</si>
  <si>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</si>
  <si>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</si>
  <si>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</si>
  <si>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</si>
  <si>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</si>
  <si>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</si>
  <si>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</si>
  <si>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</si>
  <si>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</si>
  <si>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</si>
  <si>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</si>
  <si>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</si>
  <si>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</si>
  <si>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</si>
  <si>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</si>
  <si>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</si>
  <si>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</si>
  <si>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</si>
  <si>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</si>
  <si>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</si>
  <si>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</si>
  <si>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</si>
  <si>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</si>
  <si>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</si>
  <si>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</si>
  <si>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</si>
  <si>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</si>
  <si>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</si>
  <si>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</si>
  <si>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</si>
  <si>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</si>
  <si>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</si>
  <si>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</si>
  <si>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</si>
  <si>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</si>
  <si>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</si>
  <si>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</si>
  <si>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</si>
  <si>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</si>
  <si>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</si>
  <si>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</si>
  <si>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</si>
  <si>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</si>
  <si>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</si>
  <si>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</si>
  <si>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</si>
  <si>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</si>
  <si>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</si>
  <si>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</si>
  <si>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</si>
  <si>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</si>
  <si>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</si>
  <si>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</si>
  <si>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</si>
  <si>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</si>
  <si>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</si>
  <si>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</si>
  <si>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</si>
  <si>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</si>
  <si>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</si>
  <si>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</si>
  <si>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</si>
  <si>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</si>
  <si>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</si>
  <si>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</si>
  <si>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</si>
  <si>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</si>
  <si>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</si>
  <si>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</si>
  <si>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</si>
  <si>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</si>
  <si>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</si>
  <si>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</si>
  <si>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</si>
  <si>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</si>
  <si>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</si>
  <si>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</si>
  <si>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</si>
  <si>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</si>
  <si>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</si>
  <si>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</si>
  <si>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</si>
  <si>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</si>
  <si>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</si>
  <si>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</si>
  <si>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</si>
  <si>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</si>
  <si>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</si>
  <si>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</si>
  <si>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</si>
  <si>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</si>
  <si>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</si>
  <si>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</si>
  <si>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</si>
  <si>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</si>
  <si>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</si>
  <si>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</si>
  <si>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</si>
  <si>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</si>
  <si>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</si>
  <si>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</si>
  <si>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</si>
  <si>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</si>
  <si>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</si>
  <si>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</si>
  <si>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</si>
  <si>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</si>
  <si>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</si>
  <si>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</si>
  <si>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</si>
  <si>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</si>
  <si>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</si>
  <si>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</si>
  <si>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</si>
  <si>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</si>
  <si>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</si>
  <si>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</si>
  <si>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</si>
  <si>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</si>
  <si>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</si>
  <si>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</si>
  <si>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</si>
  <si>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</si>
  <si>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</si>
  <si>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</si>
  <si>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</si>
  <si>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</si>
  <si>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</si>
  <si>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</si>
  <si>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</si>
  <si>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</si>
  <si>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</si>
  <si>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</si>
  <si>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</si>
  <si>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</si>
  <si>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</si>
  <si>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</si>
  <si>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</si>
  <si>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</si>
  <si>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</si>
  <si>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</si>
  <si>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</si>
  <si>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</si>
  <si>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</si>
  <si>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</si>
  <si>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</si>
  <si>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</si>
  <si>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</si>
  <si>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</si>
  <si>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</si>
  <si>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</si>
  <si>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</si>
  <si>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</si>
  <si>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</si>
  <si>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</si>
  <si>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</si>
  <si>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</si>
  <si>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</si>
  <si>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</si>
  <si>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</si>
  <si>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</si>
  <si>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</si>
  <si>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</si>
  <si>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</si>
  <si>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</si>
  <si>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</si>
  <si>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</si>
  <si>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</si>
  <si>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</si>
  <si>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</si>
  <si>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</si>
  <si>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</si>
  <si>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</si>
  <si>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</si>
  <si>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</si>
  <si>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</si>
  <si>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</si>
  <si>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</si>
  <si>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</si>
  <si>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</si>
  <si>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</si>
  <si>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</si>
  <si>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</si>
  <si>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</si>
  <si>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</si>
  <si>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</si>
  <si>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</si>
  <si>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</si>
  <si>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</si>
  <si>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</si>
  <si>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</si>
  <si>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</si>
  <si>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</si>
  <si>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</si>
  <si>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</si>
  <si>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</si>
  <si>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</si>
  <si>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</si>
  <si>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</si>
  <si>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</si>
  <si>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</si>
  <si>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</si>
  <si>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</si>
  <si>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</si>
  <si>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</si>
  <si>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</si>
  <si>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</si>
  <si>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</si>
  <si>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</si>
  <si>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</si>
  <si>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</si>
  <si>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</si>
  <si>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</si>
  <si>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</si>
  <si>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</si>
  <si>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</si>
  <si>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</si>
  <si>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</si>
  <si>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</si>
  <si>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</si>
  <si>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</si>
  <si>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</si>
  <si>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</si>
  <si>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</si>
  <si>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</si>
  <si>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</si>
  <si>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</si>
  <si>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</si>
  <si>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</si>
  <si>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</si>
  <si>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</si>
  <si>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</si>
  <si>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</si>
  <si>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</si>
  <si>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</si>
  <si>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</si>
  <si>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</si>
  <si>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</si>
  <si>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</si>
  <si>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</si>
  <si>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</si>
  <si>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</si>
  <si>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</si>
  <si>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</si>
  <si>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</si>
  <si>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</si>
  <si>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</si>
  <si>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</si>
  <si>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</si>
  <si>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</si>
  <si>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</si>
  <si>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</si>
  <si>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</si>
  <si>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</si>
  <si>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</si>
  <si>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</si>
  <si>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</si>
  <si>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</si>
  <si>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</si>
  <si>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</si>
  <si>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</si>
  <si>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</si>
  <si>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</si>
  <si>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</si>
  <si>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</si>
  <si>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</si>
  <si>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</si>
  <si>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</si>
  <si>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</si>
  <si>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</si>
  <si>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</si>
  <si>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</si>
  <si>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</si>
  <si>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</si>
  <si>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</si>
  <si>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</si>
  <si>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</si>
  <si>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</si>
  <si>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</si>
  <si>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</si>
  <si>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</si>
  <si>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</si>
  <si>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</si>
  <si>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</si>
  <si>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</si>
  <si>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</si>
  <si>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</si>
  <si>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</si>
  <si>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</si>
  <si>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</si>
  <si>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</si>
  <si>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</si>
  <si>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</si>
  <si>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</si>
  <si>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</si>
  <si>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</si>
  <si>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</si>
  <si>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</si>
  <si>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</si>
  <si>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</si>
  <si>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</si>
  <si>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</si>
  <si>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</si>
  <si>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</si>
  <si>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</si>
  <si>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</si>
  <si>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</si>
  <si>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</si>
  <si>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</si>
  <si>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</si>
  <si>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</si>
  <si>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</si>
  <si>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</si>
  <si>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</si>
  <si>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</si>
  <si>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</si>
  <si>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</si>
  <si>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</si>
  <si>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</si>
  <si>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</si>
  <si>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</si>
  <si>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</si>
  <si>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</si>
  <si>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</si>
  <si>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</si>
  <si>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</si>
  <si>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</si>
  <si>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</si>
  <si>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</si>
  <si>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</si>
  <si>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</si>
  <si>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</si>
  <si>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</si>
  <si>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</si>
  <si>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</si>
  <si>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</si>
  <si>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</si>
  <si>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</si>
  <si>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</si>
  <si>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</si>
  <si>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</si>
  <si>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</si>
  <si>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</si>
  <si>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</si>
  <si>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</si>
  <si>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</si>
  <si>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</si>
  <si>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</si>
  <si>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</si>
  <si>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</si>
  <si>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</si>
  <si>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</si>
  <si>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</si>
  <si>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</si>
  <si>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</si>
  <si>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</si>
  <si>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</si>
  <si>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</si>
  <si>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</si>
  <si>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</si>
  <si>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</si>
  <si>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</si>
  <si>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</si>
  <si>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</si>
  <si>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</si>
  <si>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</si>
  <si>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</si>
  <si>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</si>
  <si>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</si>
  <si>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</si>
  <si>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</si>
  <si>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</si>
  <si>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</si>
  <si>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</si>
  <si>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</si>
  <si>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</si>
  <si>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</si>
  <si>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</si>
  <si>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</si>
  <si>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</si>
  <si>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</si>
  <si>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</si>
  <si>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</si>
  <si>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</si>
  <si>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</si>
  <si>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</si>
  <si>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</si>
  <si>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</si>
  <si>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</si>
  <si>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</si>
  <si>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</si>
  <si>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</si>
  <si>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</si>
  <si>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</si>
  <si>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</si>
  <si>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</si>
  <si>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</si>
  <si>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</si>
  <si>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</si>
  <si>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</si>
  <si>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</si>
  <si>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</si>
  <si>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</si>
  <si>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</si>
  <si>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</si>
  <si>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</si>
  <si>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</si>
  <si>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</si>
  <si>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</si>
  <si>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</si>
  <si>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</si>
  <si>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</si>
  <si>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</si>
  <si>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</si>
  <si>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</si>
  <si>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</si>
  <si>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</si>
  <si>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</si>
  <si>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</si>
  <si>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</si>
  <si>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</si>
  <si>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</si>
  <si>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</si>
  <si>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</si>
  <si>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</si>
  <si>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</si>
  <si>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</si>
  <si>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</si>
  <si>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</si>
  <si>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</si>
  <si>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</si>
  <si>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</si>
  <si>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</si>
  <si>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</si>
  <si>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</si>
  <si>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</si>
  <si>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</si>
  <si>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</si>
  <si>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</si>
  <si>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</si>
  <si>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</si>
  <si>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</si>
  <si>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</si>
  <si>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</si>
  <si>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</si>
  <si>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</si>
  <si>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</si>
  <si>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</si>
  <si>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</si>
  <si>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</si>
  <si>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</si>
  <si>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</si>
  <si>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</si>
  <si>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</si>
  <si>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</si>
  <si>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</si>
  <si>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</si>
  <si>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</si>
  <si>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</si>
  <si>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</si>
  <si>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</si>
  <si>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</si>
  <si>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</si>
  <si>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</si>
  <si>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</si>
  <si>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</si>
  <si>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</si>
  <si>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</si>
  <si>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</si>
  <si>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</si>
  <si>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</si>
  <si>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</si>
  <si>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</si>
  <si>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</si>
  <si>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</si>
  <si>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</si>
  <si>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</si>
  <si>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</si>
  <si>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</si>
  <si>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</si>
  <si>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</si>
  <si>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</si>
  <si>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</si>
  <si>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</si>
  <si>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</si>
  <si>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</si>
  <si>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</si>
  <si>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</si>
  <si>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</si>
  <si>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</si>
  <si>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</si>
  <si>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</si>
  <si>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</si>
  <si>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</si>
  <si>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</si>
  <si>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</si>
  <si>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</si>
  <si>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</si>
  <si>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</si>
  <si>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</si>
  <si>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</si>
  <si>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</si>
  <si>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</si>
  <si>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</si>
  <si>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</si>
  <si>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</si>
  <si>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</si>
  <si>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</si>
  <si>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</si>
  <si>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</si>
  <si>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</si>
  <si>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</si>
  <si>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</si>
  <si>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</si>
  <si>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</si>
  <si>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</si>
  <si>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</si>
  <si>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</si>
  <si>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</si>
  <si>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</si>
  <si>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</si>
  <si>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</si>
  <si>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</si>
  <si>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</si>
  <si>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</si>
  <si>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</si>
  <si>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</si>
  <si>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</si>
  <si>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</si>
  <si>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</si>
  <si>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</si>
  <si>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</si>
  <si>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</si>
  <si>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</si>
  <si>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</si>
  <si>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</si>
  <si>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</si>
  <si>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</si>
  <si>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</si>
  <si>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</si>
  <si>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</si>
  <si>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</si>
  <si>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</si>
  <si>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</si>
  <si>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</si>
  <si>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</si>
  <si>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</si>
  <si>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</si>
  <si>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</si>
  <si>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</si>
  <si>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</si>
  <si>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</si>
  <si>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</si>
  <si>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</si>
  <si>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</si>
  <si>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</si>
  <si>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</si>
  <si>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</si>
  <si>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</si>
  <si>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</si>
  <si>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</si>
  <si>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</si>
  <si>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</si>
  <si>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</si>
  <si>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</si>
  <si>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</si>
  <si>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</si>
  <si>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</si>
  <si>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</si>
  <si>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</si>
  <si>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</si>
  <si>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</si>
  <si>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</si>
  <si>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</si>
  <si>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</si>
  <si>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</si>
  <si>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</si>
  <si>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</si>
  <si>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</si>
  <si>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</si>
  <si>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</si>
  <si>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</si>
  <si>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</si>
  <si>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</si>
  <si>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</si>
  <si>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</si>
  <si>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</si>
  <si>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</si>
  <si>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</si>
  <si>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</si>
  <si>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</si>
  <si>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</si>
  <si>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</si>
  <si>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</si>
  <si>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</si>
  <si>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</si>
  <si>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</si>
  <si>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</si>
  <si>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</si>
  <si>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</si>
  <si>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</si>
  <si>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</si>
  <si>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</si>
  <si>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</si>
  <si>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</si>
  <si>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</si>
  <si>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</si>
  <si>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</si>
  <si>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</si>
  <si>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</si>
  <si>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</si>
  <si>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</si>
  <si>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</si>
  <si>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</si>
  <si>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</si>
  <si>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</si>
  <si>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</si>
  <si>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</si>
  <si>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</si>
  <si>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</si>
  <si>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</si>
  <si>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</si>
  <si>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</si>
  <si>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</si>
  <si>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</si>
  <si>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</si>
  <si>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</si>
  <si>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</si>
  <si>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</si>
  <si>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</si>
  <si>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</si>
  <si>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</si>
  <si>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</si>
  <si>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</si>
  <si>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</si>
  <si>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</si>
  <si>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</si>
  <si>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</si>
  <si>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</si>
  <si>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</si>
  <si>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</si>
  <si>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</si>
  <si>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</si>
  <si>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</si>
  <si>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</si>
  <si>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</si>
  <si>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</si>
  <si>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</si>
  <si>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</si>
  <si>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</si>
  <si>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</si>
  <si>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</si>
  <si>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</si>
  <si>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</si>
  <si>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</si>
  <si>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</si>
  <si>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</si>
  <si>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</si>
  <si>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</si>
  <si>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</si>
  <si>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</si>
  <si>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</si>
  <si>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</si>
  <si>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</si>
  <si>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</si>
  <si>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</si>
  <si>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</si>
  <si>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</si>
  <si>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</si>
  <si>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</si>
  <si>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</si>
  <si>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</si>
  <si>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</si>
  <si>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</si>
  <si>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</si>
  <si>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</si>
  <si>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</si>
  <si>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</si>
  <si>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</si>
  <si>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</si>
  <si>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</si>
  <si>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</si>
  <si>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</si>
  <si>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</si>
  <si>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</si>
  <si>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</si>
  <si>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</si>
  <si>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</si>
  <si>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</si>
  <si>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</si>
  <si>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TGR-TAL</t>
  </si>
  <si>
    <t>TGRTAL</t>
  </si>
  <si>
    <t>Aguardando MC1</t>
  </si>
  <si>
    <t>Previsão de pronto as 9h</t>
  </si>
  <si>
    <t>Previsão de MC1 as 9h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</si>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</sst>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Y248" activePane="bottomRight" state="frozen"/>
      <selection pane="bottomRight" activeCell="BJ319" sqref="BJ3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1137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1138</v>
      </c>
      <c r="BI1" s="365"/>
      <c r="BJ1" s="366"/>
      <c r="BK1" s="367"/>
      <c r="BL1" s="49"/>
      <c r="BM1" s="357" t="s">
        <v>1139</v>
      </c>
      <c r="BN1" s="358"/>
      <c r="BO1" s="358"/>
      <c r="BP1" s="358"/>
      <c r="BQ1" s="358"/>
      <c r="BR1" s="358"/>
      <c r="BS1" s="35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0" t="s">
        <v>1140</v>
      </c>
      <c r="AJ2" s="361"/>
      <c r="AK2" s="361"/>
      <c r="AL2" s="361"/>
      <c r="AM2" s="361"/>
      <c r="AN2" s="361"/>
      <c r="AO2" s="361"/>
      <c r="AP2" s="361"/>
      <c r="AQ2" s="363"/>
      <c r="AR2" s="234"/>
      <c r="AS2" s="375" t="s">
        <v>1143</v>
      </c>
      <c r="AT2" s="362"/>
      <c r="AU2" s="362"/>
      <c r="AV2" s="362"/>
      <c r="AW2" s="362"/>
      <c r="AX2" s="361"/>
      <c r="AY2" s="363"/>
      <c r="AZ2" s="4"/>
      <c r="BA2" s="354" t="s">
        <v>1144</v>
      </c>
      <c r="BB2" s="356"/>
      <c r="BC2" s="360" t="s">
        <v>1141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4" t="s">
        <v>1145</v>
      </c>
      <c r="AJ3" s="356"/>
      <c r="AK3" s="354" t="s">
        <v>1146</v>
      </c>
      <c r="AL3" s="355"/>
      <c r="AM3" s="355"/>
      <c r="AN3" s="355"/>
      <c r="AO3" s="355"/>
      <c r="AP3" s="355"/>
      <c r="AQ3" s="356"/>
      <c r="AR3" s="235"/>
      <c r="AS3" s="378" t="s">
        <v>1152</v>
      </c>
      <c r="AT3" s="379"/>
      <c r="AU3" s="378" t="s">
        <v>1153</v>
      </c>
      <c r="AV3" s="379"/>
      <c r="AW3" s="378" t="s">
        <v>1154</v>
      </c>
      <c r="AX3" s="380"/>
      <c r="AY3" s="63" t="s">
        <v>1155</v>
      </c>
      <c r="AZ3" s="63"/>
      <c r="BA3" s="376"/>
      <c r="BB3" s="377"/>
      <c r="BC3" s="354" t="s">
        <v>1148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1156</v>
      </c>
      <c r="BN3" s="358"/>
      <c r="BO3" s="358"/>
      <c r="BP3" s="359"/>
      <c r="BQ3" s="357" t="s">
        <v>161</v>
      </c>
      <c r="BR3" s="358"/>
      <c r="BS3" s="35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>
        <v>4539</v>
      </c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 t="s">
        <v>398</v>
      </c>
      <c r="BN260" s="14" t="s">
        <v>398</v>
      </c>
      <c r="BO260" s="160" t="s">
        <v>398</v>
      </c>
      <c r="BP260" s="16"/>
      <c r="BQ260" s="12" t="str">
        <f t="shared" si="32"/>
        <v>Aderente</v>
      </c>
      <c r="BR260" s="18">
        <f t="shared" si="33"/>
        <v>1</v>
      </c>
      <c r="BS260" s="18">
        <f t="shared" si="34"/>
        <v>1.3508928571428571</v>
      </c>
      <c r="BT260" s="220" t="str">
        <f t="shared" si="26"/>
        <v>OKOK</v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>
        <v>1</v>
      </c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 t="s">
        <v>398</v>
      </c>
      <c r="BN263" s="14" t="s">
        <v>398</v>
      </c>
      <c r="BO263" s="160" t="s">
        <v>398</v>
      </c>
      <c r="BP263" s="16"/>
      <c r="BQ263" s="12" t="str">
        <f t="shared" si="32"/>
        <v>Aderente</v>
      </c>
      <c r="BR263" s="18">
        <f t="shared" si="33"/>
        <v>1</v>
      </c>
      <c r="BS263" s="18">
        <f t="shared" si="34"/>
        <v>1</v>
      </c>
      <c r="BT263" s="220" t="str">
        <f t="shared" si="26"/>
        <v>OKOK</v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53">
        <v>2215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 t="s">
        <v>398</v>
      </c>
      <c r="BN275" s="14" t="s">
        <v>398</v>
      </c>
      <c r="BO275" s="160" t="s">
        <v>398</v>
      </c>
      <c r="BP275" s="16"/>
      <c r="BQ275" s="12" t="str">
        <f t="shared" si="32"/>
        <v>Aderente</v>
      </c>
      <c r="BR275" s="18">
        <f t="shared" si="33"/>
        <v>1.1333333333333337</v>
      </c>
      <c r="BS275" s="18">
        <f t="shared" si="34"/>
        <v>4.43</v>
      </c>
      <c r="BT275" s="220" t="str">
        <f t="shared" ref="BT275:BT338" si="39">IF(BN275="","",SUBSTITUTE(BM275," ","")&amp;SUBSTITUTE(BN275," ",""))</f>
        <v>OKOK</v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 t="s">
        <v>1559</v>
      </c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1560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1561</v>
      </c>
      <c r="X301" s="213" t="s">
        <v>369</v>
      </c>
      <c r="Y301" s="153" t="s">
        <v>368</v>
      </c>
      <c r="Z301" s="153"/>
      <c r="AA301" s="83" t="s">
        <v>1562</v>
      </c>
      <c r="AB301" s="70" t="s">
        <v>366</v>
      </c>
      <c r="AC301" s="70"/>
      <c r="AD301" s="168"/>
      <c r="AE301" s="83"/>
      <c r="AF301" s="83"/>
      <c r="AG301" s="83"/>
      <c r="AH301" s="48"/>
      <c r="AI301" s="141" t="s">
        <v>25</v>
      </c>
      <c r="AJ301" s="9" t="str">
        <f>IF(D301="","*",VLOOKUP(AI301,BS_ATIVIDADE[#Data],3,FALSE))</f>
        <v>OUTROS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BINÁRIO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 t="s">
        <v>1563</v>
      </c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1564</v>
      </c>
      <c r="N303" s="199" t="s">
        <v>1565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 t="s">
        <v>1566</v>
      </c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430.2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430.2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 t="s">
        <v>1567</v>
      </c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 t="s">
        <v>1568</v>
      </c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 t="s">
        <v>1567</v>
      </c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1569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 t="s">
        <v>1568</v>
      </c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>
        <v>78</v>
      </c>
      <c r="K325" s="212">
        <v>208.5</v>
      </c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0" t="str">
        <f>IFERROR(_xlfn.XLOOKUP(J325, BASE_MAPA!$E$2:$E$359, BASE_MAPA!$J$2:$J$359), "ERRO")</f>
        <v>ITIRAPINA - BAURU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ZBO-ZEP</v>
      </c>
      <c r="AN325" s="279" t="str">
        <f>IF(BS_CONTROLE[[#This Row],[SB]]=0, "-", BS_CONTROLE[[#This Row],[SB]])</f>
        <v>ZBOZEP</v>
      </c>
      <c r="AO325" s="280">
        <f>IF(BS_CONTROLE[[#This Row],[SUB]]=0, "-", BS_CONTROLE[[#This Row],[SUB]])</f>
        <v>78</v>
      </c>
      <c r="AP325" s="281">
        <f>IF(BS_CONTROLE[[#This Row],[KM - Inicio]]=0, "-", BS_CONTROLE[[#This Row],[KM - Inicio]])</f>
        <v>208.5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ITIRAPINA - BAURU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1" t="s">
        <v>1570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>
      <c r="C3" s="316" t="s">
        <v>105</v>
      </c>
      <c r="D3" s="316" t="s">
        <v>1571</v>
      </c>
      <c r="E3" s="316" t="s">
        <v>1572</v>
      </c>
      <c r="F3" s="316" t="s">
        <v>1573</v>
      </c>
      <c r="G3" s="316" t="s">
        <v>1574</v>
      </c>
      <c r="H3" s="316" t="s">
        <v>1575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26"/>
      <c r="M1" s="123"/>
      <c r="N1" s="289"/>
      <c r="O1" s="289"/>
      <c r="P1" s="165"/>
      <c r="Q1" s="385" t="s">
        <v>1225</v>
      </c>
      <c r="R1" s="386"/>
      <c r="U1" s="101"/>
      <c r="V1" s="387" t="s">
        <v>1578</v>
      </c>
      <c r="W1" s="387"/>
      <c r="X1" s="387"/>
      <c r="Y1" s="103"/>
    </row>
    <row r="2" spans="1:25" s="100" customFormat="1" ht="11.25" customHeight="1">
      <c r="A2" s="104" t="s">
        <v>1579</v>
      </c>
      <c r="B2" s="104" t="s">
        <v>1580</v>
      </c>
      <c r="C2" s="104" t="s">
        <v>7</v>
      </c>
      <c r="D2" s="105" t="s">
        <v>1177</v>
      </c>
      <c r="E2" s="105" t="s">
        <v>1178</v>
      </c>
      <c r="F2" s="105" t="s">
        <v>1581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1582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Oportunidade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430.2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MALHA CENTRAL</v>
      </c>
      <c r="E326" s="109" t="str">
        <f>IF(FN_MC!T325="","*",FN_MC!T325)</f>
        <v>RAMAL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ZBO-ZEP</v>
      </c>
      <c r="L326" s="328" t="str">
        <f>IF(FN_MC!N325="","*",FN_MC!N325)</f>
        <v>ZBOZEP</v>
      </c>
      <c r="M326" s="110">
        <f>IF(FN_MC!J325="","*",FN_MC!J325)</f>
        <v>78</v>
      </c>
      <c r="N326" s="291">
        <f>IF(FN_MC!K325="","*",FN_MC!K325)</f>
        <v>208.5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1583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8" t="s">
        <v>1584</v>
      </c>
      <c r="C2" s="388"/>
      <c r="D2" s="388"/>
      <c r="E2" s="388"/>
      <c r="F2" s="388"/>
      <c r="G2" s="388"/>
      <c r="H2" s="187"/>
    </row>
    <row r="3" spans="1:8">
      <c r="A3" s="187"/>
      <c r="B3" s="389"/>
      <c r="C3" s="389"/>
      <c r="D3" s="389"/>
      <c r="E3" s="389"/>
      <c r="F3" s="389"/>
      <c r="G3" s="389"/>
      <c r="H3" s="187"/>
    </row>
    <row r="4" spans="1:8" ht="40.5">
      <c r="A4" s="187"/>
      <c r="B4" s="321" t="s">
        <v>1585</v>
      </c>
      <c r="C4" s="321" t="s">
        <v>1586</v>
      </c>
      <c r="D4" s="321" t="s">
        <v>1587</v>
      </c>
      <c r="E4" s="321" t="s">
        <v>1588</v>
      </c>
      <c r="F4" s="321" t="s">
        <v>545</v>
      </c>
      <c r="G4" s="321" t="s">
        <v>1589</v>
      </c>
      <c r="H4" s="187"/>
    </row>
    <row r="5" spans="1:8" ht="43.5">
      <c r="A5" s="187"/>
      <c r="B5" s="322" t="s">
        <v>1590</v>
      </c>
      <c r="C5" s="322">
        <v>309525</v>
      </c>
      <c r="D5" s="322" t="s">
        <v>1591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1592</v>
      </c>
      <c r="C6" s="322">
        <v>256875</v>
      </c>
      <c r="D6" s="322" t="s">
        <v>1593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1594</v>
      </c>
      <c r="C7" s="322">
        <v>257278</v>
      </c>
      <c r="D7" s="322" t="s">
        <v>1595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1596</v>
      </c>
      <c r="C8" s="322">
        <v>261794</v>
      </c>
      <c r="D8" s="322" t="s">
        <v>1597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1598</v>
      </c>
      <c r="C9" s="322">
        <v>257033</v>
      </c>
      <c r="D9" s="322" t="s">
        <v>1599</v>
      </c>
      <c r="E9" s="322" t="s">
        <v>240</v>
      </c>
      <c r="F9" s="322" t="s">
        <v>732</v>
      </c>
      <c r="G9" s="322" t="s">
        <v>1600</v>
      </c>
      <c r="H9" s="187"/>
    </row>
    <row r="10" spans="1:8" ht="43.5">
      <c r="A10" s="187"/>
      <c r="B10" s="322" t="s">
        <v>1601</v>
      </c>
      <c r="C10" s="322">
        <v>396578</v>
      </c>
      <c r="D10" s="322" t="s">
        <v>1602</v>
      </c>
      <c r="E10" s="322" t="s">
        <v>240</v>
      </c>
      <c r="F10" s="322" t="s">
        <v>732</v>
      </c>
      <c r="G10" s="322" t="s">
        <v>1600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1603</v>
      </c>
      <c r="C2" s="95" t="s">
        <v>1162</v>
      </c>
      <c r="D2" s="95" t="s">
        <v>1164</v>
      </c>
      <c r="E2" s="95" t="s">
        <v>1604</v>
      </c>
      <c r="F2" s="95" t="s">
        <v>1605</v>
      </c>
      <c r="G2" s="95" t="s">
        <v>1606</v>
      </c>
      <c r="H2" s="95" t="s">
        <v>1607</v>
      </c>
      <c r="I2" s="95" t="s">
        <v>1608</v>
      </c>
      <c r="J2" s="95" t="s">
        <v>1609</v>
      </c>
      <c r="K2" s="130" t="s">
        <v>1610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ZBO-ZEP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0" t="s">
        <v>1611</v>
      </c>
      <c r="D5" s="391"/>
      <c r="E5" s="391"/>
      <c r="F5" s="391"/>
      <c r="G5" s="391"/>
      <c r="H5" s="391"/>
      <c r="I5" s="391"/>
      <c r="J5" s="392"/>
      <c r="K5" s="393" t="s">
        <v>1612</v>
      </c>
      <c r="L5" s="394"/>
      <c r="M5" s="394"/>
      <c r="N5" s="394"/>
      <c r="O5" s="395" t="s">
        <v>1613</v>
      </c>
      <c r="P5" s="396"/>
      <c r="Q5" s="397"/>
    </row>
    <row r="6" spans="1:17" s="93" customFormat="1" ht="15.75" customHeight="1">
      <c r="A6" s="87" t="s">
        <v>1581</v>
      </c>
      <c r="B6" s="94" t="s">
        <v>1580</v>
      </c>
      <c r="C6" s="95" t="s">
        <v>1177</v>
      </c>
      <c r="D6" s="96" t="s">
        <v>1178</v>
      </c>
      <c r="E6" s="95" t="s">
        <v>1614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1615</v>
      </c>
      <c r="M6" s="138" t="s">
        <v>30</v>
      </c>
      <c r="N6" s="139" t="s">
        <v>1172</v>
      </c>
      <c r="O6" s="241" t="s">
        <v>1215</v>
      </c>
      <c r="P6" s="152"/>
      <c r="Q6" s="188" t="s">
        <v>1616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Oportunidade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430.2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430.2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MALHA CENTRAL</v>
      </c>
      <c r="D327" s="99" t="str">
        <f>IF(FN_MC!T325="","*",FN_MC!T325)</f>
        <v>RAMAL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ZBO-ZEP</v>
      </c>
      <c r="H327" s="149">
        <f>IF(FN_MC!K325="","*",FN_MC!K325)</f>
        <v>208.5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ZBO-ZEP</v>
      </c>
      <c r="M327" s="140">
        <f>IF(FN_MC!AP325="","*",FN_MC!AP325)</f>
        <v>208.5</v>
      </c>
      <c r="N327" s="140" t="str">
        <f>IF(FN_MC!AM325="","*",FN_MC!AM325)</f>
        <v>ZBO-ZEP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Guedes de Oliveira</cp:lastModifiedBy>
  <cp:revision/>
  <dcterms:created xsi:type="dcterms:W3CDTF">2025-05-05T12:15:43Z</dcterms:created>
  <dcterms:modified xsi:type="dcterms:W3CDTF">2026-01-15T11:58:26Z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