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363" documentId="120_S{118792C3-22EF-5104-A093-F22BFE3913F3}" xr6:coauthVersionLast="47" xr6:coauthVersionMax="47" xr10:uidLastSave="{A60891CE-AA3D-4652-A4C8-3AA8FD96176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0" i="1" l="1" a="1"/>
  <c r="N100" i="1"/>
  <c r="M100" i="1" a="1"/>
  <c r="M100" i="1"/>
  <c r="M101" i="1" a="1"/>
  <c r="M101" i="1" s="1"/>
  <c r="N98" i="1" a="1"/>
  <c r="N98" i="1" s="1"/>
  <c r="M98" i="1" a="1"/>
  <c r="M98" i="1" s="1"/>
  <c r="N95" i="1" a="1"/>
  <c r="N95" i="1" s="1"/>
  <c r="M95" i="1" a="1"/>
  <c r="M95" i="1" s="1"/>
  <c r="N94" i="1" a="1"/>
  <c r="N94" i="1" s="1"/>
  <c r="M94" i="1" a="1"/>
  <c r="M94" i="1" s="1"/>
  <c r="M92" i="1" a="1"/>
  <c r="M92" i="1" s="1"/>
  <c r="N91" i="1" a="1"/>
  <c r="N91" i="1" s="1"/>
  <c r="M91" i="1" a="1"/>
  <c r="M91" i="1" s="1"/>
  <c r="N90" i="1" a="1"/>
  <c r="N90" i="1" s="1"/>
  <c r="M90" i="1" a="1"/>
  <c r="M90" i="1" s="1"/>
  <c r="N87" i="1" a="1"/>
  <c r="N87" i="1" s="1"/>
  <c r="M87" i="1" a="1"/>
  <c r="M87" i="1" s="1"/>
  <c r="N86" i="1" a="1"/>
  <c r="N86" i="1" s="1"/>
  <c r="M86" i="1" a="1"/>
  <c r="M86" i="1" s="1"/>
  <c r="N85" i="1" a="1"/>
  <c r="N85" i="1" s="1"/>
  <c r="M85" i="1" a="1"/>
  <c r="M85" i="1" s="1"/>
  <c r="N82" i="1" a="1"/>
  <c r="N82" i="1" s="1"/>
  <c r="M82" i="1" a="1"/>
  <c r="M82" i="1" s="1"/>
  <c r="N81" i="1" a="1"/>
  <c r="N81" i="1" s="1"/>
  <c r="M81" i="1" a="1"/>
  <c r="M81" i="1" s="1"/>
  <c r="N78" i="1" a="1"/>
  <c r="N78" i="1" s="1"/>
  <c r="M78" i="1" a="1"/>
  <c r="M78" i="1" s="1"/>
  <c r="M75" i="1" a="1"/>
  <c r="M75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R44" i="1"/>
  <c r="R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R47" i="1"/>
  <c r="R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R48" i="1"/>
  <c r="R45" i="15" s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R49" i="1"/>
  <c r="R46" i="15" s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R51" i="1"/>
  <c r="R48" i="15" s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R57" i="1"/>
  <c r="R54" i="15" s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R59" i="1"/>
  <c r="R56" i="15" s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R60" i="1"/>
  <c r="R57" i="15" s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R61" i="1"/>
  <c r="R58" i="15" s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R62" i="1"/>
  <c r="R59" i="15" s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R63" i="1"/>
  <c r="R60" i="15" s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R65" i="1"/>
  <c r="R62" i="15" s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R66" i="1"/>
  <c r="R63" i="15" s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AY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BE71" i="1" s="1" a="1"/>
  <c r="BE71" i="1" s="1"/>
  <c r="AP71" i="1"/>
  <c r="M71" i="10" s="1"/>
  <c r="AQ71" i="1"/>
  <c r="AY71" i="1"/>
  <c r="BR71" i="1"/>
  <c r="BS71" i="1"/>
  <c r="BT71" i="1"/>
  <c r="A72" i="1"/>
  <c r="C72" i="1"/>
  <c r="G72" i="1"/>
  <c r="M72" i="1" a="1"/>
  <c r="M72" i="1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E73" i="1" a="1"/>
  <c r="BE73" i="1" s="1"/>
  <c r="BR73" i="1"/>
  <c r="BS73" i="1"/>
  <c r="BT73" i="1"/>
  <c r="A74" i="1"/>
  <c r="C74" i="1"/>
  <c r="G74" i="1"/>
  <c r="AM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AP74" i="1"/>
  <c r="M74" i="10" s="1"/>
  <c r="AQ74" i="1"/>
  <c r="AY74" i="1"/>
  <c r="BE74" i="1" a="1"/>
  <c r="BE74" i="1" s="1"/>
  <c r="BR74" i="1"/>
  <c r="BS74" i="1"/>
  <c r="BT74" i="1"/>
  <c r="A75" i="1"/>
  <c r="C75" i="1"/>
  <c r="G75" i="1"/>
  <c r="L72" i="15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 s="1"/>
  <c r="N76" i="1" a="1"/>
  <c r="N76" i="1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76" i="10" s="1"/>
  <c r="AL76" i="1"/>
  <c r="AO76" i="1"/>
  <c r="AP76" i="1"/>
  <c r="M76" i="10" s="1"/>
  <c r="AQ76" i="1"/>
  <c r="AY76" i="1"/>
  <c r="BB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BE77" i="1" s="1" a="1"/>
  <c r="BE77" i="1" s="1"/>
  <c r="AP77" i="1"/>
  <c r="M77" i="10" s="1"/>
  <c r="AQ77" i="1"/>
  <c r="AY77" i="1"/>
  <c r="BR77" i="1"/>
  <c r="BS77" i="1"/>
  <c r="BT77" i="1"/>
  <c r="A78" i="1"/>
  <c r="C78" i="1"/>
  <c r="G78" i="1"/>
  <c r="L75" i="15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L76" i="15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AJ79" i="1"/>
  <c r="AK79" i="1"/>
  <c r="K79" i="10" s="1"/>
  <c r="AL79" i="1"/>
  <c r="AO79" i="1"/>
  <c r="AP79" i="1"/>
  <c r="M79" i="10" s="1"/>
  <c r="AQ79" i="1"/>
  <c r="AY79" i="1"/>
  <c r="BB79" i="1"/>
  <c r="BR79" i="1"/>
  <c r="BS79" i="1"/>
  <c r="BT79" i="1"/>
  <c r="A80" i="1"/>
  <c r="C80" i="1"/>
  <c r="G80" i="1"/>
  <c r="L77" i="15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BE80" i="1" s="1" a="1"/>
  <c r="BE80" i="1" s="1"/>
  <c r="AP80" i="1"/>
  <c r="M80" i="10" s="1"/>
  <c r="AQ80" i="1"/>
  <c r="AY80" i="1"/>
  <c r="BB80" i="1"/>
  <c r="BR80" i="1"/>
  <c r="BS80" i="1"/>
  <c r="BT80" i="1"/>
  <c r="A81" i="1"/>
  <c r="C81" i="1"/>
  <c r="G81" i="1"/>
  <c r="L78" i="15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L79" i="15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AY82" i="1"/>
  <c r="BR82" i="1"/>
  <c r="BS82" i="1"/>
  <c r="BT82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L82" i="15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BE85" i="1" s="1" a="1"/>
  <c r="BE85" i="1" s="1"/>
  <c r="AP85" i="1"/>
  <c r="M85" i="10" s="1"/>
  <c r="AQ85" i="1"/>
  <c r="AY85" i="1"/>
  <c r="BR85" i="1"/>
  <c r="BS85" i="1"/>
  <c r="BT85" i="1"/>
  <c r="A86" i="1"/>
  <c r="C86" i="1"/>
  <c r="G86" i="1"/>
  <c r="K83" i="15"/>
  <c r="L83" i="15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L84" i="15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R87" i="1"/>
  <c r="BS87" i="1"/>
  <c r="BT87" i="1"/>
  <c r="A88" i="1"/>
  <c r="C88" i="1"/>
  <c r="G88" i="1"/>
  <c r="M88" i="1" a="1"/>
  <c r="M88" i="1" s="1"/>
  <c r="L85" i="15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BE88" i="1" s="1" a="1"/>
  <c r="BE88" i="1" s="1"/>
  <c r="AP88" i="1"/>
  <c r="M88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BE89" i="1" s="1" a="1"/>
  <c r="BE89" i="1" s="1"/>
  <c r="AP89" i="1"/>
  <c r="M89" i="10" s="1"/>
  <c r="AQ89" i="1"/>
  <c r="AY89" i="1"/>
  <c r="BR89" i="1"/>
  <c r="BS89" i="1"/>
  <c r="BT89" i="1"/>
  <c r="A90" i="1"/>
  <c r="C90" i="1"/>
  <c r="G90" i="1"/>
  <c r="L87" i="15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/>
  <c r="BS90" i="1"/>
  <c r="BT90" i="1"/>
  <c r="A91" i="1"/>
  <c r="C91" i="1"/>
  <c r="G91" i="1"/>
  <c r="L88" i="15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AY91" i="1"/>
  <c r="BR91" i="1"/>
  <c r="BS91" i="1"/>
  <c r="BT91" i="1"/>
  <c r="A92" i="1"/>
  <c r="C92" i="1"/>
  <c r="G92" i="1"/>
  <c r="L89" i="15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L91" i="15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BE94" i="1" s="1" a="1"/>
  <c r="BE94" i="1" s="1"/>
  <c r="AP94" i="1"/>
  <c r="M94" i="10" s="1"/>
  <c r="AQ94" i="1"/>
  <c r="AY94" i="1"/>
  <c r="BR94" i="1"/>
  <c r="BS94" i="1"/>
  <c r="BT94" i="1"/>
  <c r="A95" i="1"/>
  <c r="C95" i="1"/>
  <c r="G95" i="1"/>
  <c r="L92" i="15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BE95" i="1" s="1" a="1"/>
  <c r="BE95" i="1" s="1"/>
  <c r="AP95" i="1"/>
  <c r="M95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R97" i="1"/>
  <c r="BS97" i="1"/>
  <c r="BT97" i="1"/>
  <c r="A98" i="1"/>
  <c r="C98" i="1"/>
  <c r="G98" i="1"/>
  <c r="L95" i="15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L97" i="15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L98" i="15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Q878" i="1" s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919" i="1" l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L73" i="15"/>
  <c r="AN76" i="1"/>
  <c r="AM86" i="1"/>
  <c r="BD77" i="1" a="1"/>
  <c r="BD77" i="1" s="1"/>
  <c r="BC70" i="1" a="1"/>
  <c r="BC70" i="1" s="1"/>
  <c r="BD87" i="1" a="1"/>
  <c r="BD87" i="1" s="1"/>
  <c r="BC85" i="1" a="1"/>
  <c r="BC85" i="1" s="1"/>
  <c r="BD79" i="1" a="1"/>
  <c r="BD79" i="1" s="1"/>
  <c r="BD89" i="1" a="1"/>
  <c r="BD89" i="1" s="1"/>
  <c r="AN89" i="1"/>
  <c r="BD82" i="1" a="1"/>
  <c r="BD82" i="1" s="1"/>
  <c r="BC73" i="1" a="1"/>
  <c r="BC73" i="1" s="1"/>
  <c r="AM970" i="1"/>
  <c r="K967" i="15"/>
  <c r="AM586" i="1"/>
  <c r="K583" i="15"/>
  <c r="AM583" i="1"/>
  <c r="N583" i="10" s="1"/>
  <c r="K580" i="15"/>
  <c r="AM256" i="1"/>
  <c r="K253" i="15"/>
  <c r="AM253" i="1"/>
  <c r="K250" i="15"/>
  <c r="AM220" i="1"/>
  <c r="N220" i="10" s="1"/>
  <c r="K217" i="15"/>
  <c r="AM174" i="1"/>
  <c r="K171" i="15"/>
  <c r="AM171" i="1"/>
  <c r="K168" i="15"/>
  <c r="AM142" i="1"/>
  <c r="L142" i="10" s="1"/>
  <c r="K139" i="15"/>
  <c r="AM141" i="1"/>
  <c r="K138" i="15"/>
  <c r="AM140" i="1"/>
  <c r="K137" i="15"/>
  <c r="AM139" i="1"/>
  <c r="N139" i="10" s="1"/>
  <c r="K136" i="15"/>
  <c r="AM138" i="1"/>
  <c r="K135" i="15"/>
  <c r="AM137" i="1"/>
  <c r="K134" i="15"/>
  <c r="AM136" i="1"/>
  <c r="N136" i="10" s="1"/>
  <c r="K133" i="15"/>
  <c r="AM135" i="1"/>
  <c r="K132" i="15"/>
  <c r="AM134" i="1"/>
  <c r="K131" i="15"/>
  <c r="AM133" i="1"/>
  <c r="N133" i="10" s="1"/>
  <c r="K130" i="15"/>
  <c r="AM132" i="1"/>
  <c r="K129" i="15"/>
  <c r="AM131" i="1"/>
  <c r="K128" i="15"/>
  <c r="AM130" i="1"/>
  <c r="N130" i="10" s="1"/>
  <c r="K127" i="15"/>
  <c r="AM129" i="1"/>
  <c r="K126" i="15"/>
  <c r="AM128" i="1"/>
  <c r="K125" i="15"/>
  <c r="AM127" i="1"/>
  <c r="N127" i="10" s="1"/>
  <c r="K124" i="15"/>
  <c r="AM126" i="1"/>
  <c r="K123" i="15"/>
  <c r="AM125" i="1"/>
  <c r="K122" i="15"/>
  <c r="AM124" i="1"/>
  <c r="N124" i="10" s="1"/>
  <c r="K121" i="15"/>
  <c r="AM123" i="1"/>
  <c r="K120" i="15"/>
  <c r="AM122" i="1"/>
  <c r="K119" i="15"/>
  <c r="AM121" i="1"/>
  <c r="N121" i="10" s="1"/>
  <c r="K118" i="15"/>
  <c r="AM120" i="1"/>
  <c r="K117" i="15"/>
  <c r="AM119" i="1"/>
  <c r="K116" i="15"/>
  <c r="AM118" i="1"/>
  <c r="N118" i="10" s="1"/>
  <c r="K115" i="15"/>
  <c r="AM117" i="1"/>
  <c r="K114" i="15"/>
  <c r="AM116" i="1"/>
  <c r="K113" i="15"/>
  <c r="AM115" i="1"/>
  <c r="N115" i="10" s="1"/>
  <c r="K112" i="15"/>
  <c r="AM114" i="1"/>
  <c r="K111" i="15"/>
  <c r="AM113" i="1"/>
  <c r="K110" i="15"/>
  <c r="AM112" i="1"/>
  <c r="N112" i="10" s="1"/>
  <c r="K109" i="15"/>
  <c r="AM111" i="1"/>
  <c r="K108" i="15"/>
  <c r="AM110" i="1"/>
  <c r="K107" i="15"/>
  <c r="AM109" i="1"/>
  <c r="N109" i="10" s="1"/>
  <c r="K106" i="15"/>
  <c r="AM108" i="1"/>
  <c r="K105" i="15"/>
  <c r="AM107" i="1"/>
  <c r="K104" i="15"/>
  <c r="AM106" i="1"/>
  <c r="N106" i="10" s="1"/>
  <c r="K103" i="15"/>
  <c r="AM105" i="1"/>
  <c r="K102" i="15"/>
  <c r="AM104" i="1"/>
  <c r="K101" i="15"/>
  <c r="AM103" i="1"/>
  <c r="N103" i="10" s="1"/>
  <c r="K100" i="15"/>
  <c r="AM102" i="1"/>
  <c r="K99" i="15"/>
  <c r="AM101" i="1"/>
  <c r="K98" i="15"/>
  <c r="AM100" i="1"/>
  <c r="N100" i="10" s="1"/>
  <c r="K97" i="15"/>
  <c r="AM99" i="1"/>
  <c r="K96" i="15"/>
  <c r="AM98" i="1"/>
  <c r="K95" i="15"/>
  <c r="AM97" i="1"/>
  <c r="N97" i="10" s="1"/>
  <c r="K94" i="15"/>
  <c r="AM96" i="1"/>
  <c r="K93" i="15"/>
  <c r="AM95" i="1"/>
  <c r="K92" i="15"/>
  <c r="AM94" i="1"/>
  <c r="N94" i="10" s="1"/>
  <c r="K91" i="15"/>
  <c r="AM93" i="1"/>
  <c r="K90" i="15"/>
  <c r="AM92" i="1"/>
  <c r="K89" i="15"/>
  <c r="AM91" i="1"/>
  <c r="N91" i="10" s="1"/>
  <c r="K88" i="15"/>
  <c r="AM90" i="1"/>
  <c r="K87" i="15"/>
  <c r="AM89" i="1"/>
  <c r="K86" i="15"/>
  <c r="AM88" i="1"/>
  <c r="N88" i="10" s="1"/>
  <c r="K85" i="15"/>
  <c r="AM87" i="1"/>
  <c r="K84" i="15"/>
  <c r="AM85" i="1"/>
  <c r="K82" i="15"/>
  <c r="AM84" i="1"/>
  <c r="N84" i="10" s="1"/>
  <c r="K81" i="15"/>
  <c r="AM83" i="1"/>
  <c r="K80" i="15"/>
  <c r="AM82" i="1"/>
  <c r="K79" i="15"/>
  <c r="AM81" i="1"/>
  <c r="N81" i="10" s="1"/>
  <c r="K78" i="15"/>
  <c r="AM80" i="1"/>
  <c r="K77" i="15"/>
  <c r="AM79" i="1"/>
  <c r="K76" i="15"/>
  <c r="AM78" i="1"/>
  <c r="N78" i="10" s="1"/>
  <c r="K75" i="15"/>
  <c r="AM77" i="1"/>
  <c r="K74" i="15"/>
  <c r="AM76" i="1"/>
  <c r="K73" i="15"/>
  <c r="AM75" i="1"/>
  <c r="N75" i="10" s="1"/>
  <c r="K72" i="15"/>
  <c r="AM72" i="1"/>
  <c r="K69" i="15"/>
  <c r="AM66" i="1"/>
  <c r="K63" i="15"/>
  <c r="BC94" i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AN94" i="1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AN75" i="1"/>
  <c r="AN72" i="1"/>
  <c r="AN86" i="1"/>
  <c r="AN81" i="1"/>
  <c r="AN69" i="1"/>
  <c r="BE91" i="1" a="1"/>
  <c r="BE91" i="1" s="1"/>
  <c r="AN84" i="1"/>
  <c r="BC83" i="1" a="1"/>
  <c r="BC83" i="1" s="1"/>
  <c r="AN83" i="1"/>
  <c r="BC81" i="1" a="1"/>
  <c r="BC81" i="1" s="1"/>
  <c r="BD81" i="1" a="1"/>
  <c r="BD81" i="1" s="1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AN93" i="1"/>
  <c r="AN99" i="1"/>
  <c r="AN90" i="1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AN103" i="1"/>
  <c r="AN100" i="1"/>
  <c r="AN104" i="1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AN113" i="1"/>
  <c r="AN107" i="1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AN136" i="1"/>
  <c r="AN131" i="1"/>
  <c r="BD136" i="1" a="1"/>
  <c r="BD136" i="1" s="1"/>
  <c r="BC136" i="1" a="1"/>
  <c r="BC136" i="1" s="1"/>
  <c r="BD140" i="1" a="1"/>
  <c r="BD140" i="1" s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AN138" i="1"/>
  <c r="AN132" i="1"/>
  <c r="AN135" i="1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AN201" i="1"/>
  <c r="AN192" i="1"/>
  <c r="AN189" i="1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L970" i="10"/>
  <c r="N970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BD783" i="1" a="1"/>
  <c r="BD783" i="1" s="1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BD728" i="1" a="1"/>
  <c r="BD728" i="1" s="1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L586" i="10"/>
  <c r="N586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BC583" i="1" a="1"/>
  <c r="BC583" i="1" s="1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BD278" i="1" a="1"/>
  <c r="BD278" i="1" s="1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L256" i="10"/>
  <c r="N256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L253" i="10"/>
  <c r="N253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BC247" i="1" a="1"/>
  <c r="BC247" i="1" s="1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BC238" i="1" a="1"/>
  <c r="BC238" i="1" s="1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BC235" i="1" a="1"/>
  <c r="BC235" i="1" s="1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BC226" i="1" a="1"/>
  <c r="BC226" i="1" s="1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BD223" i="1" a="1"/>
  <c r="BD223" i="1" s="1"/>
  <c r="M223" i="10"/>
  <c r="D223" i="10"/>
  <c r="C223" i="10"/>
  <c r="AN223" i="1"/>
  <c r="AM223" i="1"/>
  <c r="F219" i="12"/>
  <c r="G223" i="10"/>
  <c r="BC222" i="1" a="1"/>
  <c r="BC222" i="1" s="1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BD219" i="1" a="1"/>
  <c r="BD219" i="1" s="1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BD210" i="1" a="1"/>
  <c r="BD210" i="1" s="1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BD207" i="1" a="1"/>
  <c r="BD207" i="1" s="1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BD175" i="1" a="1"/>
  <c r="BD175" i="1" s="1"/>
  <c r="M175" i="10"/>
  <c r="D175" i="10"/>
  <c r="C175" i="10"/>
  <c r="AN175" i="1"/>
  <c r="AM175" i="1"/>
  <c r="F171" i="12"/>
  <c r="G175" i="10"/>
  <c r="BC174" i="1" a="1"/>
  <c r="BC174" i="1" s="1"/>
  <c r="M174" i="10"/>
  <c r="L174" i="10"/>
  <c r="N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BC171" i="1" a="1"/>
  <c r="BC171" i="1" s="1"/>
  <c r="M171" i="10"/>
  <c r="L171" i="10"/>
  <c r="N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BC168" i="1" a="1"/>
  <c r="BC168" i="1" s="1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BC165" i="1" a="1"/>
  <c r="BC165" i="1" s="1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BC162" i="1" a="1"/>
  <c r="BC162" i="1" s="1"/>
  <c r="M162" i="10"/>
  <c r="D162" i="10"/>
  <c r="C162" i="10"/>
  <c r="AN162" i="1"/>
  <c r="AM162" i="1"/>
  <c r="F158" i="12"/>
  <c r="G162" i="10"/>
  <c r="BD161" i="1" a="1"/>
  <c r="BD161" i="1" s="1"/>
  <c r="M161" i="10"/>
  <c r="D161" i="10"/>
  <c r="C161" i="10"/>
  <c r="AN161" i="1"/>
  <c r="AM161" i="1"/>
  <c r="F157" i="12"/>
  <c r="G161" i="10"/>
  <c r="BD160" i="1" a="1"/>
  <c r="BD160" i="1" s="1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BD155" i="1" a="1"/>
  <c r="BD155" i="1" s="1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BD152" i="1" a="1"/>
  <c r="BD152" i="1" s="1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BD149" i="1" a="1"/>
  <c r="BD149" i="1" s="1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N142" i="10"/>
  <c r="D142" i="10"/>
  <c r="C142" i="10"/>
  <c r="AN14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220" i="10" l="1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<sst xmlns="http://schemas.openxmlformats.org/spreadsheetml/2006/main" count="4031" uniqueCount="1210">
  <si>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</si>
  <si>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</si>
  <si>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</si>
  <si>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</si>
  <si>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</si>
  <si>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</si>
  <si>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</si>
  <si>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</si>
  <si>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</si>
  <si>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</si>
  <si>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</si>
  <si>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</si>
  <si>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</si>
  <si>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</si>
  <si>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</si>
  <si>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</si>
  <si>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</si>
  <si>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</si>
  <si>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</si>
  <si>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</si>
  <si>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</si>
  <si>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</si>
  <si>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</si>
  <si>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</si>
  <si>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</si>
  <si>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</si>
  <si>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</si>
  <si>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</si>
  <si>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</si>
  <si>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</si>
  <si>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</si>
  <si>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</si>
  <si>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</si>
  <si>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</si>
  <si>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</si>
  <si>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</si>
  <si>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</si>
  <si>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</si>
  <si>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</si>
  <si>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</si>
  <si>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</si>
  <si>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</si>
  <si>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</si>
  <si>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</si>
  <si>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</si>
  <si>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</si>
  <si>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</si>
  <si>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</si>
  <si>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</si>
  <si>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</si>
  <si>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</si>
  <si>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</si>
  <si>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</si>
  <si>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</si>
  <si>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</si>
  <si>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</si>
  <si>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</si>
  <si>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</si>
  <si>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</si>
  <si>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</si>
  <si>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</si>
  <si>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</si>
  <si>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</si>
  <si>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</si>
  <si>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</si>
  <si>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</si>
  <si>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</si>
  <si>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</si>
  <si>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</si>
  <si>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</si>
  <si>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</si>
  <si>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</si>
  <si>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</si>
  <si>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</si>
  <si>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</si>
  <si>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</si>
  <si>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</si>
  <si>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</si>
  <si>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</si>
  <si>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</si>
  <si>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</si>
  <si>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</si>
  <si>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</si>
  <si>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</si>
  <si>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</si>
  <si>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</si>
  <si>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</si>
  <si>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</si>
  <si>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</si>
  <si>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</si>
  <si>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</si>
  <si>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</si>
  <si>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</si>
  <si>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</si>
  <si>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</si>
  <si>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</si>
  <si>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</si>
  <si>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</si>
  <si>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</si>
  <si>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</si>
  <si>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</si>
  <si>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</si>
  <si>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</si>
  <si>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</si>
  <si>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</si>
  <si>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</si>
  <si>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</si>
  <si>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</si>
  <si>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</si>
  <si>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</si>
  <si>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</si>
  <si>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</si>
  <si>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</si>
  <si>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</si>
  <si>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</si>
  <si>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</si>
  <si>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</si>
  <si>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</si>
  <si>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</si>
  <si>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</si>
  <si>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</si>
  <si>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</si>
  <si>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</si>
  <si>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</si>
  <si>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</si>
  <si>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</si>
  <si>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</si>
  <si>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</si>
  <si>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</si>
  <si>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</si>
  <si>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</si>
  <si>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</si>
  <si>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</si>
  <si>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</si>
  <si>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</si>
  <si>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</si>
  <si>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</si>
  <si>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</si>
  <si>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</si>
  <si>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</si>
  <si>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</si>
  <si>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</si>
  <si>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</si>
  <si>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</si>
  <si>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</si>
  <si>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</si>
  <si>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</si>
  <si>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</si>
  <si>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</si>
  <si>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</si>
  <si>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</si>
  <si>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</si>
  <si>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</si>
  <si>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</si>
  <si>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</si>
  <si>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</si>
  <si>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</si>
  <si>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</si>
  <si>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</si>
  <si>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</si>
  <si>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</si>
  <si>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</si>
  <si>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</si>
  <si>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</si>
  <si>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</si>
  <si>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</si>
  <si>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</si>
  <si>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</si>
  <si>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</si>
  <si>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</si>
  <si>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</si>
  <si>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</si>
  <si>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</si>
  <si>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</si>
  <si>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</si>
  <si>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</si>
  <si>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</si>
  <si>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</si>
  <si>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</si>
  <si>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</si>
  <si>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</si>
  <si>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</si>
  <si>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</si>
  <si>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</si>
  <si>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</si>
  <si>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</si>
  <si>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</si>
  <si>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</si>
  <si>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</si>
  <si>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</si>
  <si>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</si>
  <si>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</si>
  <si>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</si>
  <si>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</si>
  <si>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</si>
  <si>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</si>
  <si>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</si>
  <si>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</si>
  <si>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</si>
  <si>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</si>
  <si>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</si>
  <si>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</si>
  <si>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</si>
  <si>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</si>
  <si>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</si>
  <si>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</si>
  <si>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</si>
  <si>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</si>
  <si>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</si>
  <si>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</si>
  <si>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</si>
  <si>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</si>
  <si>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</si>
  <si>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</si>
  <si>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</si>
  <si>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</si>
  <si>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</si>
  <si>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</si>
  <si>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</si>
  <si>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</si>
  <si>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</si>
  <si>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</si>
  <si>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</si>
  <si>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</si>
  <si>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</si>
  <si>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</si>
  <si>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</si>
  <si>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</si>
  <si>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</si>
  <si>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</si>
  <si>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</si>
  <si>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</si>
  <si>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</si>
  <si>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</si>
  <si>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</si>
  <si>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</si>
  <si>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</si>
  <si>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</si>
  <si>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</si>
  <si>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</si>
  <si>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</si>
  <si>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</si>
  <si>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</si>
  <si>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</si>
  <si>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</si>
  <si>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</si>
  <si>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</si>
  <si>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</si>
  <si>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</si>
  <si>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</si>
  <si>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</si>
  <si>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</si>
  <si>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</si>
  <si>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</si>
  <si>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</si>
  <si>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</si>
  <si>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</si>
  <si>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</si>
  <si>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</si>
  <si>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</si>
  <si>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</si>
  <si>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</si>
  <si>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</si>
  <si>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</si>
  <si>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</si>
  <si>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</si>
  <si>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</si>
  <si>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</si>
  <si>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</si>
  <si>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</si>
  <si>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</si>
  <si>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</si>
  <si>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</si>
  <si>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</si>
  <si>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</si>
  <si>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</si>
  <si>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</si>
  <si>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</si>
  <si>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</si>
  <si>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</si>
  <si>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</si>
  <si>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</si>
  <si>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</si>
  <si>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</si>
  <si>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</si>
  <si>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</si>
  <si>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</si>
  <si>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</si>
  <si>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</si>
  <si>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</si>
  <si>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</si>
  <si>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</si>
  <si>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</si>
  <si>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</si>
  <si>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</si>
  <si>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</si>
  <si>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</si>
  <si>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</si>
  <si>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</si>
  <si>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</si>
  <si>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</si>
  <si>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</si>
  <si>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</si>
  <si>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</si>
  <si>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</si>
  <si>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</si>
  <si>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</si>
  <si>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</si>
  <si>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</si>
  <si>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</si>
  <si>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</si>
  <si>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</si>
  <si>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</si>
  <si>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</si>
  <si>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</si>
  <si>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</si>
  <si>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</si>
  <si>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</si>
  <si>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</si>
  <si>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</si>
  <si>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</si>
  <si>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</si>
  <si>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</si>
  <si>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</si>
  <si>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</si>
  <si>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</si>
  <si>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</si>
  <si>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</si>
  <si>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</si>
  <si>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</si>
  <si>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</si>
  <si>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</si>
  <si>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</si>
  <si>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</si>
  <si>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</si>
  <si>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</si>
  <si>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</si>
  <si>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</si>
  <si>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</si>
  <si>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</si>
  <si>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</si>
  <si>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</si>
  <si>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</si>
  <si>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</si>
  <si>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</si>
  <si>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</si>
  <si>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</si>
  <si>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</si>
  <si>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</si>
  <si>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</si>
  <si>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</si>
  <si>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</si>
  <si>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</si>
  <si>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</si>
  <si>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</si>
  <si>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</si>
  <si>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</si>
  <si>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</si>
  <si>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</si>
  <si>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</si>
  <si>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</si>
  <si>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</si>
  <si>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</si>
  <si>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</si>
  <si>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</si>
  <si>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</si>
  <si>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</si>
  <si>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</si>
  <si>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</si>
  <si>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</si>
  <si>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</si>
  <si>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</si>
  <si>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</si>
  <si>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</si>
  <si>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</si>
  <si>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</si>
  <si>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</si>
  <si>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</si>
  <si>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</si>
  <si>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</si>
  <si>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</si>
  <si>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</si>
  <si>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</si>
  <si>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</si>
  <si>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</si>
  <si>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</si>
  <si>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</si>
  <si>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</si>
  <si>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</si>
  <si>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</si>
  <si>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</si>
  <si>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</si>
  <si>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</si>
  <si>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</si>
  <si>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</si>
  <si>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</si>
  <si>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</si>
  <si>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</si>
  <si>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</si>
  <si>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</si>
  <si>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</si>
  <si>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</si>
  <si>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</si>
  <si>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</si>
  <si>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</si>
  <si>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</si>
  <si>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</si>
  <si>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</si>
  <si>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</si>
  <si>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</si>
  <si>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</si>
  <si>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</si>
  <si>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</si>
  <si>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</si>
  <si>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</si>
  <si>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</si>
  <si>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</si>
  <si>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</si>
  <si>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</si>
  <si>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</si>
  <si>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</si>
  <si>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</si>
  <si>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</si>
  <si>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</si>
  <si>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</si>
  <si>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</si>
  <si>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</si>
  <si>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</si>
  <si>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</si>
  <si>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</si>
  <si>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</si>
  <si>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</si>
  <si>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</si>
  <si>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</si>
  <si>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</si>
  <si>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</si>
  <si>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</si>
  <si>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</si>
  <si>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</si>
  <si>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</si>
  <si>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</si>
  <si>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</si>
  <si>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</si>
  <si>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</si>
  <si>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</si>
  <si>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</si>
  <si>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</si>
  <si>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</si>
  <si>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</si>
  <si>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</si>
  <si>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</si>
  <si>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</si>
  <si>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</si>
  <si>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</si>
  <si>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</si>
  <si>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</si>
  <si>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</si>
  <si>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</si>
  <si>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</si>
  <si>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</si>
  <si>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</si>
  <si>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</si>
  <si>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</si>
  <si>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</si>
  <si>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</si>
  <si>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</si>
  <si>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</si>
  <si>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</si>
  <si>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</si>
  <si>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</si>
  <si>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</si>
  <si>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</si>
  <si>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</si>
  <si>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</si>
  <si>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</si>
  <si>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</si>
  <si>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</si>
  <si>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</si>
  <si>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</si>
  <si>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</si>
  <si>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</si>
  <si>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</si>
  <si>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</si>
  <si>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</si>
  <si>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</si>
  <si>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</si>
  <si>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</si>
  <si>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</si>
  <si>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</si>
  <si>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</si>
  <si>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</si>
  <si>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</si>
  <si>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</si>
  <si>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</si>
  <si>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</si>
  <si>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</si>
  <si>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</si>
  <si>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</si>
  <si>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</si>
  <si>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</si>
  <si>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</si>
  <si>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</si>
  <si>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</si>
  <si>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</si>
  <si>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</si>
  <si>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</si>
  <si>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</si>
  <si>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</si>
  <si>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</si>
  <si>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</si>
  <si>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</si>
  <si>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</si>
  <si>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</si>
  <si>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</si>
  <si>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</si>
  <si>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</si>
  <si>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</si>
  <si>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</si>
  <si>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</si>
  <si>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</si>
  <si>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</si>
  <si>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</si>
  <si>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</si>
  <si>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</si>
  <si>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</si>
  <si>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</si>
  <si>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</si>
  <si>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</si>
  <si>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</si>
  <si>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</si>
  <si>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</si>
  <si>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</si>
  <si>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</si>
  <si>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</si>
  <si>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</si>
  <si>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</si>
  <si>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</si>
  <si>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</si>
  <si>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</si>
  <si>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</si>
  <si>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</si>
  <si>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</si>
  <si>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</si>
  <si>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</si>
  <si>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</si>
  <si>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</si>
  <si>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</si>
  <si>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</si>
  <si>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</si>
  <si>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</si>
  <si>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</si>
  <si>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</si>
  <si>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</si>
  <si>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</si>
  <si>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</si>
  <si>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</si>
  <si>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</si>
  <si>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</si>
  <si>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</si>
  <si>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</si>
  <si>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</si>
  <si>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</si>
  <si>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</si>
  <si>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</si>
  <si>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</si>
  <si>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</si>
  <si>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</si>
  <si>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</si>
  <si>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</si>
  <si>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</si>
  <si>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</si>
  <si>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</si>
  <si>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</si>
  <si>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</si>
  <si>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</si>
  <si>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</si>
  <si>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</si>
  <si>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</si>
  <si>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</si>
  <si>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</si>
  <si>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</si>
  <si>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</si>
  <si>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</si>
  <si>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</si>
  <si>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</si>
  <si>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</si>
  <si>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</si>
  <si>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</si>
  <si>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</si>
  <si>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</si>
  <si>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</si>
  <si>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</si>
  <si>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</si>
  <si>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</si>
  <si>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</si>
  <si>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</si>
  <si>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</si>
  <si>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</si>
  <si>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</si>
  <si>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</si>
  <si>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</si>
  <si>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</si>
  <si>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</si>
  <si>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</si>
  <si>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</si>
  <si>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</si>
  <si>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</si>
  <si>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</si>
  <si>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</si>
  <si>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</si>
  <si>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</si>
  <si>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</si>
  <si>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</si>
  <si>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</si>
  <si>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</si>
  <si>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</si>
  <si>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</si>
  <si>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</si>
  <si>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</si>
  <si>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</si>
  <si>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</si>
  <si>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</si>
  <si>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</si>
  <si>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</si>
  <si>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</si>
  <si>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</si>
  <si>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</si>
  <si>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</si>
  <si>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</si>
  <si>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</si>
  <si>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</si>
  <si>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</si>
  <si>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</si>
  <si>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</si>
  <si>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</si>
  <si>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</si>
  <si>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</si>
  <si>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</si>
  <si>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</si>
  <si>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</si>
  <si>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</si>
  <si>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</si>
  <si>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</si>
  <si>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</si>
  <si>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</si>
  <si>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</si>
  <si>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</si>
  <si>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</si>
  <si>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</si>
  <si>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</si>
  <si>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</si>
  <si>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</si>
  <si>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</si>
  <si>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</si>
  <si>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</si>
  <si>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</si>
  <si>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</si>
  <si>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</si>
  <si>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</si>
  <si>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</si>
  <si>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</si>
  <si>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</si>
  <si>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</si>
  <si>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</si>
  <si>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</si>
  <si>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</si>
  <si>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</si>
  <si>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</si>
  <si>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</si>
  <si>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</si>
  <si>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</si>
  <si>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</si>
  <si>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</si>
  <si>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</si>
  <si>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</si>
  <si>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</si>
  <si>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</si>
  <si>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</si>
  <si>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</si>
  <si>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</si>
  <si>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</si>
  <si>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</si>
  <si>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</si>
  <si>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</si>
  <si>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</si>
  <si>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</si>
  <si>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</si>
  <si>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</si>
  <si>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</si>
  <si>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</si>
  <si>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</si>
  <si>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</si>
  <si>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</si>
  <si>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</si>
  <si>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</si>
  <si>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</si>
  <si>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</si>
  <si>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</si>
  <si>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</si>
  <si>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</si>
  <si>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</si>
  <si>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</si>
  <si>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</si>
  <si>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</si>
  <si>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</si>
  <si>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</si>
  <si>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</si>
  <si>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</si>
  <si>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</si>
  <si>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</si>
  <si>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</si>
  <si>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</si>
  <si>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</si>
  <si>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</si>
  <si>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</si>
  <si>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</si>
  <si>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</si>
  <si>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</si>
  <si>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</si>
  <si>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</si>
  <si>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</si>
  <si>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</si>
  <si>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</si>
  <si>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</si>
  <si>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</si>
  <si>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</si>
  <si>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</si>
  <si>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</si>
  <si>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</si>
  <si>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</si>
  <si>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</si>
  <si>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</si>
  <si>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</si>
  <si>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</si>
  <si>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</si>
  <si>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</si>
  <si>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</si>
  <si>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</si>
  <si>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</si>
  <si>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</si>
  <si>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</si>
  <si>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</si>
  <si>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</si>
  <si>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</si>
  <si>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</si>
  <si>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</si>
  <si>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</si>
  <si>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</si>
  <si>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</si>
  <si>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</si>
  <si>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</si>
  <si>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</si>
  <si>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</si>
  <si>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</si>
  <si>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</si>
  <si>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</si>
  <si>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</si>
  <si>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</si>
  <si>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</si>
  <si>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</si>
  <si>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</si>
  <si>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</si>
  <si>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</si>
  <si>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</si>
  <si>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</si>
  <si>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</si>
  <si>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</si>
  <si>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</si>
  <si>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</si>
  <si>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</si>
  <si>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</si>
  <si>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</si>
  <si>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</si>
  <si>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</si>
  <si>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</si>
  <si>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</si>
  <si>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</si>
  <si>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</si>
  <si>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</si>
  <si>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</si>
  <si>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</si>
  <si>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</si>
  <si>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</si>
  <si>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</si>
  <si>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</si>
  <si>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</si>
  <si>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</si>
  <si>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</si>
  <si>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</si>
  <si>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</si>
  <si>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</si>
  <si>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</si>
  <si>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</si>
  <si>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</si>
  <si>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</si>
  <si>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</si>
  <si>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</si>
  <si>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</si>
  <si>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</si>
  <si>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</si>
  <si>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</si>
  <si>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</si>
  <si>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</si>
  <si>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</si>
  <si>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</si>
  <si>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</si>
  <si>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</si>
  <si>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</si>
  <si>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</si>
  <si>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</si>
  <si>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</si>
  <si>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</si>
  <si>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</si>
  <si>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</si>
  <si>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</si>
  <si>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</si>
  <si>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</si>
  <si>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</si>
  <si>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</si>
  <si>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</si>
  <si>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</si>
  <si>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</si>
  <si>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</si>
  <si>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</si>
  <si>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</si>
  <si>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</si>
  <si>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</si>
  <si>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</si>
  <si>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</si>
  <si>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</si>
  <si>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</si>
  <si>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</si>
  <si>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</si>
  <si>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</si>
  <si>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</si>
  <si>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</si>
  <si>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</si>
  <si>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</si>
  <si>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</si>
  <si>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</si>
  <si>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</si>
  <si>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</si>
  <si>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</si>
  <si>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</si>
  <si>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</si>
  <si>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</si>
  <si>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</si>
  <si>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</si>
  <si>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</si>
  <si>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</si>
  <si>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</si>
  <si>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</si>
  <si>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</si>
  <si>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</si>
  <si>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</si>
  <si>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</si>
  <si>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</si>
  <si>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</si>
  <si>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</si>
  <si>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</si>
  <si>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</si>
  <si>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</si>
  <si>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</si>
  <si>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</si>
  <si>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</si>
  <si>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</si>
  <si>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</si>
  <si>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</si>
  <si>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</si>
  <si>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</si>
  <si>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</si>
  <si>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</si>
  <si>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</si>
  <si>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</si>
  <si>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</si>
  <si>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</si>
  <si>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</si>
  <si>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</si>
  <si>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</si>
  <si>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</si>
  <si>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</si>
  <si>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</si>
  <si>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</si>
  <si>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</si>
  <si>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</si>
  <si>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</si>
  <si>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</si>
  <si>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</si>
  <si>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</si>
  <si>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</si>
  <si>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</si>
  <si>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</si>
  <si>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</si>
  <si>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</si>
  <si>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</si>
  <si>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</si>
  <si>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</si>
  <si>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</si>
  <si>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</si>
  <si>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</si>
  <si>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</si>
  <si>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</si>
  <si>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</si>
  <si>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</si>
  <si>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</si>
  <si>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</si>
  <si>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</si>
  <si>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</si>
  <si>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</si>
  <si>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</si>
  <si>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</si>
  <si>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</si>
  <si>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</si>
  <si>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</si>
  <si>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</si>
  <si>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</si>
  <si>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</si>
  <si>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</si>
  <si>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</si>
  <si>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</si>
  <si>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</si>
  <si>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</si>
  <si>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</si>
  <si>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</si>
  <si>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</si>
  <si>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</si>
  <si>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</si>
  <si>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</si>
  <si>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</si>
  <si>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</si>
  <si>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</si>
  <si>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</si>
  <si>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</si>
  <si>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</si>
  <si>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</si>
  <si>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</si>
  <si>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</si>
  <si>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</si>
  <si>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</si>
  <si>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</si>
  <si>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</si>
  <si>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</si>
  <si>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</si>
  <si>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</si>
  <si>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</si>
  <si>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</si>
  <si>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</si>
  <si>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</si>
  <si>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</si>
  <si>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</si>
  <si>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</si>
  <si>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</si>
  <si>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</si>
  <si>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</si>
  <si>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</si>
  <si>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</si>
  <si>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</si>
  <si>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</si>
  <si>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</si>
  <si>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</si>
  <si>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</si>
  <si>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</si>
  <si>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</si>
  <si>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</si>
  <si>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</si>
  <si>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</si>
  <si>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</si>
  <si>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</si>
  <si>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</si>
  <si>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</si>
  <si>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</si>
  <si>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</si>
  <si>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</si>
  <si>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</si>
  <si>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</si>
  <si>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</si>
  <si>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</si>
  <si>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</si>
  <si>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</si>
  <si>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</si>
  <si>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</si>
  <si>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</si>
  <si>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</si>
  <si>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</si>
  <si>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</si>
  <si>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</si>
  <si>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</si>
  <si>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</si>
  <si>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</si>
  <si>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</si>
  <si>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</si>
  <si>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</si>
  <si>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</si>
  <si>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</si>
  <si>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</si>
  <si>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</si>
  <si>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</si>
  <si>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</si>
  <si>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</si>
  <si>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</si>
  <si>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</si>
  <si>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</si>
  <si>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</si>
  <si>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</si>
  <si>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</si>
  <si>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</si>
  <si>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</si>
  <si>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</si>
  <si>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</si>
  <si>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</si>
  <si>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</si>
  <si>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</si>
  <si>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</si>
  <si>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</si>
  <si>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</si>
  <si>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</si>
  <si>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</si>
  <si>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</si>
  <si>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</si>
  <si>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</si>
  <si>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</si>
  <si>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</si>
  <si>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</si>
  <si>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</si>
  <si>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</si>
  <si>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</si>
  <si>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</si>
  <si>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</si>
  <si>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</si>
  <si>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</si>
  <si>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</si>
  <si>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</si>
  <si>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</si>
  <si>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</si>
  <si>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</si>
  <si>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</si>
  <si>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</si>
  <si>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</si>
  <si>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</si>
  <si>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</si>
  <si>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</si>
  <si>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</si>
  <si>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</si>
  <si>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</si>
  <si>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</si>
  <si>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</si>
  <si>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</si>
  <si>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</si>
  <si>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</si>
  <si>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</si>
  <si>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</si>
  <si>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</si>
  <si>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</si>
  <si>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</si>
  <si>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</si>
  <si>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</si>
  <si>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</si>
  <si>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</si>
  <si>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</si>
  <si>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</si>
  <si>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</si>
  <si>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</si>
  <si>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</si>
  <si>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</si>
  <si>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</si>
  <si>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</si>
  <si>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</si>
  <si>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</si>
  <si>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</si>
  <si>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</si>
  <si>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</si>
  <si>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</si>
  <si>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</si>
  <si>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</si>
  <si>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</si>
  <si>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</si>
  <si>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</si>
  <si>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</si>
  <si>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</si>
  <si>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</si>
  <si>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</si>
  <si>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</si>
  <si>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</si>
  <si>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</si>
  <si>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</si>
  <si>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</si>
  <si>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</si>
  <si>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</si>
  <si>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</si>
  <si>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</si>
  <si>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</si>
  <si>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</si>
  <si>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109ZCD2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</si>
  <si>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</si>
  <si>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</si>
  <si>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</si>
  <si>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</si>
  <si>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</si>
  <si>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</si>
  <si>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</si>
  <si>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</si>
  <si>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</si>
  <si>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</si>
  <si>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</si>
  <si>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</si>
  <si>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</si>
  <si>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</si>
  <si>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</si>
  <si>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</si>
  <si>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</si>
  <si>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</si>
  <si>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</si>
  <si>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</si>
  <si>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</si>
  <si>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</si>
  <si>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</si>
  <si>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</si>
  <si>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</si>
  <si>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</si>
  <si>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</si>
  <si>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</si>
  <si>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</si>
  <si>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</si>
  <si>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</si>
  <si>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</si>
  <si>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</si>
  <si>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</si>
  <si>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</si>
  <si>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</si>
  <si>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</si>
  <si>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</si>
  <si>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iniciou chuva.</t>
  </si>
  <si>
    <t>MC1 08h57 / Sem oportundiade de faixa</t>
  </si>
  <si>
    <t>Em intervalo das 10h17 até 11h47.</t>
  </si>
  <si>
    <t>Realizado intervalo das 10h17 até 11h47.</t>
  </si>
  <si>
    <t>Rogerio</t>
  </si>
  <si>
    <t>ZYU1 / ZFY1981</t>
  </si>
  <si>
    <t>Henrique</t>
  </si>
  <si>
    <t>Limpeza de lastro</t>
  </si>
  <si>
    <t>2 (FIXO + ESCALA)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</si>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</sst>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S1" activePane="topRight" state="frozen"/>
      <selection pane="topRight" activeCell="BA61" sqref="BA6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925</v>
      </c>
      <c r="C1" s="187"/>
      <c r="D1" s="187"/>
      <c r="E1" s="3"/>
      <c r="F1" s="186" t="s">
        <v>926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3" t="s">
        <v>927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928</v>
      </c>
      <c r="BI1" s="199"/>
      <c r="BJ1" s="199"/>
      <c r="BK1" s="200"/>
      <c r="BL1" s="5"/>
      <c r="BM1" s="190" t="s">
        <v>929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93" t="s">
        <v>930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933</v>
      </c>
      <c r="AT2" s="194"/>
      <c r="AU2" s="194"/>
      <c r="AV2" s="194"/>
      <c r="AW2" s="194"/>
      <c r="AX2" s="194"/>
      <c r="AY2" s="197"/>
      <c r="AZ2" s="6"/>
      <c r="BA2" s="179" t="s">
        <v>934</v>
      </c>
      <c r="BB2" s="183"/>
      <c r="BC2" s="193" t="s">
        <v>931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79" t="s">
        <v>935</v>
      </c>
      <c r="AJ3" s="183"/>
      <c r="AK3" s="179" t="s">
        <v>936</v>
      </c>
      <c r="AL3" s="180"/>
      <c r="AM3" s="181"/>
      <c r="AN3" s="182"/>
      <c r="AO3" s="180"/>
      <c r="AP3" s="180"/>
      <c r="AQ3" s="183"/>
      <c r="AR3" s="63"/>
      <c r="AS3" s="184" t="s">
        <v>942</v>
      </c>
      <c r="AT3" s="185"/>
      <c r="AU3" s="184" t="s">
        <v>943</v>
      </c>
      <c r="AV3" s="185"/>
      <c r="AW3" s="184" t="s">
        <v>944</v>
      </c>
      <c r="AX3" s="185"/>
      <c r="AY3" s="63" t="s">
        <v>945</v>
      </c>
      <c r="AZ3" s="63"/>
      <c r="BA3" s="207"/>
      <c r="BB3" s="208"/>
      <c r="BC3" s="179" t="s">
        <v>938</v>
      </c>
      <c r="BD3" s="180"/>
      <c r="BE3" s="180"/>
      <c r="BF3" s="183"/>
      <c r="BG3" s="62"/>
      <c r="BH3" s="201"/>
      <c r="BI3" s="202"/>
      <c r="BJ3" s="202"/>
      <c r="BK3" s="203"/>
      <c r="BL3" s="62"/>
      <c r="BM3" s="190" t="s">
        <v>946</v>
      </c>
      <c r="BN3" s="191"/>
      <c r="BO3" s="191"/>
      <c r="BP3" s="192"/>
      <c r="BQ3" s="190" t="s">
        <v>717</v>
      </c>
      <c r="BR3" s="191"/>
      <c r="BS3" s="192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 t="s">
        <v>399</v>
      </c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 t="s">
        <v>399</v>
      </c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 t="s">
        <v>399</v>
      </c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 t="s">
        <v>399</v>
      </c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 t="s">
        <v>399</v>
      </c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 t="s">
        <v>399</v>
      </c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 t="s">
        <v>399</v>
      </c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 t="s">
        <v>399</v>
      </c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 t="s">
        <v>399</v>
      </c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 t="s">
        <v>399</v>
      </c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 t="s">
        <v>399</v>
      </c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 t="s">
        <v>399</v>
      </c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 t="s">
        <v>399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2</v>
      </c>
      <c r="BI27" s="17"/>
      <c r="BJ27" s="17" t="s">
        <v>1062</v>
      </c>
      <c r="BK27" s="18" t="s">
        <v>1063</v>
      </c>
      <c r="BL27" s="16"/>
      <c r="BM27" s="130" t="s">
        <v>412</v>
      </c>
      <c r="BN27" s="130" t="s">
        <v>442</v>
      </c>
      <c r="BO27" s="130" t="s">
        <v>499</v>
      </c>
      <c r="BP27" s="18"/>
      <c r="BQ27" s="12" t="str">
        <f t="shared" si="3"/>
        <v>Produção</v>
      </c>
      <c r="BR27" s="19">
        <f t="shared" si="4"/>
        <v>1.1416666666666666</v>
      </c>
      <c r="BS27" s="19">
        <f t="shared" si="5"/>
        <v>0.12708333333333333</v>
      </c>
      <c r="BT27" s="8" t="str">
        <f t="shared" si="6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 t="s">
        <v>399</v>
      </c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 t="s">
        <v>399</v>
      </c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 t="s">
        <v>399</v>
      </c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 t="s">
        <v>399</v>
      </c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7"/>
        <v>2.777777777777779E-2</v>
      </c>
      <c r="AZ35" s="153"/>
      <c r="BA35" s="178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>
        <v>0</v>
      </c>
      <c r="BI35" s="17"/>
      <c r="BJ35" s="17" t="s">
        <v>1075</v>
      </c>
      <c r="BK35" s="18" t="s">
        <v>1076</v>
      </c>
      <c r="BL35" s="16"/>
      <c r="BM35" s="130" t="s">
        <v>415</v>
      </c>
      <c r="BN35" s="130" t="s">
        <v>444</v>
      </c>
      <c r="BO35" s="130" t="s">
        <v>522</v>
      </c>
      <c r="BP35" s="18" t="s">
        <v>1077</v>
      </c>
      <c r="BQ35" s="12" t="str">
        <f t="shared" si="3"/>
        <v>Produção e Intervalo</v>
      </c>
      <c r="BR35" s="19">
        <f t="shared" si="4"/>
        <v>0.13333333333333339</v>
      </c>
      <c r="BS35" s="19">
        <f t="shared" si="5"/>
        <v>0</v>
      </c>
      <c r="BT35" s="8" t="str">
        <f t="shared" si="6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1078</v>
      </c>
      <c r="W36" s="151" t="s">
        <v>1079</v>
      </c>
      <c r="X36" s="104" t="s">
        <v>391</v>
      </c>
      <c r="Y36" s="129" t="s">
        <v>395</v>
      </c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1078</v>
      </c>
      <c r="BG36" s="16"/>
      <c r="BH36" s="17">
        <v>2</v>
      </c>
      <c r="BI36" s="17"/>
      <c r="BJ36" s="17" t="s">
        <v>1080</v>
      </c>
      <c r="BK36" s="18" t="s">
        <v>1080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1081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1078</v>
      </c>
      <c r="W37" s="151" t="s">
        <v>1079</v>
      </c>
      <c r="X37" s="104" t="s">
        <v>391</v>
      </c>
      <c r="Y37" s="129" t="s">
        <v>395</v>
      </c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1078</v>
      </c>
      <c r="BG37" s="16"/>
      <c r="BH37" s="17">
        <v>2</v>
      </c>
      <c r="BI37" s="17"/>
      <c r="BJ37" s="17" t="s">
        <v>1082</v>
      </c>
      <c r="BK37" s="18" t="s">
        <v>1082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1078</v>
      </c>
      <c r="W38" s="151" t="s">
        <v>1083</v>
      </c>
      <c r="X38" s="104" t="s">
        <v>396</v>
      </c>
      <c r="Y38" s="129" t="s">
        <v>399</v>
      </c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1078</v>
      </c>
      <c r="BG38" s="16"/>
      <c r="BH38" s="17">
        <v>0</v>
      </c>
      <c r="BI38" s="17"/>
      <c r="BJ38" s="17" t="s">
        <v>1054</v>
      </c>
      <c r="BK38" s="18" t="s">
        <v>1084</v>
      </c>
      <c r="BL38" s="16"/>
      <c r="BM38" s="130" t="s">
        <v>416</v>
      </c>
      <c r="BN38" s="130" t="s">
        <v>445</v>
      </c>
      <c r="BO38" s="130" t="s">
        <v>496</v>
      </c>
      <c r="BP38" s="18" t="s">
        <v>1084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1078</v>
      </c>
      <c r="W39" s="151" t="s">
        <v>1030</v>
      </c>
      <c r="X39" s="104" t="s">
        <v>396</v>
      </c>
      <c r="Y39" s="129" t="s">
        <v>399</v>
      </c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1078</v>
      </c>
      <c r="BG39" s="16"/>
      <c r="BH39" s="17">
        <v>0</v>
      </c>
      <c r="BI39" s="17"/>
      <c r="BJ39" s="17" t="s">
        <v>1085</v>
      </c>
      <c r="BK39" s="18" t="s">
        <v>1085</v>
      </c>
      <c r="BL39" s="16"/>
      <c r="BM39" s="130" t="s">
        <v>426</v>
      </c>
      <c r="BN39" s="130" t="s">
        <v>426</v>
      </c>
      <c r="BO39" s="130" t="s">
        <v>426</v>
      </c>
      <c r="BP39" s="18" t="s">
        <v>1085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 hidden="1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1086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1087</v>
      </c>
      <c r="W40" s="151" t="s">
        <v>1030</v>
      </c>
      <c r="X40" s="104" t="s">
        <v>396</v>
      </c>
      <c r="Y40" s="129" t="s">
        <v>399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1087</v>
      </c>
      <c r="BG40" s="16"/>
      <c r="BH40" s="17">
        <v>2</v>
      </c>
      <c r="BI40" s="17"/>
      <c r="BJ40" s="17" t="s">
        <v>1088</v>
      </c>
      <c r="BK40" s="18" t="s">
        <v>1089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 t="s">
        <v>399</v>
      </c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1090</v>
      </c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 t="s">
        <v>399</v>
      </c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7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1091</v>
      </c>
      <c r="BK46" s="18" t="s">
        <v>1091</v>
      </c>
      <c r="BL46" s="16"/>
      <c r="BM46" s="130" t="s">
        <v>422</v>
      </c>
      <c r="BN46" s="130" t="s">
        <v>446</v>
      </c>
      <c r="BO46" s="130" t="s">
        <v>446</v>
      </c>
      <c r="BP46" s="18" t="s">
        <v>1091</v>
      </c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70</v>
      </c>
      <c r="K47" s="105">
        <v>110.35</v>
      </c>
      <c r="L47" s="105"/>
      <c r="M47" s="127" t="s">
        <v>322</v>
      </c>
      <c r="N47" s="127" t="s">
        <v>1092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1033</v>
      </c>
      <c r="W47" s="151" t="s">
        <v>1093</v>
      </c>
      <c r="X47" s="104" t="s">
        <v>396</v>
      </c>
      <c r="Y47" s="129" t="s">
        <v>399</v>
      </c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7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1091</v>
      </c>
      <c r="BK47" s="18" t="s">
        <v>1091</v>
      </c>
      <c r="BL47" s="16"/>
      <c r="BM47" s="130" t="s">
        <v>422</v>
      </c>
      <c r="BN47" s="130" t="s">
        <v>446</v>
      </c>
      <c r="BO47" s="130" t="s">
        <v>446</v>
      </c>
      <c r="BP47" s="18" t="s">
        <v>1091</v>
      </c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1094</v>
      </c>
      <c r="N48" s="150" t="s">
        <v>1095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 t="s">
        <v>399</v>
      </c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7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1096</v>
      </c>
      <c r="BK48" s="18" t="s">
        <v>1096</v>
      </c>
      <c r="BL48" s="16"/>
      <c r="BM48" s="130" t="s">
        <v>426</v>
      </c>
      <c r="BN48" s="130" t="s">
        <v>426</v>
      </c>
      <c r="BO48" s="130" t="s">
        <v>426</v>
      </c>
      <c r="BP48" s="18" t="s">
        <v>1096</v>
      </c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>SemOportunidadeSemOportunidade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 t="s">
        <v>399</v>
      </c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7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1097</v>
      </c>
      <c r="BK49" s="18" t="s">
        <v>1097</v>
      </c>
      <c r="BL49" s="16"/>
      <c r="BM49" s="130" t="s">
        <v>426</v>
      </c>
      <c r="BN49" s="130" t="s">
        <v>426</v>
      </c>
      <c r="BO49" s="130" t="s">
        <v>426</v>
      </c>
      <c r="BP49" s="18" t="s">
        <v>1097</v>
      </c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>SemOportunidadeSemOportunidade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 t="s">
        <v>399</v>
      </c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1098</v>
      </c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 t="s">
        <v>399</v>
      </c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7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1099</v>
      </c>
      <c r="BK51" s="18" t="s">
        <v>1099</v>
      </c>
      <c r="BL51" s="16"/>
      <c r="BM51" s="130" t="s">
        <v>426</v>
      </c>
      <c r="BN51" s="130" t="s">
        <v>426</v>
      </c>
      <c r="BO51" s="130" t="s">
        <v>426</v>
      </c>
      <c r="BP51" s="18" t="s">
        <v>1099</v>
      </c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>SemOportunidadeSemOportunidade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 t="s">
        <v>399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7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1100</v>
      </c>
      <c r="BK53" s="18" t="s">
        <v>1100</v>
      </c>
      <c r="BL53" s="16"/>
      <c r="BM53" s="130" t="s">
        <v>426</v>
      </c>
      <c r="BN53" s="130" t="s">
        <v>426</v>
      </c>
      <c r="BO53" s="130" t="s">
        <v>426</v>
      </c>
      <c r="BP53" s="18" t="s">
        <v>1100</v>
      </c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>SemOportunidadeSemOportunidade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1101</v>
      </c>
      <c r="X54" s="104" t="s">
        <v>396</v>
      </c>
      <c r="Y54" s="129" t="s">
        <v>399</v>
      </c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7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1102</v>
      </c>
      <c r="BK54" s="18" t="s">
        <v>1102</v>
      </c>
      <c r="BL54" s="16"/>
      <c r="BM54" s="130" t="s">
        <v>426</v>
      </c>
      <c r="BN54" s="130" t="s">
        <v>426</v>
      </c>
      <c r="BO54" s="130" t="s">
        <v>426</v>
      </c>
      <c r="BP54" s="18" t="s">
        <v>1102</v>
      </c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>SemOportunidadeSemOportunidade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1078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1103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1078</v>
      </c>
      <c r="W56" s="151" t="s">
        <v>1104</v>
      </c>
      <c r="X56" s="104" t="s">
        <v>396</v>
      </c>
      <c r="Y56" s="129" t="s">
        <v>399</v>
      </c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7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1105</v>
      </c>
      <c r="BK56" s="18" t="s">
        <v>1105</v>
      </c>
      <c r="BL56" s="16"/>
      <c r="BM56" s="130" t="s">
        <v>426</v>
      </c>
      <c r="BN56" s="130" t="s">
        <v>426</v>
      </c>
      <c r="BO56" s="130" t="s">
        <v>426</v>
      </c>
      <c r="BP56" s="18" t="s">
        <v>1105</v>
      </c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>SemOportunidadeSemOportunidade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 t="s">
        <v>399</v>
      </c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7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1106</v>
      </c>
      <c r="BK57" s="18" t="s">
        <v>1106</v>
      </c>
      <c r="BL57" s="16"/>
      <c r="BM57" s="130" t="s">
        <v>416</v>
      </c>
      <c r="BN57" s="130" t="s">
        <v>445</v>
      </c>
      <c r="BO57" s="130" t="s">
        <v>496</v>
      </c>
      <c r="BP57" s="18" t="s">
        <v>1106</v>
      </c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1078</v>
      </c>
      <c r="W58" s="151" t="s">
        <v>1030</v>
      </c>
      <c r="X58" s="104" t="s">
        <v>396</v>
      </c>
      <c r="Y58" s="129" t="s">
        <v>399</v>
      </c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7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1107</v>
      </c>
      <c r="BK58" s="18" t="s">
        <v>1091</v>
      </c>
      <c r="BL58" s="16"/>
      <c r="BM58" s="130" t="s">
        <v>422</v>
      </c>
      <c r="BN58" s="130" t="s">
        <v>446</v>
      </c>
      <c r="BO58" s="130" t="s">
        <v>446</v>
      </c>
      <c r="BP58" s="18" t="s">
        <v>1091</v>
      </c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 t="s">
        <v>399</v>
      </c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7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1098</v>
      </c>
      <c r="BK59" s="18" t="s">
        <v>1108</v>
      </c>
      <c r="BL59" s="16"/>
      <c r="BM59" s="130" t="s">
        <v>422</v>
      </c>
      <c r="BN59" s="130" t="s">
        <v>446</v>
      </c>
      <c r="BO59" s="130" t="s">
        <v>446</v>
      </c>
      <c r="BP59" s="18" t="s">
        <v>1108</v>
      </c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 t="s">
        <v>399</v>
      </c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 t="s">
        <v>1109</v>
      </c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 t="s">
        <v>399</v>
      </c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7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1110</v>
      </c>
      <c r="BK62" s="18" t="s">
        <v>1110</v>
      </c>
      <c r="BL62" s="16"/>
      <c r="BM62" s="130" t="s">
        <v>422</v>
      </c>
      <c r="BN62" s="130" t="s">
        <v>438</v>
      </c>
      <c r="BO62" s="130" t="s">
        <v>524</v>
      </c>
      <c r="BP62" s="18" t="s">
        <v>1110</v>
      </c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 t="s">
        <v>399</v>
      </c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7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1110</v>
      </c>
      <c r="BK63" s="18" t="s">
        <v>1110</v>
      </c>
      <c r="BL63" s="16"/>
      <c r="BM63" s="130" t="s">
        <v>422</v>
      </c>
      <c r="BN63" s="130" t="s">
        <v>438</v>
      </c>
      <c r="BO63" s="130" t="s">
        <v>524</v>
      </c>
      <c r="BP63" s="18" t="s">
        <v>1110</v>
      </c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 t="s">
        <v>399</v>
      </c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7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 t="s">
        <v>1111</v>
      </c>
      <c r="BK64" s="18" t="s">
        <v>1112</v>
      </c>
      <c r="BL64" s="16"/>
      <c r="BM64" s="130" t="s">
        <v>422</v>
      </c>
      <c r="BN64" s="130" t="s">
        <v>446</v>
      </c>
      <c r="BO64" s="130" t="s">
        <v>446</v>
      </c>
      <c r="BP64" s="18" t="s">
        <v>1112</v>
      </c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 t="s">
        <v>399</v>
      </c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7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 t="s">
        <v>1111</v>
      </c>
      <c r="BK65" s="18" t="s">
        <v>1112</v>
      </c>
      <c r="BL65" s="16"/>
      <c r="BM65" s="130" t="s">
        <v>422</v>
      </c>
      <c r="BN65" s="130" t="s">
        <v>446</v>
      </c>
      <c r="BO65" s="130" t="s">
        <v>446</v>
      </c>
      <c r="BP65" s="18" t="s">
        <v>1112</v>
      </c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>CondiçõesClimáticaChuva</v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1113</v>
      </c>
      <c r="I66" s="106" t="s">
        <v>1113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1114</v>
      </c>
      <c r="X66" s="104" t="s">
        <v>396</v>
      </c>
      <c r="Y66" s="129" t="s">
        <v>399</v>
      </c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7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1115</v>
      </c>
      <c r="BK66" s="18" t="s">
        <v>1115</v>
      </c>
      <c r="BL66" s="16"/>
      <c r="BM66" s="130" t="s">
        <v>418</v>
      </c>
      <c r="BN66" s="130" t="s">
        <v>445</v>
      </c>
      <c r="BO66" s="130" t="s">
        <v>496</v>
      </c>
      <c r="BP66" s="18" t="s">
        <v>1115</v>
      </c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>ModernizaçãoExecução</v>
      </c>
    </row>
    <row r="67" spans="1:72" ht="31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1116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1117</v>
      </c>
      <c r="W67" s="151" t="s">
        <v>1118</v>
      </c>
      <c r="X67" s="104" t="s">
        <v>391</v>
      </c>
      <c r="Y67" s="129" t="s">
        <v>395</v>
      </c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7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1119</v>
      </c>
      <c r="BK67" s="18" t="s">
        <v>1119</v>
      </c>
      <c r="BL67" s="16"/>
      <c r="BM67" s="130" t="s">
        <v>415</v>
      </c>
      <c r="BN67" s="130" t="s">
        <v>435</v>
      </c>
      <c r="BO67" s="130" t="s">
        <v>532</v>
      </c>
      <c r="BP67" s="18" t="s">
        <v>1119</v>
      </c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1116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1117</v>
      </c>
      <c r="W68" s="151" t="s">
        <v>1120</v>
      </c>
      <c r="X68" s="104" t="s">
        <v>391</v>
      </c>
      <c r="Y68" s="129" t="s">
        <v>395</v>
      </c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">
        <v>582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7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1121</v>
      </c>
      <c r="BK68" s="18" t="s">
        <v>1121</v>
      </c>
      <c r="BL68" s="16"/>
      <c r="BM68" s="130" t="s">
        <v>420</v>
      </c>
      <c r="BN68" s="130" t="s">
        <v>420</v>
      </c>
      <c r="BO68" s="130" t="s">
        <v>420</v>
      </c>
      <c r="BP68" s="18" t="s">
        <v>568</v>
      </c>
      <c r="BQ68" s="12" t="str">
        <f t="shared" si="3"/>
        <v>Aderente</v>
      </c>
      <c r="BR68" s="19">
        <f t="shared" si="4"/>
        <v>1</v>
      </c>
      <c r="BS68" s="19">
        <f t="shared" si="5"/>
        <v>1</v>
      </c>
      <c r="BT68" s="8" t="str">
        <f t="shared" si="6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1117</v>
      </c>
      <c r="W69" s="151" t="s">
        <v>1030</v>
      </c>
      <c r="X69" s="104" t="s">
        <v>391</v>
      </c>
      <c r="Y69" s="129" t="s">
        <v>395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7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1119</v>
      </c>
      <c r="BK69" s="18" t="s">
        <v>1119</v>
      </c>
      <c r="BL69" s="16"/>
      <c r="BM69" s="130" t="s">
        <v>415</v>
      </c>
      <c r="BN69" s="130" t="s">
        <v>435</v>
      </c>
      <c r="BO69" s="130" t="s">
        <v>532</v>
      </c>
      <c r="BP69" s="18" t="s">
        <v>1119</v>
      </c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769</v>
      </c>
      <c r="E70" s="159">
        <v>60</v>
      </c>
      <c r="F70" s="126" t="s">
        <v>582</v>
      </c>
      <c r="G70" s="142" t="str">
        <f>IF(D70="","*",VLOOKUP(F70,BS_ATIVIDADE[],3,FALSE))</f>
        <v>OUTROS</v>
      </c>
      <c r="H70" s="106" t="s">
        <v>1122</v>
      </c>
      <c r="I70" s="106" t="s">
        <v>1123</v>
      </c>
      <c r="J70" s="105">
        <v>54</v>
      </c>
      <c r="K70" s="105">
        <v>106.4</v>
      </c>
      <c r="L70" s="105" t="s">
        <v>568</v>
      </c>
      <c r="M70" s="127" t="s">
        <v>1124</v>
      </c>
      <c r="N70" s="127" t="s">
        <v>1125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1035</v>
      </c>
      <c r="W70" s="151" t="s">
        <v>1126</v>
      </c>
      <c r="X70" s="104" t="s">
        <v>396</v>
      </c>
      <c r="Y70" s="129" t="s">
        <v>399</v>
      </c>
      <c r="Z70" s="104"/>
      <c r="AA70" s="105">
        <v>1</v>
      </c>
      <c r="AB70" s="103" t="s">
        <v>387</v>
      </c>
      <c r="AC70" s="152"/>
      <c r="AD70" s="107">
        <v>0.35416666666666669</v>
      </c>
      <c r="AE70" s="105">
        <v>6235</v>
      </c>
      <c r="AF70" s="105" t="s">
        <v>568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1127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1117</v>
      </c>
      <c r="W71" s="151" t="s">
        <v>1128</v>
      </c>
      <c r="X71" s="104" t="s">
        <v>391</v>
      </c>
      <c r="Y71" s="129" t="s">
        <v>395</v>
      </c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si="7"/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1119</v>
      </c>
      <c r="BK71" s="18" t="s">
        <v>1119</v>
      </c>
      <c r="BL71" s="16"/>
      <c r="BM71" s="130" t="s">
        <v>415</v>
      </c>
      <c r="BN71" s="130" t="s">
        <v>435</v>
      </c>
      <c r="BO71" s="130" t="s">
        <v>532</v>
      </c>
      <c r="BP71" s="18" t="s">
        <v>1119</v>
      </c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>CCOCirculaçãoIntervaloContrato</v>
      </c>
    </row>
    <row r="72" spans="1:72" ht="32.25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1081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1117</v>
      </c>
      <c r="W72" s="151" t="s">
        <v>1129</v>
      </c>
      <c r="X72" s="104" t="s">
        <v>391</v>
      </c>
      <c r="Y72" s="129" t="s">
        <v>395</v>
      </c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1119</v>
      </c>
      <c r="BK72" s="18" t="s">
        <v>1119</v>
      </c>
      <c r="BL72" s="16"/>
      <c r="BM72" s="130" t="s">
        <v>415</v>
      </c>
      <c r="BN72" s="130" t="s">
        <v>435</v>
      </c>
      <c r="BO72" s="130" t="s">
        <v>532</v>
      </c>
      <c r="BP72" s="18" t="s">
        <v>1119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1078</v>
      </c>
      <c r="W73" s="151" t="s">
        <v>1030</v>
      </c>
      <c r="X73" s="104" t="s">
        <v>396</v>
      </c>
      <c r="Y73" s="129" t="s">
        <v>399</v>
      </c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9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1130</v>
      </c>
      <c r="BK73" s="18" t="s">
        <v>1131</v>
      </c>
      <c r="BL73" s="16"/>
      <c r="BM73" s="130" t="s">
        <v>422</v>
      </c>
      <c r="BN73" s="130" t="s">
        <v>446</v>
      </c>
      <c r="BO73" s="130" t="s">
        <v>446</v>
      </c>
      <c r="BP73" s="18" t="s">
        <v>1131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8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1122</v>
      </c>
      <c r="I74" s="106" t="s">
        <v>1122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tr">
        <f>IF(BS_CONTROLE[[#This Row],[Entre - Estações]]=0, "-", BS_CONTROLE[[#This Row],[Entre - Estações]])</f>
        <v>ZPT</v>
      </c>
      <c r="AN74" s="105" t="str">
        <f>IF(BS_CONTROLE[[#This Row],[SB]]=0, "-", BS_CONTROLE[[#This Row],[SB]])</f>
        <v>ZPT2</v>
      </c>
      <c r="AO74" s="105">
        <f>IF(BS_CONTROLE[[#This Row],[SUB]]=0, "-", BS_CONTROLE[[#This Row],[SUB]])</f>
        <v>92</v>
      </c>
      <c r="AP74" s="105">
        <f>BS_CONTROLE[[#This Row],[KM - Inicio]]</f>
        <v>108.2</v>
      </c>
      <c r="AQ74" s="105">
        <f>BS_CONTROLE[[#This Row],[KM - Inicio]]</f>
        <v>108.2</v>
      </c>
      <c r="AR74" s="108">
        <v>0.37291666666666667</v>
      </c>
      <c r="AS74" s="108">
        <v>0</v>
      </c>
      <c r="AT74" s="108">
        <v>0</v>
      </c>
      <c r="AU74" s="136"/>
      <c r="AV74" s="136"/>
      <c r="AW74" s="14"/>
      <c r="AX74" s="14"/>
      <c r="AY74" s="164">
        <f t="shared" si="9"/>
        <v>0</v>
      </c>
      <c r="AZ74" s="153"/>
      <c r="BA74" s="109">
        <v>0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0</v>
      </c>
      <c r="BI74" s="17"/>
      <c r="BJ74" s="17" t="s">
        <v>1132</v>
      </c>
      <c r="BK74" s="18" t="s">
        <v>1132</v>
      </c>
      <c r="BL74" s="16"/>
      <c r="BM74" s="130" t="s">
        <v>426</v>
      </c>
      <c r="BN74" s="130" t="s">
        <v>426</v>
      </c>
      <c r="BO74" s="130" t="s">
        <v>426</v>
      </c>
      <c r="BP74" s="18" t="s">
        <v>1132</v>
      </c>
      <c r="BQ74" s="12" t="str">
        <f t="shared" si="10"/>
        <v>Produção e Intervalo</v>
      </c>
      <c r="BR74" s="19">
        <f t="shared" si="11"/>
        <v>0</v>
      </c>
      <c r="BS74" s="19">
        <f t="shared" si="12"/>
        <v>0</v>
      </c>
      <c r="BT74" s="8" t="str">
        <f t="shared" si="13"/>
        <v>SemOportunidadeSemOportunidade</v>
      </c>
    </row>
    <row r="75" spans="1:72" hidden="1">
      <c r="A75" s="47" t="str">
        <f t="shared" si="8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569</v>
      </c>
      <c r="E75" s="173">
        <v>650</v>
      </c>
      <c r="F75" s="126" t="s">
        <v>629</v>
      </c>
      <c r="G75" s="142" t="str">
        <f>IF(D75="","*",VLOOKUP(F75,BS_ATIVIDADE[],3,FALSE))</f>
        <v>EXPANSÃO</v>
      </c>
      <c r="H75" s="106" t="s">
        <v>568</v>
      </c>
      <c r="I75" s="106"/>
      <c r="J75" s="105">
        <v>53</v>
      </c>
      <c r="K75" s="105">
        <v>123.8</v>
      </c>
      <c r="L75" s="105" t="s">
        <v>568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75" s="150" t="s">
        <v>121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9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1133</v>
      </c>
      <c r="BK75" s="18" t="s">
        <v>1134</v>
      </c>
      <c r="BL75" s="16"/>
      <c r="BM75" s="130" t="s">
        <v>420</v>
      </c>
      <c r="BN75" s="130" t="s">
        <v>420</v>
      </c>
      <c r="BO75" s="130" t="s">
        <v>420</v>
      </c>
      <c r="BP75" s="18" t="s">
        <v>568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>EXPANSÃO TURMA 1</v>
      </c>
      <c r="B78" s="102"/>
      <c r="C78" s="135" t="str">
        <f>IF(BS_CONTROLE[[#This Row],[DATA]]="","",WEEKNUM(BS_CONTROLE[[#This Row],[DATA]]))</f>
        <v/>
      </c>
      <c r="D78" s="104" t="s">
        <v>569</v>
      </c>
      <c r="E78" s="159"/>
      <c r="F78" s="126" t="s">
        <v>629</v>
      </c>
      <c r="G78" s="142" t="str">
        <f>IF(D78="","*",VLOOKUP(F78,BS_ATIVIDADE[],3,FALSE))</f>
        <v>EXPANSÃO</v>
      </c>
      <c r="H78" s="106" t="s">
        <v>568</v>
      </c>
      <c r="I78" s="106" t="s">
        <v>568</v>
      </c>
      <c r="J78" s="105">
        <v>70</v>
      </c>
      <c r="K78" s="105">
        <v>113.5</v>
      </c>
      <c r="L78" s="105" t="s">
        <v>568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1033</v>
      </c>
      <c r="W78" s="151" t="s">
        <v>1030</v>
      </c>
      <c r="X78" s="104" t="s">
        <v>396</v>
      </c>
      <c r="Y78" s="129"/>
      <c r="Z78" s="104"/>
      <c r="AA78" s="105" t="s">
        <v>568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ZLI-ZCD</v>
      </c>
      <c r="AN78" s="105" t="str">
        <f>IF(BS_CONTROLE[[#This Row],[SB]]=0, "-", BS_CONTROLE[[#This Row],[SB]])</f>
        <v>111ZCD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9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569</v>
      </c>
      <c r="E79" s="159">
        <v>40</v>
      </c>
      <c r="F79" s="126" t="s">
        <v>593</v>
      </c>
      <c r="G79" s="142" t="str">
        <f>IF(D79="","*",VLOOKUP(F79,BS_ATIVIDADE[],3,FALSE))</f>
        <v>EXPANSÃO</v>
      </c>
      <c r="H79" s="106" t="s">
        <v>568</v>
      </c>
      <c r="I79" s="106" t="s">
        <v>568</v>
      </c>
      <c r="J79" s="105">
        <v>70</v>
      </c>
      <c r="K79" s="105">
        <v>110.35</v>
      </c>
      <c r="L79" s="105"/>
      <c r="M79" s="127" t="s">
        <v>322</v>
      </c>
      <c r="N79" s="127" t="s">
        <v>1092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5" t="s">
        <v>1033</v>
      </c>
      <c r="W79" s="151" t="s">
        <v>1093</v>
      </c>
      <c r="X79" s="104" t="s">
        <v>396</v>
      </c>
      <c r="Y79" s="129"/>
      <c r="Z79" s="104"/>
      <c r="AA79" s="105" t="s">
        <v>568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70</v>
      </c>
      <c r="AP79" s="105">
        <f>BS_CONTROLE[[#This Row],[KM - Inicio]]</f>
        <v>110.35</v>
      </c>
      <c r="AQ79" s="105">
        <f>BS_CONTROLE[[#This Row],[KM - Inicio]]</f>
        <v>110.35</v>
      </c>
      <c r="AR79" s="108"/>
      <c r="AS79" s="108"/>
      <c r="AT79" s="108"/>
      <c r="AU79" s="136"/>
      <c r="AV79" s="136"/>
      <c r="AW79" s="14"/>
      <c r="AX79" s="14"/>
      <c r="AY79" s="164">
        <f t="shared" si="9"/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/>
      </c>
    </row>
    <row r="80" spans="1:72" hidden="1">
      <c r="A80" s="47" t="str">
        <f t="shared" si="8"/>
        <v>KLECIO (TP-699)</v>
      </c>
      <c r="B80" s="102"/>
      <c r="C80" s="135" t="str">
        <f>IF(BS_CONTROLE[[#This Row],[DATA]]="","",WEEKNUM(BS_CONTROLE[[#This Row],[DATA]]))</f>
        <v/>
      </c>
      <c r="D80" s="104" t="s">
        <v>886</v>
      </c>
      <c r="E80" s="159"/>
      <c r="F80" s="126" t="s">
        <v>750</v>
      </c>
      <c r="G80" s="142" t="str">
        <f>IF(D80="","*",VLOOKUP(F80,BS_ATIVIDADE[],3,FALSE))</f>
        <v>SOLDA</v>
      </c>
      <c r="H80" s="106" t="s">
        <v>568</v>
      </c>
      <c r="I80" s="106" t="s">
        <v>568</v>
      </c>
      <c r="J80" s="105">
        <v>70</v>
      </c>
      <c r="K80" s="105">
        <v>87.3</v>
      </c>
      <c r="L80" s="105" t="s">
        <v>568</v>
      </c>
      <c r="M80" s="105" t="s">
        <v>1094</v>
      </c>
      <c r="N80" s="150" t="s">
        <v>1095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1029</v>
      </c>
      <c r="W80" s="151" t="s">
        <v>1030</v>
      </c>
      <c r="X80" s="104" t="s">
        <v>396</v>
      </c>
      <c r="Y80" s="129"/>
      <c r="Z80" s="104"/>
      <c r="AA80" s="105" t="s">
        <v>568</v>
      </c>
      <c r="AB80" s="126"/>
      <c r="AC80" s="126" t="s">
        <v>568</v>
      </c>
      <c r="AD80" s="107" t="s">
        <v>568</v>
      </c>
      <c r="AE80" s="105" t="s">
        <v>568</v>
      </c>
      <c r="AF80" s="105" t="s">
        <v>568</v>
      </c>
      <c r="AG80" s="105" t="s">
        <v>568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/>
      <c r="AS80" s="108"/>
      <c r="AT80" s="108"/>
      <c r="AU80" s="136"/>
      <c r="AV80" s="136"/>
      <c r="AW80" s="14"/>
      <c r="AX80" s="14"/>
      <c r="AY80" s="164">
        <f t="shared" si="9"/>
        <v>0</v>
      </c>
      <c r="AZ80" s="153"/>
      <c r="BA80" s="109"/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1018</v>
      </c>
      <c r="E81" s="159"/>
      <c r="F81" s="126" t="s">
        <v>673</v>
      </c>
      <c r="G81" s="142" t="str">
        <f>IF(D81="","*",VLOOKUP(F81,BS_ATIVIDADE[],3,FALSE))</f>
        <v>MECANIZAÇÃO - SOCADORA</v>
      </c>
      <c r="H81" s="106" t="s">
        <v>297</v>
      </c>
      <c r="I81" s="106" t="s">
        <v>297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1021</v>
      </c>
      <c r="W81" s="151" t="s">
        <v>1025</v>
      </c>
      <c r="X81" s="104" t="s">
        <v>396</v>
      </c>
      <c r="Y81" s="129"/>
      <c r="Z81" s="104"/>
      <c r="AA81" s="105">
        <v>1</v>
      </c>
      <c r="AB81" s="126" t="s">
        <v>387</v>
      </c>
      <c r="AC81" s="126" t="s">
        <v>568</v>
      </c>
      <c r="AD81" s="107">
        <v>0.29166666666666669</v>
      </c>
      <c r="AE81" s="105">
        <v>6249</v>
      </c>
      <c r="AF81" s="105" t="s">
        <v>568</v>
      </c>
      <c r="AG81" s="105" t="s">
        <v>568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/>
      <c r="AS81" s="108"/>
      <c r="AT81" s="108"/>
      <c r="AU81" s="136"/>
      <c r="AV81" s="136"/>
      <c r="AW81" s="14"/>
      <c r="AX81" s="14"/>
      <c r="AY81" s="164">
        <f t="shared" si="9"/>
        <v>0</v>
      </c>
      <c r="AZ81" s="153"/>
      <c r="BA81" s="109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/>
      </c>
    </row>
    <row r="82" spans="1:72" hidden="1">
      <c r="A82" s="47" t="str">
        <f t="shared" si="8"/>
        <v>W58</v>
      </c>
      <c r="B82" s="102"/>
      <c r="C82" s="135" t="str">
        <f>IF(BS_CONTROLE[[#This Row],[DATA]]="","",WEEKNUM(BS_CONTROLE[[#This Row],[DATA]]))</f>
        <v/>
      </c>
      <c r="D82" s="104" t="s">
        <v>799</v>
      </c>
      <c r="E82" s="159"/>
      <c r="F82" s="126" t="s">
        <v>761</v>
      </c>
      <c r="G82" s="142" t="str">
        <f>IF(D82="","*",VLOOKUP(F82,BS_ATIVIDADE[],3,FALSE))</f>
        <v>OUTROS</v>
      </c>
      <c r="H82" s="105">
        <v>106109</v>
      </c>
      <c r="I82" s="105">
        <v>106109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1038</v>
      </c>
      <c r="W82" s="151" t="s">
        <v>1041</v>
      </c>
      <c r="X82" s="104" t="s">
        <v>396</v>
      </c>
      <c r="Y82" s="129"/>
      <c r="Z82" s="104"/>
      <c r="AA82" s="105">
        <v>2</v>
      </c>
      <c r="AB82" s="126" t="s">
        <v>398</v>
      </c>
      <c r="AC82" s="126" t="s">
        <v>568</v>
      </c>
      <c r="AD82" s="107">
        <v>0.29166666666666669</v>
      </c>
      <c r="AE82" s="105">
        <v>9341</v>
      </c>
      <c r="AF82" s="105" t="s">
        <v>568</v>
      </c>
      <c r="AG82" s="105" t="s">
        <v>568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>
        <f>BS_CONTROLE[[#This Row],[Local - Partida]]</f>
        <v>106109</v>
      </c>
      <c r="AL82" s="31">
        <f>BS_CONTROLE[[#This Row],[Local - Encerramento]]</f>
        <v>106109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/>
      <c r="AS82" s="108"/>
      <c r="AT82" s="108"/>
      <c r="AU82" s="136"/>
      <c r="AV82" s="136"/>
      <c r="AW82" s="14"/>
      <c r="AX82" s="14"/>
      <c r="AY82" s="164">
        <f t="shared" si="9"/>
        <v>0</v>
      </c>
      <c r="AZ82" s="153"/>
      <c r="BA82" s="109"/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742</v>
      </c>
      <c r="E85" s="159"/>
      <c r="F85" s="126" t="s">
        <v>673</v>
      </c>
      <c r="G85" s="142" t="str">
        <f>IF(D85="","*",VLOOKUP(F85,BS_ATIVIDADE[],3,FALSE))</f>
        <v>MECANIZAÇÃO - SOCADORA</v>
      </c>
      <c r="H85" s="105" t="s">
        <v>92</v>
      </c>
      <c r="I85" s="105" t="s">
        <v>92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1021</v>
      </c>
      <c r="W85" s="151" t="s">
        <v>1025</v>
      </c>
      <c r="X85" s="104" t="s">
        <v>391</v>
      </c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/>
      <c r="AS85" s="108"/>
      <c r="AT85" s="108"/>
      <c r="AU85" s="136"/>
      <c r="AV85" s="136"/>
      <c r="AW85" s="14"/>
      <c r="AX85" s="14"/>
      <c r="AY85" s="164">
        <f t="shared" si="9"/>
        <v>0</v>
      </c>
      <c r="AZ85" s="153"/>
      <c r="BA85" s="109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/>
      </c>
    </row>
    <row r="86" spans="1:72" hidden="1">
      <c r="A86" s="47" t="str">
        <f t="shared" si="8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851</v>
      </c>
      <c r="E86" s="159"/>
      <c r="F86" s="126" t="s">
        <v>754</v>
      </c>
      <c r="G86" s="142" t="str">
        <f>IF(D86="","*",VLOOKUP(F86,BS_ATIVIDADE[],3,FALSE))</f>
        <v>DORMENTE - SUBSTITUIÇÂO</v>
      </c>
      <c r="H86" s="105" t="s">
        <v>568</v>
      </c>
      <c r="I86" s="105" t="s">
        <v>568</v>
      </c>
      <c r="J86" s="105">
        <v>56</v>
      </c>
      <c r="K86" s="105">
        <v>205</v>
      </c>
      <c r="L86" s="105" t="s">
        <v>568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1043</v>
      </c>
      <c r="W86" s="151" t="s">
        <v>1101</v>
      </c>
      <c r="X86" s="104" t="s">
        <v>396</v>
      </c>
      <c r="Y86" s="129"/>
      <c r="Z86" s="104"/>
      <c r="AA86" s="105">
        <v>1</v>
      </c>
      <c r="AB86" s="126" t="s">
        <v>387</v>
      </c>
      <c r="AC86" s="126" t="s">
        <v>568</v>
      </c>
      <c r="AD86" s="107">
        <v>0.29166666666666669</v>
      </c>
      <c r="AE86" s="105">
        <v>6242</v>
      </c>
      <c r="AF86" s="105" t="s">
        <v>568</v>
      </c>
      <c r="AG86" s="105" t="s">
        <v>568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/>
      <c r="AS86" s="108"/>
      <c r="AT86" s="108"/>
      <c r="AU86" s="136"/>
      <c r="AV86" s="136"/>
      <c r="AW86" s="14"/>
      <c r="AX86" s="14"/>
      <c r="AY86" s="164">
        <f t="shared" si="9"/>
        <v>0</v>
      </c>
      <c r="AZ86" s="153"/>
      <c r="BA86" s="109"/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/>
      </c>
    </row>
    <row r="87" spans="1:72" hidden="1">
      <c r="A87" s="47" t="str">
        <f t="shared" si="8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910</v>
      </c>
      <c r="E87" s="159">
        <v>81</v>
      </c>
      <c r="F87" s="126" t="s">
        <v>754</v>
      </c>
      <c r="G87" s="142" t="str">
        <f>IF(D87="","*",VLOOKUP(F87,BS_ATIVIDADE[],3,FALSE))</f>
        <v>DORMENTE - SUBSTITUIÇÂO</v>
      </c>
      <c r="H87" s="105" t="s">
        <v>568</v>
      </c>
      <c r="I87" s="105" t="s">
        <v>568</v>
      </c>
      <c r="J87" s="105">
        <v>56</v>
      </c>
      <c r="K87" s="105">
        <v>205</v>
      </c>
      <c r="L87" s="105" t="s">
        <v>568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1135</v>
      </c>
      <c r="W87" s="151" t="s">
        <v>1101</v>
      </c>
      <c r="X87" s="104" t="s">
        <v>396</v>
      </c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/>
      <c r="AS87" s="108"/>
      <c r="AT87" s="108"/>
      <c r="AU87" s="136"/>
      <c r="AV87" s="136"/>
      <c r="AW87" s="14"/>
      <c r="AX87" s="14"/>
      <c r="AY87" s="164">
        <f t="shared" si="9"/>
        <v>0</v>
      </c>
      <c r="AZ87" s="153"/>
      <c r="BA87" s="109"/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/>
      </c>
    </row>
    <row r="88" spans="1:72" hidden="1">
      <c r="A88" s="47" t="str">
        <f t="shared" si="8"/>
        <v>W59</v>
      </c>
      <c r="B88" s="102"/>
      <c r="C88" s="135" t="str">
        <f>IF(BS_CONTROLE[[#This Row],[DATA]]="","",WEEKNUM(BS_CONTROLE[[#This Row],[DATA]]))</f>
        <v/>
      </c>
      <c r="D88" s="171" t="s">
        <v>800</v>
      </c>
      <c r="E88" s="159"/>
      <c r="F88" s="126" t="s">
        <v>731</v>
      </c>
      <c r="G88" s="142" t="str">
        <f>IF(D88="","*",VLOOKUP(F88,BS_ATIVIDADE[],3,FALSE))</f>
        <v>DORMENTE - DESCARGA</v>
      </c>
      <c r="H88" s="106" t="s">
        <v>92</v>
      </c>
      <c r="I88" s="106" t="s">
        <v>92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1136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1137</v>
      </c>
      <c r="W88" s="151" t="s">
        <v>1104</v>
      </c>
      <c r="X88" s="104" t="s">
        <v>396</v>
      </c>
      <c r="Y88" s="129"/>
      <c r="Z88" s="104"/>
      <c r="AA88" s="105">
        <v>1</v>
      </c>
      <c r="AB88" s="103" t="s">
        <v>387</v>
      </c>
      <c r="AC88" s="152"/>
      <c r="AD88" s="107">
        <v>0.29166666666666669</v>
      </c>
      <c r="AE88" s="105">
        <v>7629</v>
      </c>
      <c r="AF88" s="105" t="s">
        <v>568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/>
      <c r="AS88" s="108"/>
      <c r="AT88" s="108"/>
      <c r="AU88" s="136"/>
      <c r="AV88" s="136"/>
      <c r="AW88" s="14"/>
      <c r="AX88" s="14"/>
      <c r="AY88" s="164">
        <f t="shared" si="9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712</v>
      </c>
      <c r="E90" s="159">
        <v>4</v>
      </c>
      <c r="F90" s="126" t="s">
        <v>570</v>
      </c>
      <c r="G90" s="142" t="str">
        <f>IF(D90="","*",VLOOKUP(F90,BS_ATIVIDADE[],3,FALSE))</f>
        <v>CAMINHÂO - SOLDA</v>
      </c>
      <c r="H90" s="106" t="s">
        <v>183</v>
      </c>
      <c r="I90" s="106" t="s">
        <v>183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1058</v>
      </c>
      <c r="W90" s="151" t="s">
        <v>1059</v>
      </c>
      <c r="X90" s="104" t="s">
        <v>396</v>
      </c>
      <c r="Y90" s="129"/>
      <c r="Z90" s="104"/>
      <c r="AA90" s="105">
        <v>1</v>
      </c>
      <c r="AB90" s="103" t="s">
        <v>387</v>
      </c>
      <c r="AC90" s="152"/>
      <c r="AD90" s="107">
        <v>0.33333333333333331</v>
      </c>
      <c r="AE90" s="105" t="s">
        <v>568</v>
      </c>
      <c r="AF90" s="105" t="s">
        <v>568</v>
      </c>
      <c r="AG90" s="105" t="s">
        <v>568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K83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/>
      <c r="AS90" s="108"/>
      <c r="AT90" s="108"/>
      <c r="AU90" s="136"/>
      <c r="AV90" s="136"/>
      <c r="AW90" s="14"/>
      <c r="AX90" s="14"/>
      <c r="AY90" s="164">
        <f t="shared" si="9"/>
        <v>0</v>
      </c>
      <c r="AZ90" s="153"/>
      <c r="BA90" s="109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/>
      </c>
    </row>
    <row r="91" spans="1:72" hidden="1">
      <c r="A91" s="47" t="str">
        <f t="shared" si="8"/>
        <v>V89</v>
      </c>
      <c r="B91" s="102"/>
      <c r="C91" s="135" t="str">
        <f>IF(BS_CONTROLE[[#This Row],[DATA]]="","",WEEKNUM(BS_CONTROLE[[#This Row],[DATA]]))</f>
        <v/>
      </c>
      <c r="D91" s="171" t="s">
        <v>778</v>
      </c>
      <c r="E91" s="159"/>
      <c r="F91" s="126" t="s">
        <v>673</v>
      </c>
      <c r="G91" s="142" t="str">
        <f>IF(D91="","*",VLOOKUP(F91,BS_ATIVIDADE[],3,FALSE))</f>
        <v>MECANIZAÇÃO - SOCADORA</v>
      </c>
      <c r="H91" s="105" t="s">
        <v>183</v>
      </c>
      <c r="I91" s="105" t="s">
        <v>183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1035</v>
      </c>
      <c r="W91" s="151" t="s">
        <v>1025</v>
      </c>
      <c r="X91" s="104" t="s">
        <v>396</v>
      </c>
      <c r="Y91" s="129"/>
      <c r="Z91" s="104"/>
      <c r="AA91" s="105">
        <v>1</v>
      </c>
      <c r="AB91" s="103" t="s">
        <v>387</v>
      </c>
      <c r="AC91" s="126"/>
      <c r="AD91" s="107">
        <v>0.35416666666666669</v>
      </c>
      <c r="AE91" s="105" t="s">
        <v>568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9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719</v>
      </c>
      <c r="E92" s="159"/>
      <c r="F92" s="126" t="s">
        <v>635</v>
      </c>
      <c r="G92" s="142" t="str">
        <f>IF(D92="","*",VLOOKUP(F92,BS_ATIVIDADE[],3,FALSE))</f>
        <v>TRILHEIRO - DESCARGA</v>
      </c>
      <c r="H92" s="106" t="s">
        <v>183</v>
      </c>
      <c r="I92" s="106" t="s">
        <v>1064</v>
      </c>
      <c r="J92" s="105">
        <v>55</v>
      </c>
      <c r="K92" s="105">
        <v>95.385000000000005</v>
      </c>
      <c r="L92" s="105">
        <v>99.831000000000003</v>
      </c>
      <c r="M92" s="1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2" s="150" t="s">
        <v>1065</v>
      </c>
      <c r="O92" s="106">
        <v>0.39583333333333331</v>
      </c>
      <c r="P92" s="106">
        <v>8.3333333333333329E-2</v>
      </c>
      <c r="Q92" s="172">
        <v>1248</v>
      </c>
      <c r="R92" s="10" t="str">
        <f>IFERROR(_xlfn.XLOOKUP(F92, BS_ATIVIDADE[ATIVIDADE],BS_ATIVIDADE[UNIDADE] ), "*")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1066</v>
      </c>
      <c r="W92" s="151" t="s">
        <v>1067</v>
      </c>
      <c r="X92" s="104" t="s">
        <v>396</v>
      </c>
      <c r="Y92" s="129"/>
      <c r="Z92" s="104"/>
      <c r="AA92" s="105">
        <v>2</v>
      </c>
      <c r="AB92" s="126" t="s">
        <v>398</v>
      </c>
      <c r="AC92" s="126" t="s">
        <v>394</v>
      </c>
      <c r="AD92" s="107">
        <v>0.33333333333333331</v>
      </c>
      <c r="AE92" s="105" t="s">
        <v>568</v>
      </c>
      <c r="AF92" s="105"/>
      <c r="AG92" s="105"/>
      <c r="AH92" s="15"/>
      <c r="AI92" s="126" t="str">
        <f>IF(BS_CONTROLE[[#This Row],[Atividade]]=0, "-", BS_CONTROLE[[#This Row],[Atividade]])</f>
        <v>TRILHEIRO - DESCARGA</v>
      </c>
      <c r="AJ92" s="9" t="str">
        <f>IF(BS_CONTROLE[[#This Row],[Atividade]]=0, "-", BS_CONTROLE[[#This Row],[Atividade]])</f>
        <v>TRILHEIRO - DESCARGA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ZWW-ZKW</v>
      </c>
      <c r="AN92" s="105" t="str">
        <f>IF(BS_CONTROLE[[#This Row],[SB]]=0, "-", BS_CONTROLE[[#This Row],[SB]])</f>
        <v>ZKW2/102ZKW2</v>
      </c>
      <c r="AO92" s="105">
        <f>IF(BS_CONTROLE[[#This Row],[SUB]]=0, "-", BS_CONTROLE[[#This Row],[SUB]])</f>
        <v>55</v>
      </c>
      <c r="AP92" s="105">
        <f>BS_CONTROLE[[#This Row],[KM - Inicio]]</f>
        <v>95.385000000000005</v>
      </c>
      <c r="AQ92" s="105">
        <f>BS_CONTROLE[[#This Row],[KM - Inicio]]</f>
        <v>95.385000000000005</v>
      </c>
      <c r="AR92" s="108"/>
      <c r="AS92" s="108"/>
      <c r="AT92" s="108"/>
      <c r="AU92" s="136"/>
      <c r="AV92" s="136"/>
      <c r="AW92" s="14"/>
      <c r="AX92" s="14"/>
      <c r="AY92" s="164">
        <f t="shared" si="9"/>
        <v>0</v>
      </c>
      <c r="AZ92" s="153"/>
      <c r="BA92" s="109"/>
      <c r="BB92" s="10" t="str">
        <f>IFERROR(_xlfn.XLOOKUP(AI92, BS_ATIVIDADE[ATIVIDADE],BS_ATIVIDADE[UNIDADE] ), "*")</f>
        <v>M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834</v>
      </c>
      <c r="E94" s="159">
        <v>57</v>
      </c>
      <c r="F94" s="126" t="s">
        <v>701</v>
      </c>
      <c r="G94" s="142" t="str">
        <f>IF(D94="","*",VLOOKUP(F94,BS_ATIVIDADE[],3,FALSE))</f>
        <v>MODERNIZAÇÃO</v>
      </c>
      <c r="H94" s="106" t="s">
        <v>568</v>
      </c>
      <c r="I94" s="106" t="s">
        <v>568</v>
      </c>
      <c r="J94" s="105">
        <v>48</v>
      </c>
      <c r="K94" s="105">
        <v>123.363</v>
      </c>
      <c r="L94" s="105" t="s">
        <v>568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1074</v>
      </c>
      <c r="W94" s="151" t="s">
        <v>1030</v>
      </c>
      <c r="X94" s="104" t="s">
        <v>396</v>
      </c>
      <c r="Y94" s="129"/>
      <c r="Z94" s="104"/>
      <c r="AA94" s="105" t="s">
        <v>568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ZWI-ZYQ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/>
      <c r="AS94" s="108"/>
      <c r="AT94" s="108"/>
      <c r="AU94" s="136"/>
      <c r="AV94" s="136"/>
      <c r="AW94" s="14"/>
      <c r="AX94" s="14"/>
      <c r="AY94" s="164">
        <f t="shared" si="9"/>
        <v>0</v>
      </c>
      <c r="AZ94" s="153"/>
      <c r="BA94" s="109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/>
      </c>
    </row>
    <row r="95" spans="1:72" hidden="1">
      <c r="A95" s="47" t="str">
        <f t="shared" si="8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920</v>
      </c>
      <c r="E95" s="159">
        <v>58</v>
      </c>
      <c r="F95" s="126" t="s">
        <v>701</v>
      </c>
      <c r="G95" s="142" t="str">
        <f>IF(D95="","*",VLOOKUP(F95,BS_ATIVIDADE[],3,FALSE))</f>
        <v>MODERNIZAÇÃO</v>
      </c>
      <c r="H95" s="106" t="s">
        <v>568</v>
      </c>
      <c r="I95" s="106" t="s">
        <v>568</v>
      </c>
      <c r="J95" s="105">
        <v>48</v>
      </c>
      <c r="K95" s="105">
        <v>123.465</v>
      </c>
      <c r="L95" s="105" t="s">
        <v>568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1074</v>
      </c>
      <c r="W95" s="151" t="s">
        <v>1030</v>
      </c>
      <c r="X95" s="104" t="s">
        <v>396</v>
      </c>
      <c r="Y95" s="129"/>
      <c r="Z95" s="104"/>
      <c r="AA95" s="105" t="s">
        <v>568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ZWI-ZYQ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/>
      <c r="AS95" s="108"/>
      <c r="AT95" s="108"/>
      <c r="AU95" s="136"/>
      <c r="AV95" s="136"/>
      <c r="AW95" s="14"/>
      <c r="AX95" s="14"/>
      <c r="AY95" s="164">
        <f t="shared" si="9"/>
        <v>0</v>
      </c>
      <c r="AZ95" s="153"/>
      <c r="BA95" s="109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864</v>
      </c>
      <c r="E98" s="159">
        <v>92</v>
      </c>
      <c r="F98" s="126" t="s">
        <v>750</v>
      </c>
      <c r="G98" s="142" t="str">
        <f>IF(D98="","*",VLOOKUP(F98,BS_ATIVIDADE[],3,FALSE))</f>
        <v>SOLDA</v>
      </c>
      <c r="H98" s="106" t="s">
        <v>568</v>
      </c>
      <c r="I98" s="105" t="s">
        <v>568</v>
      </c>
      <c r="J98" s="105">
        <v>54</v>
      </c>
      <c r="K98" s="105">
        <v>65.3</v>
      </c>
      <c r="L98" s="105" t="s">
        <v>568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1078</v>
      </c>
      <c r="W98" s="151" t="s">
        <v>1030</v>
      </c>
      <c r="X98" s="104" t="s">
        <v>396</v>
      </c>
      <c r="Y98" s="129"/>
      <c r="Z98" s="104"/>
      <c r="AA98" s="105" t="s">
        <v>568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ZEV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/>
      <c r="AS98" s="108"/>
      <c r="AT98" s="108"/>
      <c r="AU98" s="136"/>
      <c r="AV98" s="136"/>
      <c r="AW98" s="14"/>
      <c r="AX98" s="14"/>
      <c r="AY98" s="164">
        <f t="shared" si="9"/>
        <v>0</v>
      </c>
      <c r="AZ98" s="153"/>
      <c r="BA98" s="109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/>
      </c>
    </row>
    <row r="99" spans="1:72" hidden="1">
      <c r="A99" s="47" t="str">
        <f t="shared" si="8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845</v>
      </c>
      <c r="E99" s="159">
        <v>93</v>
      </c>
      <c r="F99" s="126" t="s">
        <v>646</v>
      </c>
      <c r="G99" s="142" t="str">
        <f>IF(D99="","*",VLOOKUP(F99,BS_ATIVIDADE[],3,FALSE))</f>
        <v>LIMPEZA LASTRO</v>
      </c>
      <c r="H99" s="106" t="s">
        <v>568</v>
      </c>
      <c r="I99" s="106" t="s">
        <v>568</v>
      </c>
      <c r="J99" s="105">
        <v>53</v>
      </c>
      <c r="K99" s="105">
        <v>109</v>
      </c>
      <c r="L99" s="105" t="s">
        <v>568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9" s="127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1078</v>
      </c>
      <c r="W99" s="151" t="s">
        <v>1138</v>
      </c>
      <c r="X99" s="104" t="s">
        <v>391</v>
      </c>
      <c r="Y99" s="129"/>
      <c r="Z99" s="104"/>
      <c r="AA99" s="105" t="s">
        <v>568</v>
      </c>
      <c r="AB99" s="103"/>
      <c r="AC99" s="152"/>
      <c r="AD99" s="107" t="s">
        <v>568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ZGM-109</v>
      </c>
      <c r="AN99" s="105">
        <f>IF(BS_CONTROLE[[#This Row],[SB]]=0, "-", BS_CONTROLE[[#This Row],[SB]])</f>
        <v>1101092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/>
      <c r="AS99" s="108"/>
      <c r="AT99" s="108"/>
      <c r="AU99" s="136"/>
      <c r="AV99" s="136"/>
      <c r="AW99" s="14"/>
      <c r="AX99" s="14"/>
      <c r="AY99" s="164">
        <f t="shared" si="9"/>
        <v>0</v>
      </c>
      <c r="AZ99" s="153"/>
      <c r="BA99" s="109"/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/>
      </c>
    </row>
    <row r="100" spans="1:72" hidden="1">
      <c r="A100" s="47" t="str">
        <f t="shared" si="8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769</v>
      </c>
      <c r="E100" s="159">
        <v>60</v>
      </c>
      <c r="F100" s="126" t="s">
        <v>673</v>
      </c>
      <c r="G100" s="142" t="str">
        <f>IF(D100="","*",VLOOKUP(F100,BS_ATIVIDADE[],3,FALSE))</f>
        <v>MECANIZAÇÃO - SOCADORA</v>
      </c>
      <c r="H100" s="106" t="s">
        <v>1122</v>
      </c>
      <c r="I100" s="106" t="s">
        <v>1122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0" s="127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1035</v>
      </c>
      <c r="W100" s="151" t="s">
        <v>1025</v>
      </c>
      <c r="X100" s="104" t="s">
        <v>396</v>
      </c>
      <c r="Y100" s="129"/>
      <c r="Z100" s="104"/>
      <c r="AA100" s="105">
        <v>1</v>
      </c>
      <c r="AB100" s="103" t="s">
        <v>387</v>
      </c>
      <c r="AC100" s="152"/>
      <c r="AD100" s="107">
        <v>0.35416666666666669</v>
      </c>
      <c r="AE100" s="105">
        <v>2235</v>
      </c>
      <c r="AF100" s="105" t="s">
        <v>568</v>
      </c>
      <c r="AG100" s="105" t="s">
        <v>568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ZGM-109</v>
      </c>
      <c r="AN100" s="105">
        <f>IF(BS_CONTROLE[[#This Row],[SB]]=0, "-", BS_CONTROLE[[#This Row],[SB]])</f>
        <v>1101092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/>
      <c r="AS100" s="108"/>
      <c r="AT100" s="108"/>
      <c r="AU100" s="136"/>
      <c r="AV100" s="136"/>
      <c r="AW100" s="14"/>
      <c r="AX100" s="14"/>
      <c r="AY100" s="164">
        <f t="shared" si="9"/>
        <v>0</v>
      </c>
      <c r="AZ100" s="153"/>
      <c r="BA100" s="109"/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 hidden="1">
      <c r="A101" s="47" t="str">
        <f t="shared" si="8"/>
        <v>W6246057</v>
      </c>
      <c r="B101" s="102">
        <v>46057</v>
      </c>
      <c r="C101" s="135">
        <f>IF(BS_CONTROLE[[#This Row],[DATA]]="","",WEEKNUM(BS_CONTROLE[[#This Row],[DATA]]))</f>
        <v>6</v>
      </c>
      <c r="D101" s="104" t="s">
        <v>803</v>
      </c>
      <c r="E101" s="159">
        <v>94</v>
      </c>
      <c r="F101" s="126" t="s">
        <v>761</v>
      </c>
      <c r="G101" s="142" t="str">
        <f>IF(D101="","*",VLOOKUP(F101,BS_ATIVIDADE[],3,FALSE))</f>
        <v>OUTROS</v>
      </c>
      <c r="H101" s="106" t="s">
        <v>1081</v>
      </c>
      <c r="I101" s="106" t="s">
        <v>1081</v>
      </c>
      <c r="J101" s="105">
        <v>53</v>
      </c>
      <c r="K101" s="105">
        <v>125</v>
      </c>
      <c r="L101" s="105">
        <v>125.4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101" s="127" t="s">
        <v>122</v>
      </c>
      <c r="O101" s="106">
        <v>0.33333333333333331</v>
      </c>
      <c r="P101" s="106">
        <v>6.25E-2</v>
      </c>
      <c r="Q101" s="105">
        <v>300</v>
      </c>
      <c r="R101" s="10" t="str">
        <f>IFERROR(_xlfn.XLOOKUP(F101, BS_ATIVIDADE[ATIVIDADE],BS_ATIVIDADE[UNIDADE] ), "*")</f>
        <v>Nº DE PEÇAS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1" s="105" t="s">
        <v>1078</v>
      </c>
      <c r="W101" s="151" t="s">
        <v>1041</v>
      </c>
      <c r="X101" s="104" t="s">
        <v>396</v>
      </c>
      <c r="Y101" s="129"/>
      <c r="Z101" s="104"/>
      <c r="AA101" s="105" t="s">
        <v>1139</v>
      </c>
      <c r="AB101" s="103" t="s">
        <v>398</v>
      </c>
      <c r="AC101" s="152" t="s">
        <v>394</v>
      </c>
      <c r="AD101" s="107">
        <v>0.3125</v>
      </c>
      <c r="AE101" s="105">
        <v>9038</v>
      </c>
      <c r="AF101" s="105" t="s">
        <v>568</v>
      </c>
      <c r="AG101" s="105" t="s">
        <v>568</v>
      </c>
      <c r="AH101" s="15"/>
      <c r="AI101" s="126" t="str">
        <f>IF(BS_CONTROLE[[#This Row],[Atividade]]=0, "-", BS_CONTROLE[[#This Row],[Atividade]])</f>
        <v>RECOLHIMENTO DE DORMENTE</v>
      </c>
      <c r="AJ101" s="9" t="str">
        <f>IF(BS_CONTROLE[[#This Row],[Atividade]]=0, "-", BS_CONTROLE[[#This Row],[Atividade]])</f>
        <v>RECOLHIMENTO DE DORMENTE</v>
      </c>
      <c r="AK101" s="31" t="str">
        <f>BS_CONTROLE[[#This Row],[Local - Partida]]</f>
        <v>ZPTZDR</v>
      </c>
      <c r="AL101" s="31" t="str">
        <f>BS_CONTROLE[[#This Row],[Local - Encerramento]]</f>
        <v>ZPTZDR</v>
      </c>
      <c r="AM101" s="105" t="str">
        <f>IF(BS_CONTROLE[[#This Row],[Entre - Estações]]=0, "-", BS_CONTROLE[[#This Row],[Entre - Estações]])</f>
        <v>ZPG</v>
      </c>
      <c r="AN101" s="105" t="str">
        <f>IF(BS_CONTROLE[[#This Row],[SB]]=0, "-", BS_CONTROLE[[#This Row],[SB]])</f>
        <v>ZPGRUM2</v>
      </c>
      <c r="AO101" s="105">
        <f>IF(BS_CONTROLE[[#This Row],[SUB]]=0, "-", BS_CONTROLE[[#This Row],[SUB]])</f>
        <v>53</v>
      </c>
      <c r="AP101" s="105">
        <f>BS_CONTROLE[[#This Row],[KM - Inicio]]</f>
        <v>125</v>
      </c>
      <c r="AQ101" s="105">
        <f>BS_CONTROLE[[#This Row],[KM - Inicio]]</f>
        <v>125</v>
      </c>
      <c r="AR101" s="108"/>
      <c r="AS101" s="108"/>
      <c r="AT101" s="108"/>
      <c r="AU101" s="136"/>
      <c r="AV101" s="136"/>
      <c r="AW101" s="14"/>
      <c r="AX101" s="14"/>
      <c r="AY101" s="164">
        <f t="shared" si="9"/>
        <v>0</v>
      </c>
      <c r="AZ101" s="153"/>
      <c r="BA101" s="109"/>
      <c r="BB101" s="10" t="str">
        <f>IFERROR(_xlfn.XLOOKUP(AI101, BS_ATIVIDADE[ATIVIDADE],BS_ATIVIDADE[UNIDADE] ), "*")</f>
        <v>Nº DE PEÇAS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9" t="s">
        <v>1140</v>
      </c>
      <c r="C2" s="209"/>
      <c r="D2" s="209"/>
      <c r="E2" s="209"/>
      <c r="F2" s="209"/>
      <c r="G2" s="209"/>
    </row>
    <row r="3" spans="2:7" ht="15" customHeight="1">
      <c r="B3" s="210"/>
      <c r="C3" s="210"/>
      <c r="D3" s="210"/>
      <c r="E3" s="210"/>
      <c r="F3" s="210"/>
      <c r="G3" s="210"/>
    </row>
    <row r="4" spans="2:7">
      <c r="B4" s="160" t="s">
        <v>1141</v>
      </c>
      <c r="C4" s="160" t="s">
        <v>1142</v>
      </c>
      <c r="D4" s="160" t="s">
        <v>1143</v>
      </c>
      <c r="E4" s="160" t="s">
        <v>1144</v>
      </c>
      <c r="F4" s="160" t="s">
        <v>4</v>
      </c>
      <c r="G4" s="160" t="s">
        <v>1145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1146</v>
      </c>
      <c r="C6" s="161">
        <v>407867</v>
      </c>
      <c r="D6" s="161" t="s">
        <v>1147</v>
      </c>
      <c r="E6" s="161" t="s">
        <v>799</v>
      </c>
      <c r="F6" s="161" t="s">
        <v>1148</v>
      </c>
      <c r="G6" s="162"/>
    </row>
    <row r="7" spans="2:7">
      <c r="B7" s="161" t="s">
        <v>1149</v>
      </c>
      <c r="C7" s="161">
        <v>293644</v>
      </c>
      <c r="D7" s="161" t="s">
        <v>1150</v>
      </c>
      <c r="E7" s="161" t="s">
        <v>799</v>
      </c>
      <c r="F7" s="161" t="s">
        <v>1148</v>
      </c>
      <c r="G7" s="162"/>
    </row>
    <row r="8" spans="2:7">
      <c r="B8" s="161" t="s">
        <v>1151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1152</v>
      </c>
      <c r="C9" s="161">
        <v>256790</v>
      </c>
      <c r="D9" s="161" t="s">
        <v>1153</v>
      </c>
      <c r="E9" s="161" t="s">
        <v>800</v>
      </c>
      <c r="F9" s="161" t="s">
        <v>1154</v>
      </c>
      <c r="G9" s="162">
        <v>46357</v>
      </c>
    </row>
    <row r="10" spans="2:7">
      <c r="B10" s="161" t="s">
        <v>1155</v>
      </c>
      <c r="C10" s="161">
        <v>265193</v>
      </c>
      <c r="D10" s="161" t="s">
        <v>1156</v>
      </c>
      <c r="E10" s="161" t="s">
        <v>801</v>
      </c>
      <c r="F10" s="161" t="s">
        <v>1157</v>
      </c>
      <c r="G10" s="161" t="s">
        <v>1158</v>
      </c>
    </row>
    <row r="11" spans="2:7">
      <c r="B11" s="161" t="s">
        <v>1159</v>
      </c>
      <c r="C11" s="161">
        <v>293716</v>
      </c>
      <c r="D11" s="161" t="s">
        <v>1160</v>
      </c>
      <c r="E11" s="161" t="s">
        <v>801</v>
      </c>
      <c r="F11" s="161" t="s">
        <v>1157</v>
      </c>
      <c r="G11" s="162">
        <v>46204</v>
      </c>
    </row>
    <row r="12" spans="2:7">
      <c r="B12" s="161" t="s">
        <v>1161</v>
      </c>
      <c r="C12" s="161">
        <v>257258</v>
      </c>
      <c r="D12" s="161" t="s">
        <v>1162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1163</v>
      </c>
      <c r="C13" s="161">
        <v>371147</v>
      </c>
      <c r="D13" s="161" t="s">
        <v>1164</v>
      </c>
      <c r="E13" s="161" t="s">
        <v>802</v>
      </c>
      <c r="F13" s="161" t="s">
        <v>128</v>
      </c>
      <c r="G13" s="161" t="s">
        <v>1158</v>
      </c>
    </row>
    <row r="14" spans="2:7">
      <c r="B14" s="161" t="s">
        <v>1165</v>
      </c>
      <c r="C14" s="161">
        <v>259230</v>
      </c>
      <c r="D14" s="161" t="s">
        <v>1166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1167</v>
      </c>
      <c r="C15" s="161">
        <v>370705</v>
      </c>
      <c r="D15" s="161"/>
      <c r="E15" s="161" t="s">
        <v>802</v>
      </c>
      <c r="F15" s="161" t="s">
        <v>128</v>
      </c>
      <c r="G15" s="161" t="s">
        <v>1158</v>
      </c>
    </row>
    <row r="16" spans="2:7">
      <c r="B16" s="161" t="s">
        <v>1168</v>
      </c>
      <c r="C16" s="161">
        <v>258542</v>
      </c>
      <c r="D16" s="161" t="s">
        <v>1169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1170</v>
      </c>
      <c r="C17" s="161">
        <v>257050</v>
      </c>
      <c r="D17" s="161" t="s">
        <v>1171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9" sqref="D9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1" t="s">
        <v>1172</v>
      </c>
      <c r="C2" s="211"/>
      <c r="D2" s="211"/>
      <c r="E2" s="211"/>
      <c r="F2" s="211"/>
      <c r="G2" s="211"/>
    </row>
    <row r="3" spans="2:7" ht="19.5" customHeight="1">
      <c r="B3" s="211"/>
      <c r="C3" s="211"/>
      <c r="D3" s="211"/>
      <c r="E3" s="211"/>
      <c r="F3" s="211"/>
      <c r="G3" s="211"/>
    </row>
    <row r="4" spans="2:7" ht="19.5" customHeight="1">
      <c r="B4" s="163" t="s">
        <v>661</v>
      </c>
      <c r="C4" s="163" t="s">
        <v>1173</v>
      </c>
      <c r="D4" s="163" t="s">
        <v>1174</v>
      </c>
      <c r="E4" s="163" t="s">
        <v>1175</v>
      </c>
      <c r="F4" s="160" t="s">
        <v>1176</v>
      </c>
      <c r="G4" s="163" t="s">
        <v>1177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1178</v>
      </c>
      <c r="G6" s="167"/>
    </row>
    <row r="7" spans="2:7" ht="19.5" customHeight="1">
      <c r="B7" s="167" t="s">
        <v>800</v>
      </c>
      <c r="C7" s="167">
        <v>7629</v>
      </c>
      <c r="D7" s="168">
        <v>46055</v>
      </c>
      <c r="E7" s="167">
        <v>9000</v>
      </c>
      <c r="F7" s="169" t="s">
        <v>1179</v>
      </c>
      <c r="G7" s="167" t="s">
        <v>1180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1178</v>
      </c>
      <c r="G8" s="167"/>
    </row>
    <row r="9" spans="2:7" ht="19.5" customHeight="1">
      <c r="B9" s="167" t="s">
        <v>802</v>
      </c>
      <c r="C9" s="167">
        <v>7663</v>
      </c>
      <c r="D9" s="168">
        <v>46056</v>
      </c>
      <c r="E9" s="167">
        <v>9000</v>
      </c>
      <c r="F9" s="169" t="s">
        <v>1178</v>
      </c>
      <c r="G9" s="167"/>
    </row>
    <row r="10" spans="2:7" ht="19.5" customHeight="1">
      <c r="B10" s="167" t="s">
        <v>1181</v>
      </c>
      <c r="C10" s="167">
        <v>9038</v>
      </c>
      <c r="D10" s="168">
        <v>46049</v>
      </c>
      <c r="E10" s="167">
        <v>15098</v>
      </c>
      <c r="F10" s="169" t="s">
        <v>1182</v>
      </c>
      <c r="G10" s="167" t="s">
        <v>1183</v>
      </c>
    </row>
    <row r="11" spans="2:7" ht="19.5" customHeight="1">
      <c r="B11" s="167" t="s">
        <v>719</v>
      </c>
      <c r="C11" s="167" t="s">
        <v>1184</v>
      </c>
      <c r="D11" s="168">
        <v>46048</v>
      </c>
      <c r="E11" s="167">
        <v>11300</v>
      </c>
      <c r="F11" s="169" t="s">
        <v>1185</v>
      </c>
      <c r="G11" s="167" t="s">
        <v>1186</v>
      </c>
    </row>
    <row r="12" spans="2:7" ht="19.5" customHeight="1">
      <c r="B12" s="167" t="s">
        <v>719</v>
      </c>
      <c r="C12" s="167" t="s">
        <v>1187</v>
      </c>
      <c r="D12" s="168">
        <v>46048</v>
      </c>
      <c r="E12" s="167">
        <v>13300</v>
      </c>
      <c r="F12" s="169" t="s">
        <v>1185</v>
      </c>
      <c r="G12" s="167" t="s">
        <v>1188</v>
      </c>
    </row>
    <row r="13" spans="2:7" ht="19.5" customHeight="1">
      <c r="B13" s="167" t="s">
        <v>719</v>
      </c>
      <c r="C13" s="167" t="s">
        <v>1189</v>
      </c>
      <c r="D13" s="168">
        <v>46048</v>
      </c>
      <c r="E13" s="167">
        <v>10500</v>
      </c>
      <c r="F13" s="169" t="s">
        <v>1185</v>
      </c>
      <c r="G13" s="167"/>
    </row>
    <row r="14" spans="2:7" ht="19.5" customHeight="1">
      <c r="B14" s="167" t="s">
        <v>719</v>
      </c>
      <c r="C14" s="167" t="s">
        <v>1190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1191</v>
      </c>
      <c r="D5" s="213"/>
      <c r="E5" s="213"/>
      <c r="F5" s="213"/>
      <c r="G5" s="213"/>
      <c r="H5" s="213"/>
      <c r="I5" s="213"/>
      <c r="J5" s="214"/>
      <c r="K5" s="215" t="s">
        <v>1192</v>
      </c>
      <c r="L5" s="216"/>
      <c r="M5" s="216"/>
      <c r="N5" s="216"/>
      <c r="O5" s="217" t="s">
        <v>1193</v>
      </c>
      <c r="P5" s="218"/>
    </row>
    <row r="6" spans="1:16" s="74" customFormat="1" ht="15" customHeight="1">
      <c r="A6" s="66" t="s">
        <v>1194</v>
      </c>
      <c r="B6" s="75" t="s">
        <v>1195</v>
      </c>
      <c r="C6" s="76" t="s">
        <v>967</v>
      </c>
      <c r="D6" s="77" t="s">
        <v>968</v>
      </c>
      <c r="E6" s="76" t="s">
        <v>1196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1197</v>
      </c>
      <c r="M6" s="80" t="s">
        <v>586</v>
      </c>
      <c r="N6" s="81" t="s">
        <v>962</v>
      </c>
      <c r="O6" s="158" t="s">
        <v>1005</v>
      </c>
      <c r="P6" s="133" t="s">
        <v>1198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 t="str">
        <f>IF(SP_SUL!BH64="","*",SP_SUL!BH64)</f>
        <v>*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 t="str">
        <f>IF(SP_SUL!BH65="","*",SP_SUL!BH65)</f>
        <v>*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>
        <f>IF(SP_SUL!BH68="","*",SP_SUL!BH68)</f>
        <v>2</v>
      </c>
      <c r="P68" s="147" t="str">
        <f>IF($A$2=1,IF(SP_SUL!BJ68="","*",SP_SUL!BJ68),IF(SP_SUL!BK68="","*",SP_SUL!BK68))</f>
        <v xml:space="preserve">Devido cancelamento do bloco, alterado a programação para realizar o deslocamento das turmas até ZXW / MC1 09h37/ autorizado entrada na via 09h46 / Em deslocamento / 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iniciou chuva.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</v>
      </c>
      <c r="M74" s="83">
        <f>IF(SP_SUL!AP74="","*",SP_SUL!AP74)</f>
        <v>108.2</v>
      </c>
      <c r="N74" s="83" t="str">
        <f>IF(SP_SUL!AM74="","*",SP_SUL!AM74)</f>
        <v>ZPT</v>
      </c>
      <c r="O74" s="110">
        <f>IF(SP_SUL!BH74="","*",SP_SUL!BH74)</f>
        <v>0</v>
      </c>
      <c r="P74" s="147" t="str">
        <f>IF($A$2=1,IF(SP_SUL!BJ74="","*",SP_SUL!BJ74),IF(SP_SUL!BK74="","*",SP_SUL!BK74))</f>
        <v>MC1 08h57 / Sem oportundiade de faixa</v>
      </c>
    </row>
    <row r="75" spans="1:16">
      <c r="A75" s="82">
        <f>IF(SP_SUL!B75="","*",SP_SUL!B75)</f>
        <v>46056</v>
      </c>
      <c r="B75" s="83" t="str">
        <f>IF(SP_SUL!X75="","*",SP_SUL!X75)</f>
        <v>*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ZPG</v>
      </c>
      <c r="M75" s="83">
        <f>IF(SP_SUL!AP75="","*",SP_SUL!AP75)</f>
        <v>123.8</v>
      </c>
      <c r="N75" s="83" t="str">
        <f>IF(SP_SUL!AM75="","*",SP_SUL!AM75)</f>
        <v>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ZLI-ZCD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ZLI-ZCD</v>
      </c>
      <c r="M78" s="83">
        <f>IF(SP_SUL!AP78="","*",SP_SUL!AP78)</f>
        <v>113.5</v>
      </c>
      <c r="N78" s="83" t="str">
        <f>IF(SP_SUL!AM78="","*",SP_SUL!AM78)</f>
        <v>ZLI-ZCD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>
        <f>IF(SP_SUL!H82="","*",SP_SUL!H82)</f>
        <v>106109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>
        <f>IF(SP_SUL!AK82="","*",SP_SUL!AK82)</f>
        <v>106109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K83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K83</v>
      </c>
      <c r="M90" s="83">
        <f>IF(SP_SUL!AP90="","*",SP_SUL!AP90)</f>
        <v>81</v>
      </c>
      <c r="N90" s="83" t="str">
        <f>IF(SP_SUL!AM90="","*",SP_SUL!AM90)</f>
        <v>K83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ZWW-ZKW</v>
      </c>
      <c r="H92" s="116">
        <f>IF(SP_SUL!K92="","*",SP_SUL!K92)</f>
        <v>95.385000000000005</v>
      </c>
      <c r="I92" s="113">
        <f>IF(SP_SUL!O92="","*",SP_SUL!O92)</f>
        <v>0.39583333333333331</v>
      </c>
      <c r="J92" s="113">
        <f>IF(SP_SUL!P92="","*",SP_SUL!P92)</f>
        <v>8.3333333333333329E-2</v>
      </c>
      <c r="K92" s="83" t="str">
        <f>IF(SP_SUL!AK92="","*",SP_SUL!AK92)</f>
        <v>102ZKW2</v>
      </c>
      <c r="L92" s="83" t="str">
        <f>IF(SP_SUL!AM92="","*",SP_SUL!AM92)</f>
        <v>ZWW-ZKW</v>
      </c>
      <c r="M92" s="83">
        <f>IF(SP_SUL!AP92="","*",SP_SUL!AP92)</f>
        <v>95.385000000000005</v>
      </c>
      <c r="N92" s="83" t="str">
        <f>IF(SP_SUL!AM92="","*",SP_SUL!AM92)</f>
        <v>ZWW-ZKW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ZWI-ZYQ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ZWI-ZYQ</v>
      </c>
      <c r="M94" s="83">
        <f>IF(SP_SUL!AP94="","*",SP_SUL!AP94)</f>
        <v>123.363</v>
      </c>
      <c r="N94" s="83" t="str">
        <f>IF(SP_SUL!AM94="","*",SP_SUL!AM94)</f>
        <v>ZWI-ZYQ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ZWI-ZYQ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ZWI-ZYQ</v>
      </c>
      <c r="M95" s="83">
        <f>IF(SP_SUL!AP95="","*",SP_SUL!AP95)</f>
        <v>123.465</v>
      </c>
      <c r="N95" s="83" t="str">
        <f>IF(SP_SUL!AM95="","*",SP_SUL!AM95)</f>
        <v>ZWI-ZYQ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ZEV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ZEV</v>
      </c>
      <c r="M98" s="83">
        <f>IF(SP_SUL!AP98="","*",SP_SUL!AP98)</f>
        <v>65.3</v>
      </c>
      <c r="N98" s="83" t="str">
        <f>IF(SP_SUL!AM98="","*",SP_SUL!AM98)</f>
        <v>ZEV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>
        <f>IF(SP_SUL!B99="","*",SP_SUL!B99)</f>
        <v>46057</v>
      </c>
      <c r="B99" s="83" t="str">
        <f>IF(SP_SUL!X99="","*",SP_SUL!X99)</f>
        <v>Contrato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ZGM-109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ZGM-109</v>
      </c>
      <c r="M99" s="83">
        <f>IF(SP_SUL!AP99="","*",SP_SUL!AP99)</f>
        <v>109</v>
      </c>
      <c r="N99" s="83" t="str">
        <f>IF(SP_SUL!AM99="","*",SP_SUL!AM99)</f>
        <v>ZGM-109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ZGM-109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ZGM-109</v>
      </c>
      <c r="M100" s="83">
        <f>IF(SP_SUL!AP100="","*",SP_SUL!AP100)</f>
        <v>108.8</v>
      </c>
      <c r="N100" s="83" t="str">
        <f>IF(SP_SUL!AM100="","*",SP_SUL!AM100)</f>
        <v>ZGM-109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ZPT-ZPG</v>
      </c>
      <c r="E101" s="83" t="str">
        <f>IF(SP_SUL!D101="","*",SP_SUL!D101)</f>
        <v>W62</v>
      </c>
      <c r="F101" s="83" t="str">
        <f>IF(SP_SUL!H101="","*",SP_SUL!H101)</f>
        <v>ZPTZDR</v>
      </c>
      <c r="G101" s="83" t="str">
        <f>IF(SP_SUL!M101="","*",SP_SUL!M101)</f>
        <v>ZPG</v>
      </c>
      <c r="H101" s="116">
        <f>IF(SP_SUL!K101="","*",SP_SUL!K101)</f>
        <v>125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ZPTZDR</v>
      </c>
      <c r="L101" s="83" t="str">
        <f>IF(SP_SUL!AM101="","*",SP_SUL!AM101)</f>
        <v>ZPG</v>
      </c>
      <c r="M101" s="83">
        <f>IF(SP_SUL!AP101="","*",SP_SUL!AP101)</f>
        <v>125</v>
      </c>
      <c r="N101" s="83" t="str">
        <f>IF(SP_SUL!AM101="","*",SP_SUL!AM101)</f>
        <v>ZPG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42" sqref="A42:T6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9"/>
      <c r="B1" s="220"/>
      <c r="C1" s="22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2" t="s">
        <v>1015</v>
      </c>
      <c r="Q1" s="223"/>
      <c r="R1" s="111"/>
      <c r="S1" s="84"/>
      <c r="T1" s="86"/>
      <c r="U1" s="224" t="s">
        <v>1199</v>
      </c>
      <c r="V1" s="224"/>
      <c r="W1" s="224"/>
    </row>
    <row r="2" spans="1:23" ht="15" customHeight="1">
      <c r="A2" s="87" t="s">
        <v>1200</v>
      </c>
      <c r="B2" s="87" t="s">
        <v>1195</v>
      </c>
      <c r="C2" s="87" t="s">
        <v>386</v>
      </c>
      <c r="D2" s="88" t="s">
        <v>967</v>
      </c>
      <c r="E2" s="88" t="s">
        <v>4</v>
      </c>
      <c r="F2" s="88" t="s">
        <v>1194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1201</v>
      </c>
      <c r="T2" s="91" t="s">
        <v>970</v>
      </c>
      <c r="U2" s="138">
        <f ca="1">TODAY()-1</f>
        <v>46055</v>
      </c>
      <c r="V2" s="138">
        <f ca="1">U2-1</f>
        <v>46054</v>
      </c>
      <c r="W2" s="138">
        <f ca="1">V2-1</f>
        <v>46053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1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500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122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>
        <f ca="1">_xlfn.XLOOKUP(G27&amp;$U$2,BS_CONTROLE[CHAVE],BS_CONTROLE[Quantidade_11],"-")</f>
        <v>0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ZER-170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154-ZPS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K83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122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ZWW-ZKW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ZWI-ZYQ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ZWI-ZYQ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ZEJ-ZEV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ZEJ-ZEV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ZEJ-ZEV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ZXW-ZEZ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ZXW-ZEZ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*</v>
      </c>
      <c r="T72" s="145" t="str">
        <f>IF(SP_SUL!W75="","*",SP_SUL!W75)</f>
        <v>*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ZLI-ZCD</v>
      </c>
      <c r="L75" s="139" t="str">
        <f>IF(SP_SUL!N78="","*",SP_SUL!N78)</f>
        <v>111ZCD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*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 t="str">
        <f>IF(SP_SUL!B80="","*",SP_SUL!B80)</f>
        <v>*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*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1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*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 t="str">
        <f>IF(SP_SUL!B82="","*",SP_SUL!B82)</f>
        <v>*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>
        <f>IF(SP_SUL!H82="","*",SP_SUL!H82)</f>
        <v>106109</v>
      </c>
      <c r="J79" s="145">
        <f>IF(SP_SUL!I82="","*",SP_SUL!I82)</f>
        <v>106109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*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500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*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 t="str">
        <f>IF(SP_SUL!B88="","*",SP_SUL!B88)</f>
        <v>*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K83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122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*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TRILHEIRO - DESCARGA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ZWW-ZKW</v>
      </c>
      <c r="L89" s="139" t="str">
        <f>IF(SP_SUL!N92="","*",SP_SUL!N92)</f>
        <v>ZKW2/102ZKW2</v>
      </c>
      <c r="M89" s="140">
        <f>IF(SP_SUL!J92="","*",SP_SUL!J92)</f>
        <v>55</v>
      </c>
      <c r="N89" s="144">
        <f>IF(SP_SUL!K92="","*",SP_SUL!K92)</f>
        <v>95.385000000000005</v>
      </c>
      <c r="O89" s="144">
        <f>IF(SP_SUL!L92="","*",SP_SUL!L92)</f>
        <v>99.831000000000003</v>
      </c>
      <c r="P89" s="143">
        <f>IF(SP_SUL!O92="","*",SP_SUL!O92)</f>
        <v>0.39583333333333331</v>
      </c>
      <c r="Q89" s="143">
        <f>IF(SP_SUL!P92="","*",SP_SUL!P92)</f>
        <v>8.3333333333333329E-2</v>
      </c>
      <c r="R89" s="145" t="str">
        <f>IF(SP_SUL!Q92="","*",CONCATENATE(SP_SUL!Q92," ",SP_SUL!R92))</f>
        <v>1248 M</v>
      </c>
      <c r="S89" s="145" t="str">
        <f>IF(SP_SUL!V92="","*",SP_SUL!V92)</f>
        <v xml:space="preserve">Felipe </v>
      </c>
      <c r="T89" s="145" t="str">
        <f>IF(SP_SUL!W92="","*",SP_SUL!W92)</f>
        <v>Descarga de trilho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ZWI-ZYQ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ZWI-ZYQ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ZEV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Contrato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ZGM-109</v>
      </c>
      <c r="L96" s="139">
        <f>IF(SP_SUL!N99="","*",SP_SUL!N99)</f>
        <v>1101092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ZGM-109</v>
      </c>
      <c r="L97" s="139">
        <f>IF(SP_SUL!N100="","*",SP_SUL!N100)</f>
        <v>1101092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ZPT-ZPG</v>
      </c>
      <c r="F98" s="145">
        <f>IF(SP_SUL!B101="","*",SP_SUL!B101)</f>
        <v>46057</v>
      </c>
      <c r="G98" s="145" t="str">
        <f>IF(SP_SUL!D101="","*",SP_SUL!D101)</f>
        <v>W62</v>
      </c>
      <c r="H98" s="145" t="str">
        <f>IF(SP_SUL!F101="","*",SP_SUL!F101)</f>
        <v>RECOLHIMENTO DE DORMENTE</v>
      </c>
      <c r="I98" s="145" t="str">
        <f>IF(SP_SUL!H101="","*",SP_SUL!H101)</f>
        <v>ZPTZDR</v>
      </c>
      <c r="J98" s="145" t="str">
        <f>IF(SP_SUL!I101="","*",SP_SUL!I101)</f>
        <v>ZPTZDR</v>
      </c>
      <c r="K98" s="139" t="str">
        <f>IF(SP_SUL!M101="","*",SP_SUL!M101)</f>
        <v>ZPG</v>
      </c>
      <c r="L98" s="139" t="str">
        <f>IF(SP_SUL!N101="","*",SP_SUL!N101)</f>
        <v>ZPGRUM2</v>
      </c>
      <c r="M98" s="140">
        <f>IF(SP_SUL!J101="","*",SP_SUL!J101)</f>
        <v>53</v>
      </c>
      <c r="N98" s="144">
        <f>IF(SP_SUL!K101="","*",SP_SUL!K101)</f>
        <v>125</v>
      </c>
      <c r="O98" s="144">
        <f>IF(SP_SUL!L101="","*",SP_SUL!L101)</f>
        <v>125.4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300 Nº DE PEÇAS</v>
      </c>
      <c r="S98" s="145" t="str">
        <f>IF(SP_SUL!V101="","*",SP_SUL!V101)</f>
        <v>Moises</v>
      </c>
      <c r="T98" s="145" t="str">
        <f>IF(SP_SUL!W101="","*",SP_SUL!W101)</f>
        <v xml:space="preserve">Recolhimento de dormentes  </v>
      </c>
      <c r="U98" s="137">
        <f ca="1">_xlfn.XLOOKUP(G98&amp;$U$2,BS_CONTROLE[CHAVE],BS_CONTROLE[Quantidade_11],"-")</f>
        <v>1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2"/>
        <filter val="V48"/>
        <filter val="V83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46" sqref="B46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1202</v>
      </c>
      <c r="C2" s="121" t="s">
        <v>952</v>
      </c>
      <c r="D2" s="76" t="s">
        <v>954</v>
      </c>
      <c r="E2" s="76" t="s">
        <v>1203</v>
      </c>
      <c r="F2" s="99" t="s">
        <v>1204</v>
      </c>
      <c r="G2" s="76" t="s">
        <v>1205</v>
      </c>
      <c r="H2" s="76" t="s">
        <v>1206</v>
      </c>
      <c r="I2" s="76" t="s">
        <v>1207</v>
      </c>
      <c r="J2" s="76" t="s">
        <v>1208</v>
      </c>
      <c r="K2" s="78" t="s">
        <v>1209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ZLI-ZCD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*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*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W58</v>
      </c>
      <c r="E78" s="94">
        <f>IF(SP_SUL!H82="","*",SP_SUL!H82)</f>
        <v>106109</v>
      </c>
      <c r="F78" s="100" t="str">
        <f>IF(SP_SUL!M82="","*",SP_SUL!M82)</f>
        <v>ZBM-ZHO</v>
      </c>
      <c r="G78" s="95">
        <f>IF(SP_SUL!I82="","*",SP_SUL!I82)</f>
        <v>106109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*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*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*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*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K83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*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ZWW-ZKW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*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ZWI-ZYQ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*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ZWI-ZYQ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*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ZEV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*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ZGM-109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*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ZGM-109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*</v>
      </c>
      <c r="C97" s="95">
        <f>IF(SP_SUL!B101="","*",SP_SUL!B101)</f>
        <v>46057</v>
      </c>
      <c r="D97" s="94" t="str">
        <f>IF(SP_SUL!D101="","*",SP_SUL!D101)</f>
        <v>W62</v>
      </c>
      <c r="E97" s="94" t="str">
        <f>IF(SP_SUL!H101="","*",SP_SUL!H101)</f>
        <v>ZPTZDR</v>
      </c>
      <c r="F97" s="100" t="str">
        <f>IF(SP_SUL!M101="","*",SP_SUL!M101)</f>
        <v>ZPG</v>
      </c>
      <c r="G97" s="95" t="str">
        <f>IF(SP_SUL!I101="","*",SP_SUL!I101)</f>
        <v>ZPTZDR</v>
      </c>
      <c r="H97" s="95" t="str">
        <f>IF(SP_SUL!AB101="","*",SP_SUL!AB101)</f>
        <v>FIXO + ESCALA</v>
      </c>
      <c r="I97" s="95" t="str">
        <f>IF(SP_SUL!AC101="","*",SP_SUL!AC101)</f>
        <v>AGD ACIONAMENTO PCM</v>
      </c>
      <c r="J97" s="96" t="str">
        <f>IF(SP_SUL!AA101="","*",SP_SUL!AA101)</f>
        <v>2 (FIXO + ESCALA)</v>
      </c>
      <c r="K97" s="97">
        <f>IF(SP_SUL!AD101="","*",SP_SUL!AD101)</f>
        <v>0.3125</v>
      </c>
    </row>
    <row r="98" spans="2:11" hidden="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2026-02-03T16:44:27Z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