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22" documentId="8_{B6337239-1A00-434D-AAD0-422EA1FEB5AE}" xr6:coauthVersionLast="47" xr6:coauthVersionMax="47" xr10:uidLastSave="{9CA2ABE1-803E-4E44-8654-3C0642F5DE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5" i="1" l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<sst xmlns="http://schemas.openxmlformats.org/spreadsheetml/2006/main" count="8870" uniqueCount="1822">
  <si>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</si>
  <si>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</si>
  <si>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</si>
  <si>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</si>
  <si>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</si>
  <si>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</si>
  <si>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</si>
  <si>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</si>
  <si>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</si>
  <si>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</si>
  <si>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</si>
  <si>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</si>
  <si>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</si>
  <si>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</si>
  <si>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</si>
  <si>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</si>
  <si>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</si>
  <si>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</si>
  <si>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</si>
  <si>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</si>
  <si>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</si>
  <si>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</si>
  <si>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</si>
  <si>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</si>
  <si>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</si>
  <si>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</si>
  <si>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</si>
  <si>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</si>
  <si>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</si>
  <si>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</si>
  <si>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</si>
  <si>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</si>
  <si>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</si>
  <si>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</si>
  <si>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</si>
  <si>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</si>
  <si>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</si>
  <si>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</si>
  <si>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</si>
  <si>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</si>
  <si>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</si>
  <si>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</si>
  <si>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</si>
  <si>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</si>
  <si>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</si>
  <si>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</si>
  <si>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</si>
  <si>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</si>
  <si>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</si>
  <si>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</si>
  <si>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</si>
  <si>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</si>
  <si>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</si>
  <si>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</si>
  <si>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</si>
  <si>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</si>
  <si>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</si>
  <si>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</si>
  <si>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</si>
  <si>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</si>
  <si>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</si>
  <si>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</si>
  <si>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</si>
  <si>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</si>
  <si>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</si>
  <si>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</si>
  <si>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</si>
  <si>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</si>
  <si>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</si>
  <si>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</si>
  <si>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</si>
  <si>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</si>
  <si>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</si>
  <si>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</si>
  <si>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</si>
  <si>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</si>
  <si>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</si>
  <si>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</si>
  <si>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</si>
  <si>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</si>
  <si>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</si>
  <si>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</si>
  <si>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</si>
  <si>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</si>
  <si>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</si>
  <si>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</si>
  <si>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</si>
  <si>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</si>
  <si>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</si>
  <si>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</si>
  <si>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</si>
  <si>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</si>
  <si>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</si>
  <si>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</si>
  <si>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</si>
  <si>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</si>
  <si>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</si>
  <si>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</si>
  <si>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</si>
  <si>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</si>
  <si>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</si>
  <si>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</si>
  <si>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</si>
  <si>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</si>
  <si>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</si>
  <si>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</si>
  <si>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</si>
  <si>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</si>
  <si>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</si>
  <si>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</si>
  <si>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</si>
  <si>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</si>
  <si>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</si>
  <si>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</si>
  <si>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</si>
  <si>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</si>
  <si>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</si>
  <si>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</si>
  <si>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</si>
  <si>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</si>
  <si>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</si>
  <si>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</si>
  <si>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</si>
  <si>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</si>
  <si>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</si>
  <si>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</si>
  <si>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</si>
  <si>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</si>
  <si>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</si>
  <si>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</si>
  <si>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</si>
  <si>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</si>
  <si>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</si>
  <si>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</si>
  <si>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</si>
  <si>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</si>
  <si>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</si>
  <si>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</si>
  <si>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</si>
  <si>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</si>
  <si>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</si>
  <si>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</si>
  <si>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</si>
  <si>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</si>
  <si>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</si>
  <si>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</si>
  <si>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</si>
  <si>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</si>
  <si>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</si>
  <si>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</si>
  <si>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</si>
  <si>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</si>
  <si>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</si>
  <si>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</si>
  <si>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</si>
  <si>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</si>
  <si>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</si>
  <si>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</si>
  <si>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</si>
  <si>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</si>
  <si>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</si>
  <si>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</si>
  <si>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</si>
  <si>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</si>
  <si>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</si>
  <si>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</si>
  <si>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</si>
  <si>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</si>
  <si>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</si>
  <si>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</si>
  <si>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</si>
  <si>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</si>
  <si>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</si>
  <si>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</si>
  <si>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</si>
  <si>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</si>
  <si>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</si>
  <si>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</si>
  <si>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</si>
  <si>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</si>
  <si>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</si>
  <si>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</si>
  <si>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</si>
  <si>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</si>
  <si>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</si>
  <si>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</si>
  <si>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</si>
  <si>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</si>
  <si>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</si>
  <si>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</si>
  <si>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</si>
  <si>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</si>
  <si>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</si>
  <si>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</si>
  <si>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</si>
  <si>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</si>
  <si>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</si>
  <si>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</si>
  <si>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</si>
  <si>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</si>
  <si>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</si>
  <si>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</si>
  <si>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</si>
  <si>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</si>
  <si>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</si>
  <si>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</si>
  <si>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</si>
  <si>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</si>
  <si>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</si>
  <si>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</si>
  <si>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</si>
  <si>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</si>
  <si>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</si>
  <si>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</si>
  <si>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</si>
  <si>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</si>
  <si>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</si>
  <si>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</si>
  <si>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</si>
  <si>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</si>
  <si>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</si>
  <si>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</si>
  <si>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</si>
  <si>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</si>
  <si>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</si>
  <si>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</si>
  <si>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</si>
  <si>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</si>
  <si>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</si>
  <si>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</si>
  <si>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</si>
  <si>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</si>
  <si>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</si>
  <si>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</si>
  <si>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</si>
  <si>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</si>
  <si>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</si>
  <si>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</si>
  <si>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</si>
  <si>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</si>
  <si>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</si>
  <si>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</si>
  <si>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</si>
  <si>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</si>
  <si>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</si>
  <si>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</si>
  <si>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</si>
  <si>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</si>
  <si>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</si>
  <si>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</si>
  <si>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</si>
  <si>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</si>
  <si>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</si>
  <si>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</si>
  <si>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</si>
  <si>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</si>
  <si>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</si>
  <si>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</si>
  <si>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</si>
  <si>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</si>
  <si>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</si>
  <si>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</si>
  <si>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</si>
  <si>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</si>
  <si>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</si>
  <si>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</si>
  <si>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</si>
  <si>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</si>
  <si>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</si>
  <si>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</si>
  <si>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</si>
  <si>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</si>
  <si>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</si>
  <si>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</si>
  <si>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</si>
  <si>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</si>
  <si>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</si>
  <si>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</si>
  <si>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</si>
  <si>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</si>
  <si>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</si>
  <si>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</si>
  <si>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</si>
  <si>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</si>
  <si>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</si>
  <si>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</si>
  <si>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</si>
  <si>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</si>
  <si>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</si>
  <si>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</si>
  <si>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</si>
  <si>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</si>
  <si>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</si>
  <si>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</si>
  <si>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</si>
  <si>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</si>
  <si>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</si>
  <si>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</si>
  <si>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</si>
  <si>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</si>
  <si>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</si>
  <si>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</si>
  <si>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</si>
  <si>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</si>
  <si>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</si>
  <si>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</si>
  <si>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</si>
  <si>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</si>
  <si>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</si>
  <si>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</si>
  <si>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</si>
  <si>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</si>
  <si>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</si>
  <si>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</si>
  <si>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</si>
  <si>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</si>
  <si>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</si>
  <si>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</si>
  <si>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</si>
  <si>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</si>
  <si>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</si>
  <si>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</si>
  <si>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</si>
  <si>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</si>
  <si>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</si>
  <si>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</si>
  <si>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</si>
  <si>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</si>
  <si>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</si>
  <si>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</si>
  <si>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</si>
  <si>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</si>
  <si>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</si>
  <si>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</si>
  <si>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</si>
  <si>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</si>
  <si>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</si>
  <si>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</si>
  <si>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</si>
  <si>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</si>
  <si>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</si>
  <si>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</si>
  <si>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</si>
  <si>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</si>
  <si>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</si>
  <si>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</si>
  <si>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</si>
  <si>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</si>
  <si>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</si>
  <si>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</si>
  <si>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</si>
  <si>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</si>
  <si>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</si>
  <si>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</si>
  <si>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</si>
  <si>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</si>
  <si>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</si>
  <si>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</si>
  <si>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</si>
  <si>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</si>
  <si>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</si>
  <si>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</si>
  <si>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</si>
  <si>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</si>
  <si>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</si>
  <si>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</si>
  <si>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</si>
  <si>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</si>
  <si>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</si>
  <si>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</si>
  <si>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</si>
  <si>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</si>
  <si>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</si>
  <si>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</si>
  <si>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</si>
  <si>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</si>
  <si>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</si>
  <si>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</si>
  <si>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</si>
  <si>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</si>
  <si>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</si>
  <si>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</si>
  <si>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</si>
  <si>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</si>
  <si>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</si>
  <si>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</si>
  <si>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</si>
  <si>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</si>
  <si>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</si>
  <si>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</si>
  <si>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</si>
  <si>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</si>
  <si>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</si>
  <si>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</si>
  <si>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</si>
  <si>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</si>
  <si>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</si>
  <si>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</si>
  <si>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</si>
  <si>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</si>
  <si>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</si>
  <si>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</si>
  <si>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</si>
  <si>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</si>
  <si>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</si>
  <si>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</si>
  <si>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</si>
  <si>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</si>
  <si>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</si>
  <si>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</si>
  <si>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</si>
  <si>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</si>
  <si>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</si>
  <si>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</si>
  <si>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</si>
  <si>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</si>
  <si>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</si>
  <si>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</si>
  <si>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</si>
  <si>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</si>
  <si>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</si>
  <si>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</si>
  <si>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</si>
  <si>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</si>
  <si>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</si>
  <si>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</si>
  <si>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</si>
  <si>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</si>
  <si>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</si>
  <si>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</si>
  <si>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</si>
  <si>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</si>
  <si>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</si>
  <si>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</si>
  <si>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</si>
  <si>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</si>
  <si>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</si>
  <si>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</si>
  <si>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</si>
  <si>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</si>
  <si>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</si>
  <si>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</si>
  <si>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</si>
  <si>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</si>
  <si>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</si>
  <si>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</si>
  <si>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</si>
  <si>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</si>
  <si>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</si>
  <si>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</si>
  <si>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</si>
  <si>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</si>
  <si>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</si>
  <si>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</si>
  <si>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</si>
  <si>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</si>
  <si>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</si>
  <si>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</si>
  <si>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</si>
  <si>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</si>
  <si>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</si>
  <si>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</si>
  <si>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</si>
  <si>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</si>
  <si>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</si>
  <si>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</si>
  <si>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</si>
  <si>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</si>
  <si>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</si>
  <si>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</si>
  <si>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</si>
  <si>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</si>
  <si>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</si>
  <si>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</si>
  <si>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</si>
  <si>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</si>
  <si>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</si>
  <si>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</si>
  <si>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</si>
  <si>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</si>
  <si>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</si>
  <si>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</si>
  <si>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</si>
  <si>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</si>
  <si>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</si>
  <si>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</si>
  <si>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</si>
  <si>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</si>
  <si>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</si>
  <si>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</si>
  <si>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</si>
  <si>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</si>
  <si>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</si>
  <si>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</si>
  <si>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</si>
  <si>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</si>
  <si>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</si>
  <si>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</si>
  <si>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</si>
  <si>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</si>
  <si>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</si>
  <si>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</si>
  <si>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</si>
  <si>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</si>
  <si>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</si>
  <si>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</si>
  <si>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</si>
  <si>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</si>
  <si>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</si>
  <si>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</si>
  <si>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</si>
  <si>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</si>
  <si>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</si>
  <si>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</si>
  <si>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</si>
  <si>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</si>
  <si>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</si>
  <si>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</si>
  <si>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</si>
  <si>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</si>
  <si>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</si>
  <si>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</si>
  <si>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</si>
  <si>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</si>
  <si>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</si>
  <si>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</si>
  <si>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</si>
  <si>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</si>
  <si>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</si>
  <si>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</si>
  <si>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</si>
  <si>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</si>
  <si>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</si>
  <si>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</si>
  <si>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</si>
  <si>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</si>
  <si>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</si>
  <si>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</si>
  <si>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</si>
  <si>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</si>
  <si>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</si>
  <si>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</si>
  <si>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</si>
  <si>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</si>
  <si>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</si>
  <si>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</si>
  <si>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</si>
  <si>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</si>
  <si>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</si>
  <si>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</si>
  <si>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</si>
  <si>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</si>
  <si>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</si>
  <si>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</si>
  <si>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</si>
  <si>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</si>
  <si>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</si>
  <si>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</si>
  <si>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</si>
  <si>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</si>
  <si>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</si>
  <si>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</si>
  <si>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</si>
  <si>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</si>
  <si>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</si>
  <si>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</si>
  <si>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</si>
  <si>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</si>
  <si>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</si>
  <si>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</si>
  <si>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</si>
  <si>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</si>
  <si>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</si>
  <si>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</si>
  <si>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</si>
  <si>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</si>
  <si>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</si>
  <si>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</si>
  <si>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</si>
  <si>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</si>
  <si>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</si>
  <si>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</si>
  <si>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</si>
  <si>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</si>
  <si>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</si>
  <si>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</si>
  <si>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</si>
  <si>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</si>
  <si>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</si>
  <si>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</si>
  <si>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</si>
  <si>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</si>
  <si>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</si>
  <si>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</si>
  <si>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</si>
  <si>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</si>
  <si>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</si>
  <si>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</si>
  <si>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</si>
  <si>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</si>
  <si>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</si>
  <si>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</si>
  <si>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</si>
  <si>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</si>
  <si>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</si>
  <si>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</si>
  <si>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</si>
  <si>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</si>
  <si>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</si>
  <si>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</si>
  <si>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</si>
  <si>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</si>
  <si>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</si>
  <si>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</si>
  <si>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</si>
  <si>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</si>
  <si>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</si>
  <si>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</si>
  <si>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</si>
  <si>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</si>
  <si>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</si>
  <si>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</si>
  <si>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</si>
  <si>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</si>
  <si>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</si>
  <si>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</si>
  <si>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</si>
  <si>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</si>
  <si>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</si>
  <si>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</si>
  <si>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</si>
  <si>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</si>
  <si>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</si>
  <si>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</si>
  <si>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</si>
  <si>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</si>
  <si>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</si>
  <si>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</si>
  <si>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</si>
  <si>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</si>
  <si>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</si>
  <si>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</si>
  <si>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</si>
  <si>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</si>
  <si>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</si>
  <si>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</si>
  <si>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</si>
  <si>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</si>
  <si>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</si>
  <si>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</si>
  <si>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</si>
  <si>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</si>
  <si>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</si>
  <si>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</si>
  <si>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</si>
  <si>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</si>
  <si>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</si>
  <si>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</si>
  <si>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</si>
  <si>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</si>
  <si>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</si>
  <si>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</si>
  <si>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</si>
  <si>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</si>
  <si>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</si>
  <si>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</si>
  <si>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</si>
  <si>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</si>
  <si>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</si>
  <si>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</si>
  <si>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</si>
  <si>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</si>
  <si>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</si>
  <si>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</si>
  <si>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</si>
  <si>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</si>
  <si>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</si>
  <si>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</si>
  <si>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</si>
  <si>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</si>
  <si>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</si>
  <si>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</si>
  <si>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</si>
  <si>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</si>
  <si>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</si>
  <si>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</si>
  <si>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</si>
  <si>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</si>
  <si>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</si>
  <si>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</si>
  <si>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</si>
  <si>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</si>
  <si>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</si>
  <si>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</si>
  <si>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</si>
  <si>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</si>
  <si>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</si>
  <si>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</si>
  <si>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</si>
  <si>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</si>
  <si>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</si>
  <si>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</si>
  <si>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</si>
  <si>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</si>
  <si>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</si>
  <si>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</si>
  <si>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</si>
  <si>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</si>
  <si>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</si>
  <si>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</si>
  <si>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</si>
  <si>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</si>
  <si>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</si>
  <si>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</si>
  <si>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</si>
  <si>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</si>
  <si>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</si>
  <si>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</si>
  <si>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</si>
  <si>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</si>
  <si>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</si>
  <si>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</si>
  <si>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</si>
  <si>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</si>
  <si>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</si>
  <si>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</si>
  <si>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</si>
  <si>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</si>
  <si>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</si>
  <si>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</si>
  <si>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</si>
  <si>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</si>
  <si>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</si>
  <si>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</si>
  <si>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</si>
  <si>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</si>
  <si>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</si>
  <si>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</si>
  <si>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</si>
  <si>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</si>
  <si>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</si>
  <si>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</si>
  <si>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</si>
  <si>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</si>
  <si>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</si>
  <si>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</si>
  <si>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</si>
  <si>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</si>
  <si>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</si>
  <si>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</si>
  <si>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</si>
  <si>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</si>
  <si>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</si>
  <si>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</si>
  <si>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</si>
  <si>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</si>
  <si>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</si>
  <si>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</si>
  <si>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</si>
  <si>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</si>
  <si>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</si>
  <si>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</si>
  <si>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</si>
  <si>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</si>
  <si>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</si>
  <si>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</si>
  <si>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</si>
  <si>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</si>
  <si>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</si>
  <si>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</si>
  <si>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</si>
  <si>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</si>
  <si>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</si>
  <si>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</si>
  <si>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</si>
  <si>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</si>
  <si>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</si>
  <si>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</si>
  <si>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</si>
  <si>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</si>
  <si>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</si>
  <si>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</si>
  <si>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</si>
  <si>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</si>
  <si>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</si>
  <si>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</si>
  <si>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</si>
  <si>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</si>
  <si>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</si>
  <si>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</si>
  <si>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</si>
  <si>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</si>
  <si>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</si>
  <si>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</si>
  <si>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</si>
  <si>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</si>
  <si>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</si>
  <si>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</si>
  <si>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</si>
  <si>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</si>
  <si>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</si>
  <si>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</si>
  <si>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</si>
  <si>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</si>
  <si>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</si>
  <si>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</si>
  <si>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</si>
  <si>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</si>
  <si>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</si>
  <si>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</si>
  <si>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</si>
  <si>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</si>
  <si>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</si>
  <si>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</si>
  <si>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</si>
  <si>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</si>
  <si>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</si>
  <si>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</si>
  <si>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</si>
  <si>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</si>
  <si>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</si>
  <si>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</si>
  <si>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</si>
  <si>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</si>
  <si>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</si>
  <si>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</si>
  <si>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</si>
  <si>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</si>
  <si>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</si>
  <si>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</si>
  <si>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</si>
  <si>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</si>
  <si>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</si>
  <si>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</si>
  <si>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</si>
  <si>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</si>
  <si>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</si>
  <si>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</si>
  <si>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</si>
  <si>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</si>
  <si>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</si>
  <si>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</si>
  <si>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</si>
  <si>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</si>
  <si>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</si>
  <si>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</si>
  <si>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</si>
  <si>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</si>
  <si>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</si>
  <si>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</si>
  <si>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</si>
  <si>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</si>
  <si>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</si>
  <si>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</si>
  <si>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</si>
  <si>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</si>
  <si>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</si>
  <si>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</si>
  <si>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</si>
  <si>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</si>
  <si>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</si>
  <si>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</si>
  <si>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</si>
  <si>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</si>
  <si>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</si>
  <si>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</si>
  <si>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</si>
  <si>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</si>
  <si>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</si>
  <si>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</si>
  <si>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</si>
  <si>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</si>
  <si>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</si>
  <si>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</si>
  <si>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</si>
  <si>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</si>
  <si>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</si>
  <si>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</si>
  <si>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</si>
  <si>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</si>
  <si>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</si>
  <si>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</si>
  <si>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</si>
  <si>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</si>
  <si>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</si>
  <si>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</si>
  <si>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</si>
  <si>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</si>
  <si>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</si>
  <si>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</si>
  <si>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</si>
  <si>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</si>
  <si>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</si>
  <si>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</si>
  <si>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</si>
  <si>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</si>
  <si>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</si>
  <si>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</si>
  <si>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</si>
  <si>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</si>
  <si>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</si>
  <si>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</si>
  <si>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</si>
  <si>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</si>
  <si>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</si>
  <si>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</si>
  <si>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</si>
  <si>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</si>
  <si>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</si>
  <si>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</si>
  <si>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</si>
  <si>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</si>
  <si>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</si>
  <si>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</si>
  <si>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</si>
  <si>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</si>
  <si>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</si>
  <si>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</si>
  <si>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</si>
  <si>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</si>
  <si>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</si>
  <si>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</si>
  <si>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</si>
  <si>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</si>
  <si>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</si>
  <si>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</si>
  <si>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</si>
  <si>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</si>
  <si>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</si>
  <si>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</si>
  <si>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</si>
  <si>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</si>
  <si>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</si>
  <si>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</si>
  <si>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</si>
  <si>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</si>
  <si>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</si>
  <si>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</si>
  <si>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</si>
  <si>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</si>
  <si>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</si>
  <si>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</si>
  <si>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</si>
  <si>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</si>
  <si>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</si>
  <si>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</si>
  <si>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</si>
  <si>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</si>
  <si>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</si>
  <si>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</si>
  <si>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</si>
  <si>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</si>
  <si>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</si>
  <si>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</si>
  <si>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</si>
  <si>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</si>
  <si>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</si>
  <si>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</si>
  <si>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</si>
  <si>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</si>
  <si>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</si>
  <si>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</si>
  <si>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</si>
  <si>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</si>
  <si>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</si>
  <si>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</si>
  <si>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</si>
  <si>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</si>
  <si>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</si>
  <si>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</si>
  <si>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</si>
  <si>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</si>
  <si>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</si>
  <si>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</si>
  <si>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</si>
  <si>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</si>
  <si>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</si>
  <si>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</si>
  <si>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</si>
  <si>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</si>
  <si>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</si>
  <si>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</si>
  <si>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</si>
  <si>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</si>
  <si>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</si>
  <si>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</si>
  <si>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</si>
  <si>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</si>
  <si>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</si>
  <si>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</si>
  <si>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</si>
  <si>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</si>
  <si>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</si>
  <si>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</si>
  <si>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</si>
  <si>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</si>
  <si>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</si>
  <si>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</si>
  <si>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</si>
  <si>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</si>
  <si>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</si>
  <si>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</si>
  <si>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</si>
  <si>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</si>
  <si>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</si>
  <si>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</si>
  <si>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</si>
  <si>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</si>
  <si>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</si>
  <si>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</si>
  <si>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</si>
  <si>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</si>
  <si>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</si>
  <si>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</si>
  <si>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</si>
  <si>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</si>
  <si>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</si>
  <si>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</si>
  <si>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</si>
  <si>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</si>
  <si>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</si>
  <si>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</si>
  <si>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</si>
  <si>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</si>
  <si>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</si>
  <si>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</si>
  <si>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</si>
  <si>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</si>
  <si>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</si>
  <si>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</si>
  <si>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</si>
  <si>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</si>
  <si>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</si>
  <si>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</si>
  <si>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</si>
  <si>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</si>
  <si>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</si>
  <si>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</si>
  <si>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</si>
  <si>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</si>
  <si>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</si>
  <si>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</si>
  <si>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</si>
  <si>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</si>
  <si>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</si>
  <si>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</si>
  <si>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</si>
  <si>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</si>
  <si>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</si>
  <si>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</si>
  <si>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</si>
  <si>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</si>
  <si>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</si>
  <si>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</si>
  <si>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</si>
  <si>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</si>
  <si>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</si>
  <si>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</si>
  <si>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</si>
  <si>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</si>
  <si>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</si>
  <si>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</si>
  <si>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</si>
  <si>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</si>
  <si>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</si>
  <si>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</si>
  <si>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</si>
  <si>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</si>
  <si>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</si>
  <si>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</si>
  <si>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</si>
  <si>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</si>
  <si>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</si>
  <si>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</si>
  <si>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</si>
  <si>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</si>
  <si>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</si>
  <si>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</si>
  <si>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</si>
  <si>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</si>
  <si>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</si>
  <si>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</si>
  <si>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</si>
  <si>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</si>
  <si>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</si>
  <si>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</si>
  <si>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</si>
  <si>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</si>
  <si>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</si>
  <si>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</si>
  <si>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</si>
  <si>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</si>
  <si>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</si>
  <si>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</si>
  <si>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</si>
  <si>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</si>
  <si>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</si>
  <si>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</si>
  <si>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</si>
  <si>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</si>
  <si>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</si>
  <si>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</si>
  <si>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</si>
  <si>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</si>
  <si>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</si>
  <si>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</si>
  <si>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</si>
  <si>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</si>
  <si>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</si>
  <si>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</si>
  <si>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</si>
  <si>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</si>
  <si>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</si>
  <si>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</si>
  <si>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</si>
  <si>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</si>
  <si>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</si>
  <si>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</si>
  <si>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</si>
  <si>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</si>
  <si>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</si>
  <si>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</si>
  <si>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</si>
  <si>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</si>
  <si>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</si>
  <si>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</si>
  <si>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</si>
  <si>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</si>
  <si>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</si>
  <si>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</si>
  <si>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</si>
  <si>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</si>
  <si>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</si>
  <si>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</si>
  <si>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</si>
  <si>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</si>
  <si>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</si>
  <si>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</si>
  <si>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</si>
  <si>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</si>
  <si>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</si>
  <si>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</si>
  <si>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</si>
  <si>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</si>
  <si>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</si>
  <si>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</si>
  <si>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</si>
  <si>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</si>
  <si>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</si>
  <si>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</si>
  <si>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</si>
  <si>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</si>
  <si>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</si>
  <si>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</si>
  <si>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</si>
  <si>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</si>
  <si>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</si>
  <si>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</si>
  <si>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</si>
  <si>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</si>
  <si>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</si>
  <si>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</si>
  <si>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</si>
  <si>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</si>
  <si>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</si>
  <si>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</si>
  <si>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</si>
  <si>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</si>
  <si>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</si>
  <si>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</si>
  <si>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</si>
  <si>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</si>
  <si>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</si>
  <si>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</si>
  <si>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</si>
  <si>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</si>
  <si>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</si>
  <si>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</si>
  <si>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</si>
  <si>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</si>
  <si>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</si>
  <si>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</si>
  <si>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</si>
  <si>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</si>
  <si>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</si>
  <si>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</si>
  <si>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</si>
  <si>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</si>
  <si>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</si>
  <si>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</si>
  <si>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</si>
  <si>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</si>
  <si>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</si>
  <si>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</si>
  <si>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</si>
  <si>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</si>
  <si>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</si>
  <si>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</si>
  <si>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</si>
  <si>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</si>
  <si>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</si>
  <si>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</si>
  <si>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</si>
  <si>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</si>
  <si>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</si>
  <si>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</si>
  <si>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</si>
  <si>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</si>
  <si>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</si>
  <si>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</si>
  <si>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</si>
  <si>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</si>
  <si>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</si>
  <si>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</si>
  <si>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</si>
  <si>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</si>
  <si>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</si>
  <si>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</si>
  <si>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</si>
  <si>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</si>
  <si>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</si>
  <si>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</si>
  <si>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</si>
  <si>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</si>
  <si>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</si>
  <si>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</si>
  <si>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</si>
  <si>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</si>
  <si>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</si>
  <si>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</si>
  <si>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</si>
  <si>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</si>
  <si>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</si>
  <si>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</si>
  <si>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</si>
  <si>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</si>
  <si>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</si>
  <si>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</si>
  <si>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</si>
  <si>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</si>
  <si>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</si>
  <si>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</si>
  <si>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</si>
  <si>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</si>
  <si>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</si>
  <si>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</si>
  <si>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</si>
  <si>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</si>
  <si>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</si>
  <si>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</si>
  <si>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</si>
  <si>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</si>
  <si>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</si>
  <si>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</si>
  <si>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</si>
  <si>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</si>
  <si>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</si>
  <si>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</si>
  <si>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</si>
  <si>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</si>
  <si>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</si>
  <si>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</si>
  <si>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</si>
  <si>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</si>
  <si>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</si>
  <si>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</si>
  <si>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</si>
  <si>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</si>
  <si>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</si>
  <si>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</si>
  <si>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</si>
  <si>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</si>
  <si>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</si>
  <si>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</si>
  <si>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</si>
  <si>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</si>
  <si>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</si>
  <si>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</si>
  <si>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</si>
  <si>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</si>
  <si>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</si>
  <si>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</si>
  <si>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</si>
  <si>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</si>
  <si>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</si>
  <si>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</si>
  <si>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</si>
  <si>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</si>
  <si>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</si>
  <si>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</si>
  <si>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</si>
  <si>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</si>
  <si>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</si>
  <si>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</si>
  <si>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</si>
  <si>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</si>
  <si>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</si>
  <si>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</si>
  <si>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</si>
  <si>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</si>
  <si>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</si>
  <si>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</si>
  <si>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</si>
  <si>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</si>
  <si>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</si>
  <si>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</si>
  <si>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</si>
  <si>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</si>
  <si>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</si>
  <si>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</si>
  <si>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</si>
  <si>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</si>
  <si>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</si>
  <si>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</si>
  <si>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</si>
  <si>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</si>
  <si>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</si>
  <si>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</si>
  <si>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</si>
  <si>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</si>
  <si>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</si>
  <si>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</si>
  <si>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</si>
  <si>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</si>
  <si>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</si>
  <si>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</si>
  <si>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</si>
  <si>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</si>
  <si>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</si>
  <si>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</si>
  <si>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</si>
  <si>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</si>
  <si>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</si>
  <si>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</si>
  <si>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</si>
  <si>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</si>
  <si>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</si>
  <si>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</si>
  <si>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</si>
  <si>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</si>
  <si>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</si>
  <si>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</si>
  <si>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</si>
  <si>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</si>
  <si>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</si>
  <si>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</si>
  <si>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</si>
  <si>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</si>
  <si>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</si>
  <si>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</si>
  <si>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</si>
  <si>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</si>
  <si>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</si>
  <si>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</si>
  <si>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</si>
  <si>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</si>
  <si>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</si>
  <si>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</si>
  <si>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</si>
  <si>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</si>
  <si>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</si>
  <si>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</si>
  <si>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</si>
  <si>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</si>
  <si>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</si>
  <si>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</si>
  <si>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</si>
  <si>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</si>
  <si>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</si>
  <si>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</si>
  <si>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</si>
  <si>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</si>
  <si>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</si>
  <si>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</si>
  <si>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</si>
  <si>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</si>
  <si>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</si>
  <si>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</si>
  <si>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</si>
  <si>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</si>
  <si>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</si>
  <si>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</si>
  <si>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</si>
  <si>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</si>
  <si>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</si>
  <si>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</si>
  <si>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</si>
  <si>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</si>
  <si>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</si>
  <si>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</si>
  <si>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</si>
  <si>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</si>
  <si>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</si>
  <si>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</si>
  <si>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</si>
  <si>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</si>
  <si>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</si>
  <si>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</si>
  <si>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</si>
  <si>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</si>
  <si>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</si>
  <si>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</si>
  <si>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</si>
  <si>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</si>
  <si>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</si>
  <si>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</si>
  <si>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</si>
  <si>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</si>
  <si>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</si>
  <si>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</si>
  <si>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</si>
  <si>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</si>
  <si>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</si>
  <si>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</si>
  <si>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</si>
  <si>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</si>
  <si>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</si>
  <si>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</si>
  <si>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</si>
  <si>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</si>
  <si>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</si>
  <si>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</si>
  <si>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</si>
  <si>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</si>
  <si>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</si>
  <si>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</si>
  <si>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</si>
  <si>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</si>
  <si>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</si>
  <si>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</si>
  <si>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</si>
  <si>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</si>
  <si>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</si>
  <si>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</si>
  <si>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</si>
  <si>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</si>
  <si>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</si>
  <si>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</si>
  <si>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</si>
  <si>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</si>
  <si>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</si>
  <si>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</si>
  <si>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</si>
  <si>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</si>
  <si>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</si>
  <si>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</si>
  <si>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</si>
  <si>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</si>
  <si>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</si>
  <si>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</si>
  <si>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</si>
  <si>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</si>
  <si>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</si>
  <si>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</si>
  <si>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</si>
  <si>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</si>
  <si>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</si>
  <si>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</si>
  <si>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</si>
  <si>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</si>
  <si>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</si>
  <si>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</si>
  <si>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</si>
  <si>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</si>
  <si>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</si>
  <si>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</si>
  <si>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</si>
  <si>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</si>
  <si>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</si>
  <si>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</si>
  <si>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</si>
  <si>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</si>
  <si>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</si>
  <si>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</si>
  <si>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</si>
  <si>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</si>
  <si>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</si>
  <si>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</si>
  <si>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</si>
  <si>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</si>
  <si>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</si>
  <si>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</si>
  <si>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</si>
  <si>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</si>
  <si>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</si>
  <si>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</si>
  <si>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</si>
  <si>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</si>
  <si>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</si>
  <si>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</si>
  <si>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</si>
  <si>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</si>
  <si>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</si>
  <si>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</si>
  <si>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</si>
  <si>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</si>
  <si>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</si>
  <si>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</si>
  <si>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</si>
  <si>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</si>
  <si>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</si>
  <si>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</si>
  <si>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</si>
  <si>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</si>
  <si>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</si>
  <si>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</si>
  <si>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</si>
  <si>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</si>
  <si>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</si>
  <si>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</si>
  <si>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</si>
  <si>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</si>
  <si>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</si>
  <si>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</si>
  <si>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</si>
  <si>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</si>
  <si>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</si>
  <si>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</si>
  <si>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</si>
  <si>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</si>
  <si>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</si>
  <si>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</si>
  <si>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</si>
  <si>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</si>
  <si>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</si>
  <si>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</si>
  <si>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</si>
  <si>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</si>
  <si>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</si>
  <si>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</si>
  <si>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</si>
  <si>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</si>
  <si>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</si>
  <si>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</si>
  <si>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</si>
  <si>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</si>
  <si>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</si>
  <si>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</si>
  <si>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</si>
  <si>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</si>
  <si>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</si>
  <si>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</si>
  <si>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</si>
  <si>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</si>
  <si>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</si>
  <si>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</si>
  <si>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</si>
  <si>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</si>
  <si>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</si>
  <si>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</si>
  <si>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</si>
  <si>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</si>
  <si>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</si>
  <si>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</si>
  <si>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</si>
  <si>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</si>
  <si>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</si>
  <si>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</si>
  <si>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</si>
  <si>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</si>
  <si>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</si>
  <si>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</si>
  <si>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</si>
  <si>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</si>
  <si>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</si>
  <si>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</si>
  <si>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</si>
  <si>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</si>
  <si>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</si>
  <si>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</si>
  <si>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</si>
  <si>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</si>
  <si>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</si>
  <si>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</si>
  <si>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</si>
  <si>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</si>
  <si>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</si>
  <si>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</si>
  <si>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</si>
  <si>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</si>
  <si>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</si>
  <si>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</si>
  <si>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</si>
  <si>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</si>
  <si>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</si>
  <si>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</si>
  <si>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</si>
  <si>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</si>
  <si>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</si>
  <si>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</si>
  <si>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</si>
  <si>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</si>
  <si>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</si>
  <si>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</si>
  <si>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</si>
  <si>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</si>
  <si>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</si>
  <si>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</si>
  <si>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</si>
  <si>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</si>
  <si>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</si>
  <si>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</si>
  <si>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</si>
  <si>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</si>
  <si>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</si>
  <si>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</si>
  <si>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</si>
  <si>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</si>
  <si>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</si>
  <si>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</si>
  <si>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</si>
  <si>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</si>
  <si>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</si>
  <si>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</si>
  <si>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</si>
  <si>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</si>
  <si>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</si>
  <si>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</si>
  <si>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</si>
  <si>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</si>
  <si>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</si>
  <si>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</si>
  <si>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</si>
  <si>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</si>
  <si>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</si>
  <si>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</si>
  <si>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</si>
  <si>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</si>
  <si>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</si>
  <si>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</si>
  <si>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</si>
  <si>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</si>
  <si>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</si>
  <si>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</si>
  <si>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</si>
  <si>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</si>
  <si>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</si>
  <si>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</si>
  <si>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</si>
  <si>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</si>
  <si>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</si>
  <si>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</si>
  <si>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</si>
  <si>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</si>
  <si>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</si>
  <si>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</si>
  <si>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</si>
  <si>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</si>
  <si>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</si>
  <si>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</si>
  <si>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</si>
  <si>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</si>
  <si>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</si>
  <si>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</si>
  <si>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</si>
  <si>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</si>
  <si>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</si>
  <si>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</si>
  <si>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</si>
  <si>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</si>
  <si>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</si>
  <si>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</si>
  <si>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</si>
  <si>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</si>
  <si>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</si>
  <si>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</si>
  <si>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</si>
  <si>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</si>
  <si>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</si>
  <si>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</si>
  <si>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</si>
  <si>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</si>
  <si>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</si>
  <si>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</si>
  <si>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</si>
  <si>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</si>
  <si>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</si>
  <si>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</si>
  <si>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</si>
  <si>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</si>
  <si>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</si>
  <si>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</si>
  <si>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</si>
  <si>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</si>
  <si>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</si>
  <si>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</si>
  <si>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</si>
  <si>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</si>
  <si>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</si>
  <si>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</si>
  <si>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</si>
  <si>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</si>
  <si>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</si>
  <si>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</si>
  <si>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</si>
  <si>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</si>
  <si>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</si>
  <si>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</si>
  <si>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</si>
  <si>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</si>
  <si>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</si>
  <si>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</si>
  <si>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</si>
  <si>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</si>
  <si>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</si>
  <si>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</si>
  <si>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</si>
  <si>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</si>
  <si>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</si>
  <si>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</si>
  <si>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</si>
  <si>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</si>
  <si>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</si>
  <si>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</si>
  <si>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</si>
  <si>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</si>
  <si>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</si>
  <si>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</si>
  <si>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</si>
  <si>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</si>
  <si>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</si>
  <si>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</si>
  <si>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</si>
  <si>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</si>
  <si>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</si>
  <si>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</si>
  <si>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</si>
  <si>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</si>
  <si>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</si>
  <si>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</si>
  <si>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</si>
  <si>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</si>
  <si>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</si>
  <si>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</si>
  <si>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</si>
  <si>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</si>
  <si>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</si>
  <si>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</si>
  <si>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</t>
  </si>
  <si>
    <t>6380 avariado, mudou local de partida para TIQ</t>
  </si>
  <si>
    <t>equipe acionada aguarda mc1</t>
  </si>
  <si>
    <t>operador aguarda OS para solicitar mc1</t>
  </si>
  <si>
    <t xml:space="preserve">Equipe pronta as 09:40, aguarda oportunidade </t>
  </si>
  <si>
    <t xml:space="preserve">2 Eder Lima + Anderson Cunha </t>
  </si>
  <si>
    <t>previsão de 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</si>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</sst>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7" borderId="0" xfId="0" applyFont="1" applyFill="1" applyBorder="1" applyAlignment="1">
      <alignment horizontal="center" vertical="center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>
      <alignment horizontal="center" vertical="center"/>
    </xf>
    <xf numFmtId="0" fontId="15" fillId="25" borderId="0" xfId="0" applyFont="1" applyFill="1" applyBorder="1"/>
    <xf numFmtId="21" fontId="15" fillId="25" borderId="0" xfId="0" applyNumberFormat="1" applyFont="1" applyFill="1" applyBorder="1"/>
    <xf numFmtId="0" fontId="15" fillId="25" borderId="0" xfId="0" quotePrefix="1" applyFont="1" applyFill="1" applyBorder="1"/>
    <xf numFmtId="0" fontId="0" fillId="0" borderId="0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G285" activePane="bottomRight" state="frozen"/>
      <selection pane="bottomRight" activeCell="B295" sqref="B2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1132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1133</v>
      </c>
      <c r="BI1" s="364"/>
      <c r="BJ1" s="365"/>
      <c r="BK1" s="366"/>
      <c r="BL1" s="49"/>
      <c r="BM1" s="356" t="s">
        <v>1134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59" t="s">
        <v>1135</v>
      </c>
      <c r="AJ2" s="360"/>
      <c r="AK2" s="360"/>
      <c r="AL2" s="360"/>
      <c r="AM2" s="360"/>
      <c r="AN2" s="360"/>
      <c r="AO2" s="360"/>
      <c r="AP2" s="360"/>
      <c r="AQ2" s="362"/>
      <c r="AR2" s="237"/>
      <c r="AS2" s="374" t="s">
        <v>1138</v>
      </c>
      <c r="AT2" s="361"/>
      <c r="AU2" s="361"/>
      <c r="AV2" s="361"/>
      <c r="AW2" s="361"/>
      <c r="AX2" s="360"/>
      <c r="AY2" s="362"/>
      <c r="AZ2" s="4"/>
      <c r="BA2" s="353" t="s">
        <v>1139</v>
      </c>
      <c r="BB2" s="355"/>
      <c r="BC2" s="359" t="s">
        <v>1136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3" t="s">
        <v>1140</v>
      </c>
      <c r="AJ3" s="355"/>
      <c r="AK3" s="353" t="s">
        <v>1141</v>
      </c>
      <c r="AL3" s="354"/>
      <c r="AM3" s="354"/>
      <c r="AN3" s="354"/>
      <c r="AO3" s="354"/>
      <c r="AP3" s="354"/>
      <c r="AQ3" s="355"/>
      <c r="AR3" s="238"/>
      <c r="AS3" s="377" t="s">
        <v>1147</v>
      </c>
      <c r="AT3" s="378"/>
      <c r="AU3" s="377" t="s">
        <v>1148</v>
      </c>
      <c r="AV3" s="378"/>
      <c r="AW3" s="377" t="s">
        <v>1149</v>
      </c>
      <c r="AX3" s="379"/>
      <c r="AY3" s="63" t="s">
        <v>1150</v>
      </c>
      <c r="AZ3" s="63"/>
      <c r="BA3" s="375"/>
      <c r="BB3" s="376"/>
      <c r="BC3" s="353" t="s">
        <v>1143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1151</v>
      </c>
      <c r="BN3" s="357"/>
      <c r="BO3" s="357"/>
      <c r="BP3" s="358"/>
      <c r="BQ3" s="356" t="s">
        <v>758</v>
      </c>
      <c r="BR3" s="357"/>
      <c r="BS3" s="358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39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39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39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39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39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39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39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39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39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39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39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39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39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39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39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39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39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39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39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39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39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39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39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9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39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39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398"/>
      <c r="T90" s="398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39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39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39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39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39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39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39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39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39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39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39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39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39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39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400" t="s">
        <v>1455</v>
      </c>
      <c r="W119" s="400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401">
        <v>0.29166666666666669</v>
      </c>
      <c r="AE119" s="400">
        <v>6262</v>
      </c>
      <c r="AF119" s="402" t="s">
        <v>608</v>
      </c>
      <c r="AG119" s="402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39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9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39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9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39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39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39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39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39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39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39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39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39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39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39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39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39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39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39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39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39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39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39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39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39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39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39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39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39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39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39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39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39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39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39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39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39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39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39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39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39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39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39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39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39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39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39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39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39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39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39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I233" s="403"/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39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39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39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39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39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39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39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39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39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39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I248" s="403"/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39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39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39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39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39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39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39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39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39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39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39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39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39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39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39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39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39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39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39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39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39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0.39930555555555558</v>
      </c>
      <c r="AT268" s="240"/>
      <c r="AU268" s="38"/>
      <c r="AV268" s="38"/>
      <c r="AW268" s="38"/>
      <c r="AX268" s="38"/>
      <c r="AY268" s="309" t="str">
        <f>IF(D268="","*",IFERROR(IF(ISODD(COUNT(AS268:AX268)),"ERRO",SUM((AT268-AS268),(AV268-AU268),(AX268-AW268))),"ERRO"))</f>
        <v>ERRO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e">
        <f>IF(AND(BR268&lt;1,BS268&lt;1),"Produção e Intervalo",IF(BR268&lt;1,"Intervalo",IF(BS268&lt;1,"Produção","Aderente")))</f>
        <v>#VALUE!</v>
      </c>
      <c r="BR268" s="18" t="e">
        <f>IF(OR(B268="",F268=""),"*",AY268/P268)</f>
        <v>#VALUE!</v>
      </c>
      <c r="BS268" s="18">
        <f>IF(OR(B268="",F268=""),"*",BA268/Q268)</f>
        <v>0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39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39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0.42152777777777778</v>
      </c>
      <c r="AT269" s="240"/>
      <c r="AU269" s="38"/>
      <c r="AV269" s="38"/>
      <c r="AW269" s="38"/>
      <c r="AX269" s="38"/>
      <c r="AY269" s="309" t="str">
        <f>IF(D269="","*",IFERROR(IF(ISODD(COUNT(AS269:AX269)),"ERRO",SUM((AT269-AS269),(AV269-AU269),(AX269-AW269))),"ERRO"))</f>
        <v>ERRO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I269" s="403"/>
      <c r="BJ269" s="16" t="s">
        <v>1740</v>
      </c>
      <c r="BK269" s="16"/>
      <c r="BL269" s="15"/>
      <c r="BM269" s="14"/>
      <c r="BN269" s="14"/>
      <c r="BO269" s="165"/>
      <c r="BP269" s="16"/>
      <c r="BQ269" s="12" t="e">
        <f>IF(AND(BR269&lt;1,BS269&lt;1),"Produção e Intervalo",IF(BR269&lt;1,"Intervalo",IF(BS269&lt;1,"Produção","Aderente")))</f>
        <v>#VALUE!</v>
      </c>
      <c r="BR269" s="18" t="e">
        <f>IF(OR(B269="",F269=""),"*",AY269/P269)</f>
        <v>#VALUE!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39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39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/>
      <c r="AT270" s="240"/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I270" s="403"/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/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39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39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39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39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39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39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39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39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39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39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 hidden="1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39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39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39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 t="s">
        <v>1754</v>
      </c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 hidden="1">
      <c r="A283" s="50" t="str">
        <f>D283&amp;B283</f>
        <v/>
      </c>
      <c r="B283" s="171"/>
      <c r="C283" s="8" t="str">
        <f>IF(BS_CONTROLE[[#This Row],[DATA]]="","",WEEKNUM(BS_CONTROLE[[#This Row],[DATA]]))</f>
        <v/>
      </c>
      <c r="D283" s="51"/>
      <c r="E283" s="310">
        <v>263</v>
      </c>
      <c r="F283" s="172"/>
      <c r="G283" s="9" t="str">
        <f>IF(D283="","*",VLOOKUP(F283,BS_ATIVIDADE[#All],3,FALSE))</f>
        <v>*</v>
      </c>
      <c r="H283" s="173"/>
      <c r="I283" s="173"/>
      <c r="J283" s="215"/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6" t="str">
        <f>IF(BS_CONTROLE[[#This Row],[Local - Partida]]=0, "-", BS_CONTROLE[[#This Row],[Local - Partida]])</f>
        <v>-</v>
      </c>
      <c r="AL283" s="276" t="str">
        <f>IF(BS_CONTROLE[[#This Row],[Local - Encerramento]]=0, "-", BS_CONTROLE[[#This Row],[Local - Encerramento]])</f>
        <v>-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 t="str">
        <f>IF(BS_CONTROLE[[#This Row],[SUB]]=0, "-", BS_CONTROLE[[#This Row],[SUB]])</f>
        <v>-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0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1767</v>
      </c>
      <c r="W285" s="173" t="s">
        <v>1768</v>
      </c>
      <c r="X285" s="216" t="s">
        <v>959</v>
      </c>
      <c r="Y285" s="158"/>
      <c r="Z285" s="158"/>
      <c r="AA285" s="83" t="s">
        <v>1769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 hidden="1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1771</v>
      </c>
      <c r="N292" s="202" t="s">
        <v>1772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1773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/>
      <c r="I294" s="173"/>
      <c r="J294" s="215"/>
      <c r="K294" s="215"/>
      <c r="L294" s="83" t="s">
        <v>608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6"/>
      <c r="W294" s="173"/>
      <c r="X294" s="216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-</v>
      </c>
      <c r="AL294" s="276" t="str">
        <f>IF(BS_CONTROLE[[#This Row],[Local - Encerramento]]=0, "-", BS_CONTROLE[[#This Row],[Local - Encerramento]])</f>
        <v>-</v>
      </c>
      <c r="AM294" s="276" t="str">
        <f>IF(BS_CONTROLE[[#This Row],[Entre - Estações]]=0, "-", BS_CONTROLE[[#This Row],[Entre - Estações]])</f>
        <v>-</v>
      </c>
      <c r="AN294" s="276" t="str">
        <f>IF(BS_CONTROLE[[#This Row],[SB]]=0, "-", BS_CONTROLE[[#This Row],[SB]])</f>
        <v>-</v>
      </c>
      <c r="AO294" s="277" t="str">
        <f>IF(BS_CONTROLE[[#This Row],[SUB]]=0, "-", BS_CONTROLE[[#This Row],[SUB]])</f>
        <v>-</v>
      </c>
      <c r="AP294" s="278" t="str">
        <f>IF(BS_CONTROLE[[#This Row],[KM - Inicio]]=0, "-", BS_CONTROLE[[#This Row],[KM - Inicio]])</f>
        <v>-</v>
      </c>
      <c r="AQ294" s="278" t="str">
        <f>IF(BS_CONTROLE[[#This Row],[KM - Fim]]=0, "-", BS_CONTROLE[[#This Row],[KM - Fim]])</f>
        <v>-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e">
        <f>IF(AND(BR294&lt;1,BS294&lt;1),"Produção e Intervalo",IF(BR294&lt;1,"Intervalo",IF(BS294&lt;1,"Produção","Aderente")))</f>
        <v>#DIV/0!</v>
      </c>
      <c r="BR294" s="18" t="e">
        <f>IF(OR(B294="",F294=""),"*",AY294/P294)</f>
        <v>#DIV/0!</v>
      </c>
      <c r="BS294" s="18" t="e">
        <f>IF(OR(B294="",F294=""),"*",BA294/Q294)</f>
        <v>#DIV/0!</v>
      </c>
      <c r="BT294" s="223" t="str">
        <f t="shared" si="6"/>
        <v/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/>
      <c r="I295" s="173"/>
      <c r="J295" s="215"/>
      <c r="K295" s="215"/>
      <c r="L295" s="83" t="s">
        <v>608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6"/>
      <c r="W295" s="173"/>
      <c r="X295" s="216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-</v>
      </c>
      <c r="AL295" s="276" t="str">
        <f>IF(BS_CONTROLE[[#This Row],[Local - Encerramento]]=0, "-", BS_CONTROLE[[#This Row],[Local - Encerramento]])</f>
        <v>-</v>
      </c>
      <c r="AM295" s="276" t="str">
        <f>IF(BS_CONTROLE[[#This Row],[Entre - Estações]]=0, "-", BS_CONTROLE[[#This Row],[Entre - Estações]])</f>
        <v>-</v>
      </c>
      <c r="AN295" s="276" t="str">
        <f>IF(BS_CONTROLE[[#This Row],[SB]]=0, "-", BS_CONTROLE[[#This Row],[SB]])</f>
        <v>-</v>
      </c>
      <c r="AO295" s="277" t="str">
        <f>IF(BS_CONTROLE[[#This Row],[SUB]]=0, "-", BS_CONTROLE[[#This Row],[SUB]])</f>
        <v>-</v>
      </c>
      <c r="AP295" s="278" t="str">
        <f>IF(BS_CONTROLE[[#This Row],[KM - Inicio]]=0, "-", BS_CONTROLE[[#This Row],[KM - Inicio]])</f>
        <v>-</v>
      </c>
      <c r="AQ295" s="278" t="str">
        <f>IF(BS_CONTROLE[[#This Row],[KM - Fim]]=0, "-", BS_CONTROLE[[#This Row],[KM - Fim]])</f>
        <v>-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e">
        <f>IF(AND(BR295&lt;1,BS295&lt;1),"Produção e Intervalo",IF(BR295&lt;1,"Intervalo",IF(BS295&lt;1,"Produção","Aderente")))</f>
        <v>#DIV/0!</v>
      </c>
      <c r="BR295" s="18" t="e">
        <f>IF(OR(B295="",F295=""),"*",AY295/P295)</f>
        <v>#DIV/0!</v>
      </c>
      <c r="BS295" s="18" t="e">
        <f>IF(OR(B295="",F295=""),"*",BA295/Q295)</f>
        <v>#DIV/0!</v>
      </c>
      <c r="BT295" s="223" t="str">
        <f t="shared" si="6"/>
        <v/>
      </c>
    </row>
    <row r="296" spans="1:72" hidden="1">
      <c r="A296" s="50" t="str">
        <f>D296&amp;B296</f>
        <v/>
      </c>
      <c r="B296" s="171"/>
      <c r="C296" s="8" t="str">
        <f>IF(BS_CONTROLE[[#This Row],[DATA]]="","",WEEKNUM(BS_CONTROLE[[#This Row],[DATA]]))</f>
        <v/>
      </c>
      <c r="D296" s="51"/>
      <c r="E296" s="310">
        <v>276</v>
      </c>
      <c r="F296" s="172"/>
      <c r="G296" s="9" t="str">
        <f>IF(D296="","*",VLOOKUP(F296,BS_ATIVIDADE[#All],3,FALSE))</f>
        <v>*</v>
      </c>
      <c r="H296" s="173"/>
      <c r="I296" s="173"/>
      <c r="J296" s="215"/>
      <c r="K296" s="215"/>
      <c r="L296" s="83" t="s">
        <v>608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6" t="str">
        <f>IF(BS_CONTROLE[[#This Row],[Local - Partida]]=0, "-", BS_CONTROLE[[#This Row],[Local - Partida]])</f>
        <v>-</v>
      </c>
      <c r="AL296" s="276" t="str">
        <f>IF(BS_CONTROLE[[#This Row],[Local - Encerramento]]=0, "-", BS_CONTROLE[[#This Row],[Local - Encerramento]])</f>
        <v>-</v>
      </c>
      <c r="AM296" s="276" t="str">
        <f>IF(BS_CONTROLE[[#This Row],[Entre - Estações]]=0, "-", BS_CONTROLE[[#This Row],[Entre - Estações]])</f>
        <v>-</v>
      </c>
      <c r="AN296" s="276" t="str">
        <f>IF(BS_CONTROLE[[#This Row],[SB]]=0, "-", BS_CONTROLE[[#This Row],[SB]])</f>
        <v>-</v>
      </c>
      <c r="AO296" s="277" t="str">
        <f>IF(BS_CONTROLE[[#This Row],[SUB]]=0, "-", BS_CONTROLE[[#This Row],[SUB]])</f>
        <v>-</v>
      </c>
      <c r="AP296" s="278" t="str">
        <f>IF(BS_CONTROLE[[#This Row],[KM - Inicio]]=0, "-", BS_CONTROLE[[#This Row],[KM - Inicio]])</f>
        <v>-</v>
      </c>
      <c r="AQ296" s="278" t="str">
        <f>IF(BS_CONTROLE[[#This Row],[KM - Fim]]=0, "-", BS_CONTROLE[[#This Row],[KM - Fim]])</f>
        <v>-</v>
      </c>
      <c r="AR296" s="240"/>
      <c r="AS296" s="240"/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Aderente</v>
      </c>
      <c r="BR296" s="18" t="str">
        <f>IF(OR(B296="",F296=""),"*",AY296/P296)</f>
        <v>*</v>
      </c>
      <c r="BS296" s="18" t="str">
        <f>IF(OR(B296="",F296=""),"*",BA296/Q296)</f>
        <v>*</v>
      </c>
      <c r="BT296" s="223" t="str">
        <f t="shared" si="6"/>
        <v/>
      </c>
    </row>
    <row r="297" spans="1:72" hidden="1">
      <c r="A297" s="50" t="str">
        <f>D297&amp;B297</f>
        <v/>
      </c>
      <c r="B297" s="171"/>
      <c r="C297" s="8" t="str">
        <f>IF(BS_CONTROLE[[#This Row],[DATA]]="","",WEEKNUM(BS_CONTROLE[[#This Row],[DATA]]))</f>
        <v/>
      </c>
      <c r="D297" s="51"/>
      <c r="E297" s="310">
        <v>277</v>
      </c>
      <c r="F297" s="172"/>
      <c r="G297" s="9" t="str">
        <f>IF(D297="","*",VLOOKUP(F297,BS_ATIVIDADE[#All],3,FALSE))</f>
        <v>*</v>
      </c>
      <c r="H297" s="173"/>
      <c r="I297" s="173"/>
      <c r="J297" s="215"/>
      <c r="K297" s="215"/>
      <c r="L297" s="83" t="s">
        <v>608</v>
      </c>
      <c r="M297" s="20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6"/>
      <c r="W297" s="173"/>
      <c r="X297" s="216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6" t="str">
        <f>IF(BS_CONTROLE[[#This Row],[Local - Partida]]=0, "-", BS_CONTROLE[[#This Row],[Local - Partida]])</f>
        <v>-</v>
      </c>
      <c r="AL297" s="276" t="str">
        <f>IF(BS_CONTROLE[[#This Row],[Local - Encerramento]]=0, "-", BS_CONTROLE[[#This Row],[Local - Encerramento]])</f>
        <v>-</v>
      </c>
      <c r="AM297" s="276" t="str">
        <f>IF(BS_CONTROLE[[#This Row],[Entre - Estações]]=0, "-", BS_CONTROLE[[#This Row],[Entre - Estações]])</f>
        <v>-</v>
      </c>
      <c r="AN297" s="276" t="str">
        <f>IF(BS_CONTROLE[[#This Row],[SB]]=0, "-", BS_CONTROLE[[#This Row],[SB]])</f>
        <v>-</v>
      </c>
      <c r="AO297" s="277" t="str">
        <f>IF(BS_CONTROLE[[#This Row],[SUB]]=0, "-", BS_CONTROLE[[#This Row],[SUB]])</f>
        <v>-</v>
      </c>
      <c r="AP297" s="278" t="str">
        <f>IF(BS_CONTROLE[[#This Row],[KM - Inicio]]=0, "-", BS_CONTROLE[[#This Row],[KM - Inicio]])</f>
        <v>-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3" t="str">
        <f t="shared" ref="BT297:BT360" si="9">IF(BN297="","",SUBSTITUTE(BM297," ","")&amp;SUBSTITUTE(BN297," ",""))</f>
        <v/>
      </c>
    </row>
    <row r="298" spans="1:72" hidden="1">
      <c r="A298" s="50" t="str">
        <f>D298&amp;B298</f>
        <v/>
      </c>
      <c r="B298" s="171"/>
      <c r="C298" s="8" t="str">
        <f>IF(BS_CONTROLE[[#This Row],[DATA]]="","",WEEKNUM(BS_CONTROLE[[#This Row],[DATA]]))</f>
        <v/>
      </c>
      <c r="D298" s="51"/>
      <c r="E298" s="310">
        <v>278</v>
      </c>
      <c r="F298" s="172"/>
      <c r="G298" s="9" t="str">
        <f>IF(D298="","*",VLOOKUP(F298,BS_ATIVIDADE[#All],3,FALSE))</f>
        <v>*</v>
      </c>
      <c r="H298" s="173"/>
      <c r="I298" s="173"/>
      <c r="J298" s="215"/>
      <c r="K298" s="215"/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6"/>
      <c r="W298" s="173"/>
      <c r="X298" s="216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6" t="str">
        <f>IF(BS_CONTROLE[[#This Row],[Local - Partida]]=0, "-", BS_CONTROLE[[#This Row],[Local - Partida]])</f>
        <v>-</v>
      </c>
      <c r="AL298" s="276" t="str">
        <f>IF(BS_CONTROLE[[#This Row],[Local - Encerramento]]=0, "-", BS_CONTROLE[[#This Row],[Local - Encerramento]])</f>
        <v>-</v>
      </c>
      <c r="AM298" s="276" t="str">
        <f>IF(BS_CONTROLE[[#This Row],[Entre - Estações]]=0, "-", BS_CONTROLE[[#This Row],[Entre - Estações]])</f>
        <v>-</v>
      </c>
      <c r="AN298" s="276" t="str">
        <f>IF(BS_CONTROLE[[#This Row],[SB]]=0, "-", BS_CONTROLE[[#This Row],[SB]])</f>
        <v>-</v>
      </c>
      <c r="AO298" s="277" t="str">
        <f>IF(BS_CONTROLE[[#This Row],[SUB]]=0, "-", BS_CONTROLE[[#This Row],[SUB]])</f>
        <v>-</v>
      </c>
      <c r="AP298" s="278" t="str">
        <f>IF(BS_CONTROLE[[#This Row],[KM - Inicio]]=0, "-", BS_CONTROLE[[#This Row],[KM - Inicio]])</f>
        <v>-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9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23" t="str">
        <f t="shared" si="9"/>
        <v/>
      </c>
    </row>
    <row r="299" spans="1:72" hidden="1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9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39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9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9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39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9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9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39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9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9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39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9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9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39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9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9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39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9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9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9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39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9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9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9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39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9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9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9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39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9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9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9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39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9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9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9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39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9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9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39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9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9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39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9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9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39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9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9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39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9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9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39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9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9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9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39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9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9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39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9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9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39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9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9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39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9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9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39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9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9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39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9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9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39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9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9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39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9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9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39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9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9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39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9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9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39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9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9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39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9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9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39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9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9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39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9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9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39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9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9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39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9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9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39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9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9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9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39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9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9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39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9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9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39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9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9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9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39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9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9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9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39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9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9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39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9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9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39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9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9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39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9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9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9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39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9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9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39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9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9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39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9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9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39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9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9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39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9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9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39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9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9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9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39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9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9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9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39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9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9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39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9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9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39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9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9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39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9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9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39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9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9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39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9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9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39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9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9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39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9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9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9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39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9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9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39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9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9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39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9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9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39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9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9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9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39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9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9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9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39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9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9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39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9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9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39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9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9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39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9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9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39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9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9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39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9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9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39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9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9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39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9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9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39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9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9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9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39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9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9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39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9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9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39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9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9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39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9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9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39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9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9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39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9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9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39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9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9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39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9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9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39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9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9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39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9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9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9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39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9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9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39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9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9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39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9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9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9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39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9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9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39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9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9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9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39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9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9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39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9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9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39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9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9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39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9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9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39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9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9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39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9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9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39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9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9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39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9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9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39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9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9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39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9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9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39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9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9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39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9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9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39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9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9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39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9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9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39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9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9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39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9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0" t="s">
        <v>1774</v>
      </c>
      <c r="D5" s="381"/>
      <c r="E5" s="381"/>
      <c r="F5" s="381"/>
      <c r="G5" s="381"/>
      <c r="H5" s="381"/>
      <c r="I5" s="381"/>
      <c r="J5" s="382"/>
      <c r="K5" s="383" t="s">
        <v>1775</v>
      </c>
      <c r="L5" s="384"/>
      <c r="M5" s="384"/>
      <c r="N5" s="384"/>
      <c r="O5" s="385" t="s">
        <v>1776</v>
      </c>
      <c r="P5" s="386"/>
      <c r="Q5" s="387"/>
    </row>
    <row r="6" spans="1:17" s="93" customFormat="1" ht="15.75" customHeight="1">
      <c r="A6" s="87" t="s">
        <v>1777</v>
      </c>
      <c r="B6" s="94" t="s">
        <v>1778</v>
      </c>
      <c r="C6" s="95" t="s">
        <v>1171</v>
      </c>
      <c r="D6" s="96" t="s">
        <v>1172</v>
      </c>
      <c r="E6" s="95" t="s">
        <v>1779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1780</v>
      </c>
      <c r="M6" s="139" t="s">
        <v>627</v>
      </c>
      <c r="N6" s="140" t="s">
        <v>1166</v>
      </c>
      <c r="O6" s="244" t="s">
        <v>1209</v>
      </c>
      <c r="P6" s="157"/>
      <c r="Q6" s="192" t="s">
        <v>1781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>equipe acionada aguarda mc1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previsão de 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previsão de mc1 as 9h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E17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E18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6"/>
      <c r="O1" s="286"/>
      <c r="P1" s="170"/>
      <c r="Q1" s="391" t="s">
        <v>1219</v>
      </c>
      <c r="R1" s="392"/>
      <c r="U1" s="102"/>
      <c r="V1" s="393" t="s">
        <v>1782</v>
      </c>
      <c r="W1" s="393"/>
      <c r="X1" s="393"/>
      <c r="Y1" s="104"/>
    </row>
    <row r="2" spans="1:25" s="100" customFormat="1" ht="11.25" customHeight="1">
      <c r="A2" s="105" t="s">
        <v>1783</v>
      </c>
      <c r="B2" s="105" t="s">
        <v>1778</v>
      </c>
      <c r="C2" s="105" t="s">
        <v>603</v>
      </c>
      <c r="D2" s="106" t="s">
        <v>1171</v>
      </c>
      <c r="E2" s="106" t="s">
        <v>1172</v>
      </c>
      <c r="F2" s="106" t="s">
        <v>1777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1784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88" t="str">
        <f>IF(FN_MC!K294="","*",FN_MC!K294)</f>
        <v>*</v>
      </c>
      <c r="O292" s="288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88" t="str">
        <f>IF(FN_MC!K295="","*",FN_MC!K295)</f>
        <v>*</v>
      </c>
      <c r="O293" s="288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88" t="str">
        <f>IF(FN_MC!K296="","*",FN_MC!K296)</f>
        <v>*</v>
      </c>
      <c r="O294" s="288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88" t="str">
        <f>IF(FN_MC!K297="","*",FN_MC!K297)</f>
        <v>*</v>
      </c>
      <c r="O295" s="288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88" t="str">
        <f>IF(FN_MC!K298="","*",FN_MC!K298)</f>
        <v>*</v>
      </c>
      <c r="O296" s="288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1786</v>
      </c>
      <c r="C2" s="95" t="s">
        <v>1157</v>
      </c>
      <c r="D2" s="95" t="s">
        <v>596</v>
      </c>
      <c r="E2" s="95" t="s">
        <v>1787</v>
      </c>
      <c r="F2" s="95" t="s">
        <v>1788</v>
      </c>
      <c r="G2" s="95" t="s">
        <v>1789</v>
      </c>
      <c r="H2" s="95" t="s">
        <v>1790</v>
      </c>
      <c r="I2" s="95" t="s">
        <v>1791</v>
      </c>
      <c r="J2" s="95" t="s">
        <v>1792</v>
      </c>
      <c r="K2" s="131" t="s">
        <v>1793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4" t="s">
        <v>1794</v>
      </c>
      <c r="C2" s="394"/>
      <c r="D2" s="394"/>
      <c r="E2" s="394"/>
      <c r="F2" s="394"/>
      <c r="G2" s="394"/>
      <c r="H2" s="191"/>
    </row>
    <row r="3" spans="1:8" ht="15" customHeight="1">
      <c r="A3" s="191"/>
      <c r="B3" s="395"/>
      <c r="C3" s="395"/>
      <c r="D3" s="395"/>
      <c r="E3" s="395"/>
      <c r="F3" s="395"/>
      <c r="G3" s="395"/>
      <c r="H3" s="191"/>
    </row>
    <row r="4" spans="1:8" ht="40.5">
      <c r="A4" s="191"/>
      <c r="B4" s="318" t="s">
        <v>1795</v>
      </c>
      <c r="C4" s="318" t="s">
        <v>1796</v>
      </c>
      <c r="D4" s="318" t="s">
        <v>1797</v>
      </c>
      <c r="E4" s="318" t="s">
        <v>1798</v>
      </c>
      <c r="F4" s="318" t="s">
        <v>6</v>
      </c>
      <c r="G4" s="318" t="s">
        <v>1799</v>
      </c>
      <c r="H4" s="191"/>
    </row>
    <row r="5" spans="1:8">
      <c r="A5" s="191"/>
      <c r="B5" s="319" t="s">
        <v>1800</v>
      </c>
      <c r="C5" s="319">
        <v>309525</v>
      </c>
      <c r="D5" s="319" t="s">
        <v>1801</v>
      </c>
      <c r="E5" s="319" t="s">
        <v>844</v>
      </c>
      <c r="F5" s="319" t="s">
        <v>1802</v>
      </c>
      <c r="G5" s="320">
        <v>46296</v>
      </c>
      <c r="H5" s="191"/>
    </row>
    <row r="6" spans="1:8">
      <c r="A6" s="191"/>
      <c r="B6" s="319" t="s">
        <v>1803</v>
      </c>
      <c r="C6" s="319">
        <v>256875</v>
      </c>
      <c r="D6" s="319" t="s">
        <v>1804</v>
      </c>
      <c r="E6" s="319" t="s">
        <v>844</v>
      </c>
      <c r="F6" s="319" t="s">
        <v>1802</v>
      </c>
      <c r="G6" s="320">
        <v>46296</v>
      </c>
      <c r="H6" s="191"/>
    </row>
    <row r="7" spans="1:8">
      <c r="A7" s="191"/>
      <c r="B7" s="319" t="s">
        <v>1805</v>
      </c>
      <c r="C7" s="319">
        <v>257278</v>
      </c>
      <c r="D7" s="319" t="s">
        <v>1806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1807</v>
      </c>
      <c r="C8" s="319">
        <v>261794</v>
      </c>
      <c r="D8" s="319" t="s">
        <v>1808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1809</v>
      </c>
      <c r="C9" s="319">
        <v>257033</v>
      </c>
      <c r="D9" s="319" t="s">
        <v>1810</v>
      </c>
      <c r="E9" s="319" t="s">
        <v>835</v>
      </c>
      <c r="F9" s="319" t="s">
        <v>192</v>
      </c>
      <c r="G9" s="319" t="s">
        <v>1811</v>
      </c>
      <c r="H9" s="191"/>
    </row>
    <row r="10" spans="1:8">
      <c r="A10" s="191"/>
      <c r="B10" s="319" t="s">
        <v>1812</v>
      </c>
      <c r="C10" s="319">
        <v>396578</v>
      </c>
      <c r="D10" s="319" t="s">
        <v>1813</v>
      </c>
      <c r="E10" s="319" t="s">
        <v>835</v>
      </c>
      <c r="F10" s="319" t="s">
        <v>192</v>
      </c>
      <c r="G10" s="319" t="s">
        <v>1811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1814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5" t="s">
        <v>702</v>
      </c>
      <c r="D3" s="315" t="s">
        <v>1815</v>
      </c>
      <c r="E3" s="315" t="s">
        <v>1816</v>
      </c>
      <c r="F3" s="315" t="s">
        <v>1817</v>
      </c>
      <c r="G3" s="315" t="s">
        <v>1818</v>
      </c>
      <c r="H3" s="315" t="s">
        <v>1819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2025-12-22T13:56:15Z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