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018" documentId="120_S{118792C3-22EF-5104-A093-F22BFE3913F3}" xr6:coauthVersionLast="47" xr6:coauthVersionMax="47" xr10:uidLastSave="{2CEEBC9A-7BA6-4DCA-81CB-BD946F199CB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8" i="1" l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K231" i="11"/>
  <c r="L231" i="11"/>
  <c r="R236" i="1"/>
  <c r="BB236" i="1"/>
  <c r="AK236" i="1"/>
  <c r="AL236" i="1"/>
  <c r="AP236" i="1"/>
  <c r="M234" i="10" s="1"/>
  <c r="BR236" i="1"/>
  <c r="BS236" i="1"/>
  <c r="A237" i="1"/>
  <c r="C237" i="1"/>
  <c r="G237" i="1"/>
  <c r="K232" i="11"/>
  <c r="L232" i="1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K233" i="11"/>
  <c r="R238" i="1"/>
  <c r="BB238" i="1"/>
  <c r="AK238" i="1"/>
  <c r="AL238" i="1"/>
  <c r="AP238" i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AL239" i="1"/>
  <c r="AP239" i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54" i="11" l="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<sst xmlns="http://schemas.openxmlformats.org/spreadsheetml/2006/main" count="9505" uniqueCount="1608">
  <si>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</si>
  <si>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</si>
  <si>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</si>
  <si>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</si>
  <si>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</si>
  <si>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</si>
  <si>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</si>
  <si>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</si>
  <si>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</si>
  <si>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</si>
  <si>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</si>
  <si>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</si>
  <si>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</si>
  <si>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</si>
  <si>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</si>
  <si>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</si>
  <si>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</si>
  <si>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</si>
  <si>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</si>
  <si>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</si>
  <si>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</si>
  <si>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</si>
  <si>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</si>
  <si>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</si>
  <si>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</si>
  <si>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</si>
  <si>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</si>
  <si>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</si>
  <si>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</si>
  <si>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</si>
  <si>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</si>
  <si>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</si>
  <si>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</si>
  <si>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</si>
  <si>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</si>
  <si>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</si>
  <si>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</si>
  <si>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</si>
  <si>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</si>
  <si>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</si>
  <si>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</si>
  <si>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</si>
  <si>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</si>
  <si>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</si>
  <si>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</si>
  <si>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</si>
  <si>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</si>
  <si>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</si>
  <si>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</si>
  <si>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</si>
  <si>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</si>
  <si>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</si>
  <si>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</si>
  <si>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</si>
  <si>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</si>
  <si>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</si>
  <si>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</si>
  <si>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</si>
  <si>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</si>
  <si>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</si>
  <si>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</si>
  <si>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</si>
  <si>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</si>
  <si>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</si>
  <si>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</si>
  <si>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</si>
  <si>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</si>
  <si>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</si>
  <si>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</si>
  <si>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</si>
  <si>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</si>
  <si>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</si>
  <si>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</si>
  <si>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</si>
  <si>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</si>
  <si>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</si>
  <si>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</si>
  <si>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</si>
  <si>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</si>
  <si>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</si>
  <si>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</si>
  <si>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</si>
  <si>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</si>
  <si>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</si>
  <si>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</si>
  <si>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</si>
  <si>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</si>
  <si>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</si>
  <si>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</si>
  <si>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</si>
  <si>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</si>
  <si>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</si>
  <si>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</si>
  <si>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</si>
  <si>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</si>
  <si>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</si>
  <si>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</si>
  <si>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</si>
  <si>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</si>
  <si>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</si>
  <si>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</si>
  <si>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</si>
  <si>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</si>
  <si>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</si>
  <si>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</si>
  <si>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</si>
  <si>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</si>
  <si>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</si>
  <si>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</si>
  <si>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</si>
  <si>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</si>
  <si>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</si>
  <si>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</si>
  <si>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</si>
  <si>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</si>
  <si>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</si>
  <si>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</si>
  <si>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</si>
  <si>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</si>
  <si>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</si>
  <si>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</si>
  <si>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</si>
  <si>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</si>
  <si>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</si>
  <si>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</si>
  <si>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</si>
  <si>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</si>
  <si>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</si>
  <si>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</si>
  <si>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</si>
  <si>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</si>
  <si>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</si>
  <si>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</si>
  <si>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</si>
  <si>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</si>
  <si>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</si>
  <si>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</si>
  <si>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</si>
  <si>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</si>
  <si>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</si>
  <si>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</si>
  <si>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</si>
  <si>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</si>
  <si>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</si>
  <si>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</si>
  <si>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</si>
  <si>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</si>
  <si>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</si>
  <si>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</si>
  <si>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</si>
  <si>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</si>
  <si>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</si>
  <si>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</si>
  <si>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</si>
  <si>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</si>
  <si>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</si>
  <si>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</si>
  <si>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</si>
  <si>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</si>
  <si>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</si>
  <si>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</si>
  <si>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</si>
  <si>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</si>
  <si>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</si>
  <si>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</si>
  <si>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</si>
  <si>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</si>
  <si>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</si>
  <si>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</si>
  <si>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</si>
  <si>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</si>
  <si>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</si>
  <si>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</si>
  <si>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</si>
  <si>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</si>
  <si>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</si>
  <si>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</si>
  <si>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</si>
  <si>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</si>
  <si>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</si>
  <si>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</si>
  <si>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</si>
  <si>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</si>
  <si>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</si>
  <si>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</si>
  <si>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</si>
  <si>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</si>
  <si>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</si>
  <si>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</si>
  <si>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</si>
  <si>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</si>
  <si>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</si>
  <si>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</si>
  <si>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</si>
  <si>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</si>
  <si>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</si>
  <si>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</si>
  <si>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</si>
  <si>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</si>
  <si>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</si>
  <si>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</si>
  <si>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</si>
  <si>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</si>
  <si>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</si>
  <si>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</si>
  <si>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</si>
  <si>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</si>
  <si>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</si>
  <si>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</si>
  <si>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</si>
  <si>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</si>
  <si>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</si>
  <si>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</si>
  <si>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</si>
  <si>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</si>
  <si>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</si>
  <si>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</si>
  <si>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</si>
  <si>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</si>
  <si>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</si>
  <si>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</si>
  <si>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</si>
  <si>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</si>
  <si>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</si>
  <si>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</si>
  <si>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</si>
  <si>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</si>
  <si>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</si>
  <si>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</si>
  <si>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</si>
  <si>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</si>
  <si>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</si>
  <si>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</si>
  <si>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</si>
  <si>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</si>
  <si>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</si>
  <si>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</si>
  <si>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</si>
  <si>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</si>
  <si>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</si>
  <si>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</si>
  <si>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</si>
  <si>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</si>
  <si>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</si>
  <si>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</si>
  <si>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</si>
  <si>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</si>
  <si>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</si>
  <si>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</si>
  <si>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</si>
  <si>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</si>
  <si>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</si>
  <si>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</si>
  <si>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</si>
  <si>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</si>
  <si>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</si>
  <si>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</si>
  <si>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</si>
  <si>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</si>
  <si>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</si>
  <si>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</si>
  <si>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</si>
  <si>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</si>
  <si>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</si>
  <si>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</si>
  <si>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</si>
  <si>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</si>
  <si>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</si>
  <si>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</si>
  <si>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</si>
  <si>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</si>
  <si>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</si>
  <si>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</si>
  <si>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</si>
  <si>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</si>
  <si>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</si>
  <si>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</si>
  <si>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</si>
  <si>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</si>
  <si>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</si>
  <si>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</si>
  <si>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</si>
  <si>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</si>
  <si>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</si>
  <si>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</si>
  <si>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</si>
  <si>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</si>
  <si>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</si>
  <si>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</si>
  <si>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</si>
  <si>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</si>
  <si>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</si>
  <si>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</si>
  <si>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</si>
  <si>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</si>
  <si>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</si>
  <si>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</si>
  <si>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</si>
  <si>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</si>
  <si>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</si>
  <si>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</si>
  <si>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</si>
  <si>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</si>
  <si>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</si>
  <si>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</si>
  <si>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</si>
  <si>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</si>
  <si>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</si>
  <si>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</si>
  <si>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</si>
  <si>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</si>
  <si>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</si>
  <si>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</si>
  <si>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</si>
  <si>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</si>
  <si>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</si>
  <si>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</si>
  <si>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</si>
  <si>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</si>
  <si>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</si>
  <si>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</si>
  <si>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</si>
  <si>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</si>
  <si>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</si>
  <si>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</si>
  <si>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</si>
  <si>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</si>
  <si>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</si>
  <si>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</si>
  <si>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</si>
  <si>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</si>
  <si>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</si>
  <si>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</si>
  <si>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</si>
  <si>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</si>
  <si>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</si>
  <si>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</si>
  <si>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</si>
  <si>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</si>
  <si>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</si>
  <si>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</si>
  <si>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</si>
  <si>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</si>
  <si>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</si>
  <si>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</si>
  <si>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</si>
  <si>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</si>
  <si>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</si>
  <si>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</si>
  <si>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</si>
  <si>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</si>
  <si>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</si>
  <si>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</si>
  <si>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</si>
  <si>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</si>
  <si>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</si>
  <si>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</si>
  <si>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</si>
  <si>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</si>
  <si>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</si>
  <si>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</si>
  <si>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</si>
  <si>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</si>
  <si>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</si>
  <si>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</si>
  <si>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</si>
  <si>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</si>
  <si>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</si>
  <si>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</si>
  <si>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</si>
  <si>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</si>
  <si>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</si>
  <si>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</si>
  <si>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</si>
  <si>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</si>
  <si>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</si>
  <si>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</si>
  <si>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</si>
  <si>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</si>
  <si>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</si>
  <si>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</si>
  <si>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</si>
  <si>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</si>
  <si>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</si>
  <si>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</si>
  <si>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</si>
  <si>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</si>
  <si>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</si>
  <si>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</si>
  <si>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</si>
  <si>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</si>
  <si>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</si>
  <si>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</si>
  <si>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</si>
  <si>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</si>
  <si>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</si>
  <si>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</si>
  <si>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</si>
  <si>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</si>
  <si>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</si>
  <si>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</si>
  <si>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</si>
  <si>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</si>
  <si>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</si>
  <si>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</si>
  <si>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</si>
  <si>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</si>
  <si>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</si>
  <si>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</si>
  <si>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</si>
  <si>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</si>
  <si>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</si>
  <si>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</si>
  <si>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</si>
  <si>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</si>
  <si>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</si>
  <si>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</si>
  <si>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</si>
  <si>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</si>
  <si>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</si>
  <si>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</si>
  <si>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</si>
  <si>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</si>
  <si>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</si>
  <si>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</si>
  <si>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</si>
  <si>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</si>
  <si>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</si>
  <si>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</si>
  <si>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</si>
  <si>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</si>
  <si>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</si>
  <si>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</si>
  <si>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</si>
  <si>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</si>
  <si>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</si>
  <si>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</si>
  <si>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</si>
  <si>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</si>
  <si>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</si>
  <si>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</si>
  <si>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</si>
  <si>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</si>
  <si>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</si>
  <si>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</si>
  <si>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</si>
  <si>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</si>
  <si>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</si>
  <si>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</si>
  <si>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</si>
  <si>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</si>
  <si>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</si>
  <si>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</si>
  <si>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</si>
  <si>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</si>
  <si>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</si>
  <si>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</si>
  <si>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</si>
  <si>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</si>
  <si>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</si>
  <si>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</si>
  <si>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</si>
  <si>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</si>
  <si>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</si>
  <si>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</si>
  <si>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</si>
  <si>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</si>
  <si>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</si>
  <si>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</si>
  <si>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</si>
  <si>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</si>
  <si>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</si>
  <si>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</si>
  <si>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</si>
  <si>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</si>
  <si>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</si>
  <si>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</si>
  <si>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</si>
  <si>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</si>
  <si>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</si>
  <si>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</si>
  <si>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</si>
  <si>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</si>
  <si>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</si>
  <si>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</si>
  <si>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</si>
  <si>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</si>
  <si>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</si>
  <si>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</si>
  <si>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</si>
  <si>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</si>
  <si>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</si>
  <si>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</si>
  <si>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</si>
  <si>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</si>
  <si>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</si>
  <si>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</si>
  <si>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</si>
  <si>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</si>
  <si>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</si>
  <si>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</si>
  <si>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</si>
  <si>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</si>
  <si>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</si>
  <si>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</si>
  <si>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</si>
  <si>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</si>
  <si>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</si>
  <si>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</si>
  <si>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</si>
  <si>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</si>
  <si>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</si>
  <si>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</si>
  <si>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</si>
  <si>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</si>
  <si>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</si>
  <si>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</si>
  <si>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</si>
  <si>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</si>
  <si>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</si>
  <si>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</si>
  <si>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</si>
  <si>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</si>
  <si>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</si>
  <si>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</si>
  <si>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</si>
  <si>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</si>
  <si>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</si>
  <si>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</si>
  <si>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</si>
  <si>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</si>
  <si>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</si>
  <si>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</si>
  <si>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</si>
  <si>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</si>
  <si>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</si>
  <si>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</si>
  <si>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</si>
  <si>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</si>
  <si>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</si>
  <si>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</si>
  <si>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</si>
  <si>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</si>
  <si>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</si>
  <si>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</si>
  <si>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</si>
  <si>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</si>
  <si>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</si>
  <si>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</si>
  <si>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</si>
  <si>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</si>
  <si>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</si>
  <si>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</si>
  <si>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</si>
  <si>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</si>
  <si>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</si>
  <si>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</si>
  <si>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</si>
  <si>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</si>
  <si>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</si>
  <si>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</si>
  <si>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</si>
  <si>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</si>
  <si>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</si>
  <si>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</si>
  <si>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</si>
  <si>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</si>
  <si>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</si>
  <si>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</si>
  <si>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</si>
  <si>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</si>
  <si>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</si>
  <si>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</si>
  <si>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</si>
  <si>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</si>
  <si>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</si>
  <si>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</si>
  <si>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</si>
  <si>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</si>
  <si>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</si>
  <si>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</si>
  <si>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</si>
  <si>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</si>
  <si>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</si>
  <si>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</si>
  <si>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</si>
  <si>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</si>
  <si>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</si>
  <si>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</si>
  <si>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</si>
  <si>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</si>
  <si>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</si>
  <si>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</si>
  <si>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</si>
  <si>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</si>
  <si>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</si>
  <si>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</si>
  <si>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</si>
  <si>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</si>
  <si>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</si>
  <si>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</si>
  <si>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</si>
  <si>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</si>
  <si>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</si>
  <si>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</si>
  <si>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</si>
  <si>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</si>
  <si>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</si>
  <si>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</si>
  <si>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</si>
  <si>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</si>
  <si>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</si>
  <si>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</si>
  <si>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</si>
  <si>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</si>
  <si>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</si>
  <si>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</si>
  <si>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</si>
  <si>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</si>
  <si>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</si>
  <si>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</si>
  <si>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</si>
  <si>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</si>
  <si>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</si>
  <si>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</si>
  <si>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</si>
  <si>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</si>
  <si>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</si>
  <si>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</si>
  <si>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</si>
  <si>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</si>
  <si>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</si>
  <si>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</si>
  <si>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</si>
  <si>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</si>
  <si>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</si>
  <si>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</si>
  <si>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</si>
  <si>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</si>
  <si>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</si>
  <si>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</si>
  <si>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</si>
  <si>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</si>
  <si>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</si>
  <si>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</si>
  <si>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</si>
  <si>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</si>
  <si>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</si>
  <si>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</si>
  <si>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</si>
  <si>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</si>
  <si>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</si>
  <si>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</si>
  <si>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</si>
  <si>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</si>
  <si>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</si>
  <si>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</si>
  <si>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</si>
  <si>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</si>
  <si>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</si>
  <si>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</si>
  <si>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</si>
  <si>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</si>
  <si>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</si>
  <si>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</si>
  <si>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</si>
  <si>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</si>
  <si>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</si>
  <si>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</si>
  <si>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</si>
  <si>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</si>
  <si>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</si>
  <si>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</si>
  <si>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</si>
  <si>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</si>
  <si>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</si>
  <si>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</si>
  <si>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</si>
  <si>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</si>
  <si>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</si>
  <si>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</si>
  <si>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</si>
  <si>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</si>
  <si>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</si>
  <si>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</si>
  <si>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</si>
  <si>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</si>
  <si>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</si>
  <si>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</si>
  <si>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</si>
  <si>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</si>
  <si>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</si>
  <si>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</si>
  <si>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</si>
  <si>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</si>
  <si>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</si>
  <si>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</si>
  <si>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</si>
  <si>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</si>
  <si>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</si>
  <si>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</si>
  <si>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</si>
  <si>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</si>
  <si>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</si>
  <si>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</si>
  <si>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</si>
  <si>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</si>
  <si>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</si>
  <si>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</si>
  <si>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</si>
  <si>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</si>
  <si>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</si>
  <si>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</si>
  <si>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</si>
  <si>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</si>
  <si>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</si>
  <si>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</si>
  <si>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</si>
  <si>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</si>
  <si>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</si>
  <si>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</si>
  <si>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</si>
  <si>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</si>
  <si>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</si>
  <si>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</si>
  <si>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</si>
  <si>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</si>
  <si>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</si>
  <si>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</si>
  <si>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</si>
  <si>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</si>
  <si>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</si>
  <si>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</si>
  <si>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</si>
  <si>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</si>
  <si>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</si>
  <si>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</si>
  <si>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</si>
  <si>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</si>
  <si>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</si>
  <si>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</si>
  <si>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</si>
  <si>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</si>
  <si>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</si>
  <si>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</si>
  <si>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</si>
  <si>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</si>
  <si>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</si>
  <si>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</si>
  <si>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</si>
  <si>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</si>
  <si>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</si>
  <si>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</si>
  <si>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</si>
  <si>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</si>
  <si>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</si>
  <si>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</si>
  <si>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</si>
  <si>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</si>
  <si>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</si>
  <si>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</si>
  <si>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</si>
  <si>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</si>
  <si>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</si>
  <si>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</si>
  <si>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</si>
  <si>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</si>
  <si>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</si>
  <si>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</si>
  <si>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</si>
  <si>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</si>
  <si>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</si>
  <si>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</si>
  <si>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</si>
  <si>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</si>
  <si>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</si>
  <si>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</si>
  <si>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</si>
  <si>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</si>
  <si>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</si>
  <si>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</si>
  <si>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</si>
  <si>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</si>
  <si>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</si>
  <si>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</si>
  <si>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</si>
  <si>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</si>
  <si>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</si>
  <si>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</si>
  <si>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</si>
  <si>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</si>
  <si>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</si>
  <si>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</si>
  <si>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</si>
  <si>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</si>
  <si>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</si>
  <si>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</si>
  <si>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</si>
  <si>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</si>
  <si>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</si>
  <si>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</si>
  <si>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</si>
  <si>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</si>
  <si>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</si>
  <si>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</si>
  <si>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</si>
  <si>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</si>
  <si>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</si>
  <si>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</si>
  <si>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</si>
  <si>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</si>
  <si>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</si>
  <si>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</si>
  <si>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</si>
  <si>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</si>
  <si>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</si>
  <si>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</si>
  <si>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</si>
  <si>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</si>
  <si>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</si>
  <si>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</si>
  <si>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</si>
  <si>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</si>
  <si>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</si>
  <si>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</si>
  <si>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</si>
  <si>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</si>
  <si>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</si>
  <si>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</si>
  <si>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</si>
  <si>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</si>
  <si>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</si>
  <si>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</si>
  <si>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</si>
  <si>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</si>
  <si>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</si>
  <si>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</si>
  <si>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</si>
  <si>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</si>
  <si>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</si>
  <si>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</si>
  <si>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</si>
  <si>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</si>
  <si>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</si>
  <si>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</si>
  <si>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</si>
  <si>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</si>
  <si>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</si>
  <si>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</si>
  <si>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</si>
  <si>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</si>
  <si>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</si>
  <si>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</si>
  <si>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</si>
  <si>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</si>
  <si>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</si>
  <si>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</si>
  <si>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</si>
  <si>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</si>
  <si>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</si>
  <si>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</si>
  <si>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</si>
  <si>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</si>
  <si>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</si>
  <si>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</si>
  <si>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</si>
  <si>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</si>
  <si>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</si>
  <si>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</si>
  <si>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</si>
  <si>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</si>
  <si>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</si>
  <si>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</si>
  <si>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</si>
  <si>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</si>
  <si>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</si>
  <si>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</si>
  <si>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</si>
  <si>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</si>
  <si>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</si>
  <si>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</si>
  <si>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</si>
  <si>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</si>
  <si>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</si>
  <si>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</si>
  <si>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</si>
  <si>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</si>
  <si>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</si>
  <si>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</si>
  <si>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</si>
  <si>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</si>
  <si>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</si>
  <si>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</si>
  <si>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</si>
  <si>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</si>
  <si>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</si>
  <si>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</si>
  <si>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</si>
  <si>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</si>
  <si>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</si>
  <si>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</si>
  <si>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</si>
  <si>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</si>
  <si>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</si>
  <si>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</si>
  <si>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</si>
  <si>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</si>
  <si>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</si>
  <si>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</si>
  <si>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</si>
  <si>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</si>
  <si>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</si>
  <si>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</si>
  <si>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</si>
  <si>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</si>
  <si>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</si>
  <si>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</si>
  <si>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</si>
  <si>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</si>
  <si>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</si>
  <si>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</si>
  <si>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</si>
  <si>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</si>
  <si>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</si>
  <si>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</si>
  <si>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</si>
  <si>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</si>
  <si>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</si>
  <si>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</si>
  <si>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</si>
  <si>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</si>
  <si>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</si>
  <si>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</si>
  <si>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</si>
  <si>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</si>
  <si>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</si>
  <si>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</si>
  <si>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</si>
  <si>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</si>
  <si>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</si>
  <si>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</si>
  <si>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</si>
  <si>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</si>
  <si>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</si>
  <si>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</si>
  <si>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</si>
  <si>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</si>
  <si>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</si>
  <si>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</si>
  <si>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</si>
  <si>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</si>
  <si>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</si>
  <si>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</si>
  <si>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</si>
  <si>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</si>
  <si>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</si>
  <si>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</si>
  <si>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</si>
  <si>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</si>
  <si>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</si>
  <si>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</si>
  <si>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</si>
  <si>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</si>
  <si>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</si>
  <si>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</si>
  <si>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</si>
  <si>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</si>
  <si>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</si>
  <si>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</si>
  <si>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</si>
  <si>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</si>
  <si>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</si>
  <si>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</si>
  <si>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</si>
  <si>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</si>
  <si>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</si>
  <si>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</si>
  <si>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</si>
  <si>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</si>
  <si>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</si>
  <si>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</si>
  <si>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</si>
  <si>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</si>
  <si>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</si>
  <si>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</si>
  <si>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</si>
  <si>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</si>
  <si>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</si>
  <si>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</si>
  <si>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</si>
  <si>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</si>
  <si>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</si>
  <si>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</si>
  <si>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</si>
  <si>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</si>
  <si>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</si>
  <si>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</si>
  <si>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</si>
  <si>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</si>
  <si>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</si>
  <si>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</si>
  <si>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</si>
  <si>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</si>
  <si>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</si>
  <si>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</si>
  <si>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</si>
  <si>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</si>
  <si>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</si>
  <si>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</si>
  <si>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</si>
  <si>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</si>
  <si>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</si>
  <si>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</si>
  <si>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</si>
  <si>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</si>
  <si>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</si>
  <si>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</si>
  <si>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</si>
  <si>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</si>
  <si>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</si>
  <si>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</si>
  <si>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</si>
  <si>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</si>
  <si>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</si>
  <si>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</si>
  <si>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</si>
  <si>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</si>
  <si>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</si>
  <si>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</si>
  <si>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</si>
  <si>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</si>
  <si>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</si>
  <si>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</si>
  <si>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</si>
  <si>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</si>
  <si>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</si>
  <si>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</si>
  <si>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</si>
  <si>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</si>
  <si>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</si>
  <si>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</si>
  <si>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</si>
  <si>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</si>
  <si>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</si>
  <si>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</si>
  <si>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</si>
  <si>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</si>
  <si>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</si>
  <si>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</si>
  <si>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</si>
  <si>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</si>
  <si>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</si>
  <si>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</si>
  <si>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</si>
  <si>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</si>
  <si>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</si>
  <si>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</si>
  <si>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</si>
  <si>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</si>
  <si>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</si>
  <si>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</si>
  <si>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</si>
  <si>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</si>
  <si>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</si>
  <si>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</si>
  <si>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</si>
  <si>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</si>
  <si>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</si>
  <si>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</si>
  <si>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</si>
  <si>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</si>
  <si>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</si>
  <si>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</si>
  <si>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</si>
  <si>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</si>
  <si>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</si>
  <si>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</si>
  <si>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</si>
  <si>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</si>
  <si>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</si>
  <si>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</si>
  <si>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</si>
  <si>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</si>
  <si>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</si>
  <si>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</si>
  <si>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</si>
  <si>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</si>
  <si>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</si>
  <si>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</si>
  <si>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</si>
  <si>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</si>
  <si>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</si>
  <si>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</si>
  <si>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</si>
  <si>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</si>
  <si>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</si>
  <si>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</si>
  <si>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</si>
  <si>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</si>
  <si>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</si>
  <si>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</si>
  <si>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</si>
  <si>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</si>
  <si>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</si>
  <si>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</si>
  <si>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</si>
  <si>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</si>
  <si>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</si>
  <si>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</si>
  <si>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</si>
  <si>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</si>
  <si>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</si>
  <si>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</si>
  <si>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</si>
  <si>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</si>
  <si>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</si>
  <si>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</si>
  <si>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</si>
  <si>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</si>
  <si>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</si>
  <si>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</si>
  <si>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</si>
  <si>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</si>
  <si>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</si>
  <si>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</si>
  <si>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</si>
  <si>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</si>
  <si>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</si>
  <si>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</si>
  <si>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</si>
  <si>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</si>
  <si>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</si>
  <si>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</si>
  <si>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</si>
  <si>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</si>
  <si>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</si>
  <si>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</si>
  <si>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</si>
  <si>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</si>
  <si>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</si>
  <si>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</si>
  <si>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</si>
  <si>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</si>
  <si>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</si>
  <si>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</si>
  <si>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</si>
  <si>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</si>
  <si>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</si>
  <si>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</si>
  <si>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</si>
  <si>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</si>
  <si>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</si>
  <si>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</si>
  <si>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</si>
  <si>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</si>
  <si>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</si>
  <si>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</si>
  <si>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</si>
  <si>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</si>
  <si>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</si>
  <si>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</si>
  <si>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</si>
  <si>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</si>
  <si>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</si>
  <si>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</si>
  <si>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</si>
  <si>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</si>
  <si>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</si>
  <si>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</si>
  <si>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</si>
  <si>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</si>
  <si>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</si>
  <si>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</si>
  <si>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</si>
  <si>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</si>
  <si>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</si>
  <si>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</si>
  <si>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</si>
  <si>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</si>
  <si>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</si>
  <si>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</si>
  <si>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</si>
  <si>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</si>
  <si>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</si>
  <si>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</si>
  <si>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</si>
  <si>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</si>
  <si>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</si>
  <si>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</si>
  <si>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</si>
  <si>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</si>
  <si>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</si>
  <si>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</si>
  <si>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</si>
  <si>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</si>
  <si>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</si>
  <si>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</si>
  <si>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</si>
  <si>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</si>
  <si>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</si>
  <si>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</si>
  <si>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</si>
  <si>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</si>
  <si>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</si>
  <si>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</si>
  <si>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</si>
  <si>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</si>
  <si>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</si>
  <si>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</si>
  <si>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</si>
  <si>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</si>
  <si>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</si>
  <si>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</si>
  <si>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</si>
  <si>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</si>
  <si>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</si>
  <si>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</si>
  <si>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</si>
  <si>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</si>
  <si>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</si>
  <si>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</si>
  <si>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</si>
  <si>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</si>
  <si>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</si>
  <si>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</si>
  <si>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</si>
  <si>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</si>
  <si>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</si>
  <si>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</si>
  <si>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</si>
  <si>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</si>
  <si>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</si>
  <si>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</si>
  <si>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</si>
  <si>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</si>
  <si>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</si>
  <si>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</si>
  <si>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</si>
  <si>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</si>
  <si>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</si>
  <si>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</si>
  <si>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</si>
  <si>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</si>
  <si>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</si>
  <si>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</si>
  <si>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</si>
  <si>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</si>
  <si>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</si>
  <si>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</si>
  <si>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</si>
  <si>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</si>
  <si>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</si>
  <si>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</si>
  <si>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</si>
  <si>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</si>
  <si>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</si>
  <si>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</si>
  <si>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</si>
  <si>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</si>
  <si>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</si>
  <si>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</si>
  <si>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</si>
  <si>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</si>
  <si>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</si>
  <si>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</si>
  <si>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</si>
  <si>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</si>
  <si>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</si>
  <si>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</si>
  <si>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</si>
  <si>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</si>
  <si>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</si>
  <si>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</si>
  <si>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</si>
  <si>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</si>
  <si>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</si>
  <si>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</si>
  <si>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</si>
  <si>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</si>
  <si>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</si>
  <si>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</si>
  <si>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</si>
  <si>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</si>
  <si>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</si>
  <si>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</si>
  <si>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</si>
  <si>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</si>
  <si>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</si>
  <si>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</si>
  <si>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</si>
  <si>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</si>
  <si>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</si>
  <si>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</si>
  <si>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</si>
  <si>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</si>
  <si>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</si>
  <si>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</si>
  <si>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</si>
  <si>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</si>
  <si>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</si>
  <si>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</si>
  <si>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</si>
  <si>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</si>
  <si>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</si>
  <si>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</si>
  <si>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</si>
  <si>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</si>
  <si>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</si>
  <si>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</si>
  <si>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</si>
  <si>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</si>
  <si>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</si>
  <si>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</si>
  <si>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</si>
  <si>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</si>
  <si>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</si>
  <si>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</si>
  <si>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</si>
  <si>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</si>
  <si>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</si>
  <si>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</si>
  <si>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</si>
  <si>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</si>
  <si>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</si>
  <si>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</si>
  <si>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</si>
  <si>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</si>
  <si>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</si>
  <si>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</si>
  <si>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</si>
  <si>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</si>
  <si>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</si>
  <si>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</si>
  <si>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</si>
  <si>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</si>
  <si>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</si>
  <si>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</si>
  <si>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</si>
  <si>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</si>
  <si>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</si>
  <si>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</si>
  <si>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</si>
  <si>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</si>
  <si>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</si>
  <si>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</si>
  <si>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</si>
  <si>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</si>
  <si>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</si>
  <si>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</si>
  <si>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</si>
  <si>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</si>
  <si>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</si>
  <si>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</si>
  <si>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</si>
  <si>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</si>
  <si>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</si>
  <si>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</si>
  <si>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</si>
  <si>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</si>
  <si>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</si>
  <si>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</si>
  <si>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</si>
  <si>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</si>
  <si>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</si>
  <si>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</si>
  <si>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</si>
  <si>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</si>
  <si>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</si>
  <si>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</si>
  <si>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</si>
  <si>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</si>
  <si>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</si>
  <si>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</si>
  <si>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</si>
  <si>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</si>
  <si>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</si>
  <si>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</si>
  <si>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</si>
  <si>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</si>
  <si>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</si>
  <si>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</si>
  <si>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</si>
  <si>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</si>
  <si>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</si>
  <si>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</si>
  <si>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</si>
  <si>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</si>
  <si>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</si>
  <si>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</si>
  <si>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</si>
  <si>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</si>
  <si>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</si>
  <si>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</si>
  <si>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</si>
  <si>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</si>
  <si>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</si>
  <si>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</si>
  <si>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</si>
  <si>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</si>
  <si>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</si>
  <si>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</si>
  <si>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</si>
  <si>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</si>
  <si>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</si>
  <si>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</si>
  <si>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</si>
  <si>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</si>
  <si>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</si>
  <si>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</si>
  <si>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</si>
  <si>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</si>
  <si>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</si>
  <si>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</si>
  <si>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</si>
  <si>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</si>
  <si>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</si>
  <si>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</si>
  <si>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</si>
  <si>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</si>
  <si>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</si>
  <si>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</si>
  <si>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</si>
  <si>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</si>
  <si>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</si>
  <si>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</si>
  <si>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</si>
  <si>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</si>
  <si>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</si>
  <si>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</si>
  <si>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</si>
  <si>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</si>
  <si>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</si>
  <si>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</si>
  <si>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</si>
  <si>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</si>
  <si>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</si>
  <si>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</si>
  <si>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</si>
  <si>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</si>
  <si>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</si>
  <si>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</si>
  <si>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</si>
  <si>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</si>
  <si>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</si>
  <si>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</si>
  <si>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</si>
  <si>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</si>
  <si>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</si>
  <si>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</si>
  <si>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</si>
  <si>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</si>
  <si>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</si>
  <si>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</si>
  <si>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</si>
  <si>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</si>
  <si>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</si>
  <si>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</si>
  <si>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</si>
  <si>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</si>
  <si>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</si>
  <si>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</si>
  <si>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</si>
  <si>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</si>
  <si>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</si>
  <si>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</si>
  <si>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</si>
  <si>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</si>
  <si>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</si>
  <si>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</si>
  <si>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</si>
  <si>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</si>
  <si>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</si>
  <si>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</si>
  <si>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</si>
  <si>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</si>
  <si>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</si>
  <si>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</si>
  <si>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</si>
  <si>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</si>
  <si>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</si>
  <si>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</si>
  <si>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</si>
  <si>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</si>
  <si>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</si>
  <si>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</si>
  <si>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</si>
  <si>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</si>
  <si>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</si>
  <si>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</si>
  <si>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</si>
  <si>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</si>
  <si>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</si>
  <si>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</si>
  <si>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</si>
  <si>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</si>
  <si>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</si>
  <si>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</si>
  <si>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</si>
  <si>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</si>
  <si>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</si>
  <si>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</si>
  <si>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</si>
  <si>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</si>
  <si>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</si>
  <si>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</si>
  <si>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</si>
  <si>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</si>
  <si>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</si>
  <si>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</si>
  <si>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</si>
  <si>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</si>
  <si>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</si>
  <si>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</si>
  <si>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</si>
  <si>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</si>
  <si>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</si>
  <si>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</si>
  <si>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</si>
  <si>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</si>
  <si>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</si>
  <si>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</si>
  <si>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</si>
  <si>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</si>
  <si>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</si>
  <si>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</si>
  <si>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</si>
  <si>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</si>
  <si>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</si>
  <si>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</si>
  <si>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</si>
  <si>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</si>
  <si>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</si>
  <si>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</si>
  <si>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</si>
  <si>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</si>
  <si>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</si>
  <si>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</si>
  <si>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</si>
  <si>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</si>
  <si>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</si>
  <si>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</si>
  <si>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</si>
  <si>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</si>
  <si>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</si>
  <si>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</si>
  <si>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</si>
  <si>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</si>
  <si>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</si>
  <si>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</si>
  <si>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</si>
  <si>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</si>
  <si>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</si>
  <si>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</si>
  <si>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</si>
  <si>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</si>
  <si>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</si>
  <si>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</si>
  <si>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</si>
  <si>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</si>
  <si>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</si>
  <si>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</si>
  <si>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</si>
  <si>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</si>
  <si>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</si>
  <si>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</si>
  <si>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</si>
  <si>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</si>
  <si>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</si>
  <si>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</si>
  <si>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</si>
  <si>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</si>
  <si>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</si>
  <si>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</si>
  <si>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</si>
  <si>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</si>
  <si>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 </t>
  </si>
  <si>
    <t>MC1 previsão 08:30</t>
  </si>
  <si>
    <t>MC1 08:55, em intervalo da socada no km 358,4 em ZED361 ate 13:30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</si>
  <si>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</si>
  <si>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</si>
  <si>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</si>
  <si>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</si>
  <si>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</si>
  <si>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</si>
  <si>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>TP pronto 07:23, em intervalo 11;30 ate 13hrs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</si>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</sst>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G218" activePane="topRight" state="frozen"/>
      <selection pane="topRight" activeCell="P236" sqref="P23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6"/>
      <c r="AN3" s="257"/>
      <c r="AO3" s="233"/>
      <c r="AP3" s="233"/>
      <c r="AQ3" s="234"/>
      <c r="AR3" s="67"/>
      <c r="AS3" s="254" t="s">
        <v>994</v>
      </c>
      <c r="AT3" s="255"/>
      <c r="AU3" s="254" t="s">
        <v>995</v>
      </c>
      <c r="AV3" s="255"/>
      <c r="AW3" s="254" t="s">
        <v>996</v>
      </c>
      <c r="AX3" s="255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1564</v>
      </c>
      <c r="BK213" s="19" t="s">
        <v>1565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5.2083333333333315E-2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1566</v>
      </c>
      <c r="BK214" s="19" t="s">
        <v>1567</v>
      </c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</v>
      </c>
      <c r="BR214" s="22">
        <f>IF(OR(B214="",F214=""),"*",AY214/P214)</f>
        <v>1.2499999999999996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1574</v>
      </c>
      <c r="BK217" s="19" t="s">
        <v>1575</v>
      </c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Produção</v>
      </c>
      <c r="BR217" s="22">
        <f>IF(OR(B217="",F217=""),"*",AY217/P217)</f>
        <v>1.5</v>
      </c>
      <c r="BS217" s="22">
        <f>IF(OR(B217="",F217=""),"*",BA217/Q217)</f>
        <v>0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0.56319444444444444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4.2361111111111072E-2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1576</v>
      </c>
      <c r="BK218" s="19" t="s">
        <v>1577</v>
      </c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0.50833333333333286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0.99999999999999911</v>
      </c>
      <c r="BS219" s="22">
        <f>IF(OR(B219="",F219=""),"*",BA219/Q219)</f>
        <v>0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7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>W9245947</v>
      </c>
      <c r="B236" s="116">
        <v>45947</v>
      </c>
      <c r="C236" s="9">
        <f>IF(BS_CONTROLE[[#This Row],[DATA]]="","",WEEKNUM(BS_CONTROLE[[#This Row],[DATA]]))</f>
        <v>42</v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/>
      <c r="Q236" s="119"/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e">
        <f>IF(AND(BR236&lt;1,BS236&lt;1),"Produção e Intervalo",IF(BR236&lt;1,"Intervalo",IF(BS236&lt;1,"Produção","Aderente")))</f>
        <v>#DIV/0!</v>
      </c>
      <c r="BR236" s="22" t="e">
        <f>IF(OR(B236="",F236=""),"*",AY236/P236)</f>
        <v>#DIV/0!</v>
      </c>
      <c r="BS236" s="22" t="e">
        <f>IF(OR(B236="",F236=""),"*",BA236/Q236)</f>
        <v>#DIV/0!</v>
      </c>
      <c r="BT236" s="8" t="str">
        <f t="shared" si="3"/>
        <v/>
      </c>
    </row>
    <row r="237" spans="1:72" hidden="1">
      <c r="A237" s="149" t="str">
        <f>D237&amp;B237</f>
        <v>DANILO (TP-837)45947</v>
      </c>
      <c r="B237" s="116">
        <v>45947</v>
      </c>
      <c r="C237" s="9">
        <f>IF(BS_CONTROLE[[#This Row],[DATA]]="","",WEEKNUM(BS_CONTROLE[[#This Row],[DATA]]))</f>
        <v>42</v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1473</v>
      </c>
      <c r="W237" s="119" t="s">
        <v>1136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Produção e Intervalo</v>
      </c>
      <c r="BR237" s="22">
        <f>IF(OR(B237="",F237=""),"*",AY237/P237)</f>
        <v>0</v>
      </c>
      <c r="BS237" s="22">
        <f>IF(OR(B237="",F237=""),"*",BA237/Q237)</f>
        <v>0</v>
      </c>
      <c r="BT237" s="8" t="str">
        <f t="shared" si="3"/>
        <v/>
      </c>
    </row>
    <row r="238" spans="1:72" hidden="1">
      <c r="A238" s="149" t="str">
        <f>D238&amp;B238</f>
        <v>MAURO TP-868)45947</v>
      </c>
      <c r="B238" s="116">
        <v>45947</v>
      </c>
      <c r="C238" s="9">
        <f>IF(BS_CONTROLE[[#This Row],[DATA]]="","",WEEKNUM(BS_CONTROLE[[#This Row],[DATA]]))</f>
        <v>42</v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1469</v>
      </c>
      <c r="W238" s="119" t="s">
        <v>1136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Produção e Intervalo</v>
      </c>
      <c r="BR238" s="22">
        <f>IF(OR(B238="",F238=""),"*",AY238/P238)</f>
        <v>0</v>
      </c>
      <c r="BS238" s="22">
        <f>IF(OR(B238="",F238=""),"*",BA238/Q238)</f>
        <v>0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7:W238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38:AE238" name="Range1_1_7_35_1_3"/>
    <protectedRange sqref="AF135:AF143 AF152 AF208 AF200 AF218 AF222 AF224 AF23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 AA237:AE237" name="Range1_1_7_35_1_2_2"/>
    <protectedRange sqref="AF151 AF154:AF155 AF157:AF158 AF161:AF163 AF166:AF167 AF169 AF183:AF185 AF205 AF207 AF209 AF211:AF212 AF223 AF219:AF221 AF23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Z214:Z225 Y214:Y216 Y218:Y224 Y211:Z213 Y221:Z734">
    <cfRule type="cellIs" dxfId="216" priority="42697" operator="equal">
      <formula>"OPORTUNIDADE"</formula>
    </cfRule>
  </conditionalFormatting>
  <conditionalFormatting sqref="Z736 Y6:Z59 Z60 Y188:Z188 Y61:Z186 Z207:Z210 Y205:Z205 Z199:Z204 Y190:Z198 Z214:Z225 Y214:Y216 Y218:Y224 Y211:Z213 Y221:Z735">
    <cfRule type="cellIs" dxfId="215" priority="283" operator="equal">
      <formula>"NÃO"</formula>
    </cfRule>
    <cfRule type="cellIs" dxfId="214" priority="284" operator="equal">
      <formula>"SIM"</formula>
    </cfRule>
  </conditionalFormatting>
  <conditionalFormatting sqref="AZ6:AZ734">
    <cfRule type="expression" dxfId="213" priority="42739">
      <formula>#REF!=1</formula>
    </cfRule>
  </conditionalFormatting>
  <conditionalFormatting sqref="BF60 U6:U59 V60 AY6:AY738 U61:U736 BE6:BE738">
    <cfRule type="cellIs" dxfId="212" priority="42723" operator="equal">
      <formula>"ERRO"</formula>
    </cfRule>
  </conditionalFormatting>
  <conditionalFormatting sqref="BQ6:BQ155 BQ157:BQ738">
    <cfRule type="cellIs" dxfId="211" priority="42718" operator="equal">
      <formula>"Produção e Intervalo"</formula>
    </cfRule>
    <cfRule type="cellIs" dxfId="210" priority="42719" operator="equal">
      <formula>"Aderente"</formula>
    </cfRule>
    <cfRule type="cellIs" dxfId="209" priority="42720" operator="equal">
      <formula>"Intervalo"</formula>
    </cfRule>
    <cfRule type="cellIs" dxfId="208" priority="42721" operator="equal">
      <formula>"Produção"</formula>
    </cfRule>
    <cfRule type="cellIs" dxfId="207" priority="42722" operator="equal">
      <formula>"ERRO"</formula>
    </cfRule>
  </conditionalFormatting>
  <conditionalFormatting sqref="BR6:BS738">
    <cfRule type="cellIs" dxfId="206" priority="42700" operator="equal">
      <formula>"*"</formula>
    </cfRule>
    <cfRule type="cellIs" dxfId="205" priority="42701" operator="greaterThanOrEqual">
      <formula>1</formula>
    </cfRule>
    <cfRule type="cellIs" dxfId="204" priority="42702" operator="lessThan">
      <formula>1</formula>
    </cfRule>
  </conditionalFormatting>
  <conditionalFormatting sqref="BH737 BH6:BH27 BH28:BI31 BH32:BH734">
    <cfRule type="iconSet" priority="44523">
      <iconSet showValue="0">
        <cfvo type="percent" val="0"/>
        <cfvo type="num" val="1"/>
        <cfvo type="num" val="1" gte="0"/>
      </iconSet>
    </cfRule>
    <cfRule type="iconSet" priority="445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40">
      <formula>#REF!=1</formula>
    </cfRule>
  </conditionalFormatting>
  <conditionalFormatting sqref="BP10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9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21" operator="equal">
      <formula>"OPORTUNIDADE"</formula>
    </cfRule>
  </conditionalFormatting>
  <conditionalFormatting sqref="Z187">
    <cfRule type="cellIs" dxfId="201" priority="119" operator="equal">
      <formula>"NÃO"</formula>
    </cfRule>
    <cfRule type="cellIs" dxfId="200" priority="120" operator="equal">
      <formula>"SIM"</formula>
    </cfRule>
  </conditionalFormatting>
  <conditionalFormatting sqref="Z189">
    <cfRule type="cellIs" dxfId="199" priority="118" operator="equal">
      <formula>"OPORTUNIDADE"</formula>
    </cfRule>
  </conditionalFormatting>
  <conditionalFormatting sqref="Z189">
    <cfRule type="cellIs" dxfId="198" priority="116" operator="equal">
      <formula>"NÃO"</formula>
    </cfRule>
    <cfRule type="cellIs" dxfId="197" priority="117" operator="equal">
      <formula>"SIM"</formula>
    </cfRule>
  </conditionalFormatting>
  <conditionalFormatting sqref="BP1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11" operator="equal">
      <formula>"OPORTUNIDADE"</formula>
    </cfRule>
  </conditionalFormatting>
  <conditionalFormatting sqref="Y187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189">
    <cfRule type="cellIs" dxfId="193" priority="108" operator="equal">
      <formula>"OPORTUNIDADE"</formula>
    </cfRule>
  </conditionalFormatting>
  <conditionalFormatting sqref="Y189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BP1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7" operator="equal">
      <formula>"OPORTUNIDADE"</formula>
    </cfRule>
  </conditionalFormatting>
  <conditionalFormatting sqref="Z206">
    <cfRule type="cellIs" dxfId="189" priority="55" operator="equal">
      <formula>"NÃO"</formula>
    </cfRule>
    <cfRule type="cellIs" dxfId="188" priority="56" operator="equal">
      <formula>"SIM"</formula>
    </cfRule>
  </conditionalFormatting>
  <conditionalFormatting sqref="Y206:Y210">
    <cfRule type="cellIs" dxfId="187" priority="54" operator="equal">
      <formula>"OPORTUNIDADE"</formula>
    </cfRule>
  </conditionalFormatting>
  <conditionalFormatting sqref="Y206:Y210">
    <cfRule type="cellIs" dxfId="186" priority="52" operator="equal">
      <formula>"NÃO"</formula>
    </cfRule>
    <cfRule type="cellIs" dxfId="185" priority="53" operator="equal">
      <formula>"SIM"</formula>
    </cfRule>
  </conditionalFormatting>
  <conditionalFormatting sqref="Y204">
    <cfRule type="cellIs" dxfId="184" priority="51" operator="equal">
      <formula>"OPORTUNIDADE"</formula>
    </cfRule>
  </conditionalFormatting>
  <conditionalFormatting sqref="Y204">
    <cfRule type="cellIs" dxfId="183" priority="49" operator="equal">
      <formula>"NÃO"</formula>
    </cfRule>
    <cfRule type="cellIs" dxfId="182" priority="50" operator="equal">
      <formula>"SIM"</formula>
    </cfRule>
  </conditionalFormatting>
  <conditionalFormatting sqref="Y203">
    <cfRule type="cellIs" dxfId="181" priority="48" operator="equal">
      <formula>"OPORTUNIDADE"</formula>
    </cfRule>
  </conditionalFormatting>
  <conditionalFormatting sqref="Y203">
    <cfRule type="cellIs" dxfId="180" priority="46" operator="equal">
      <formula>"NÃO"</formula>
    </cfRule>
    <cfRule type="cellIs" dxfId="179" priority="47" operator="equal">
      <formula>"SIM"</formula>
    </cfRule>
  </conditionalFormatting>
  <conditionalFormatting sqref="Y202">
    <cfRule type="cellIs" dxfId="178" priority="45" operator="equal">
      <formula>"OPORTUNIDADE"</formula>
    </cfRule>
  </conditionalFormatting>
  <conditionalFormatting sqref="Y202">
    <cfRule type="cellIs" dxfId="177" priority="43" operator="equal">
      <formula>"NÃO"</formula>
    </cfRule>
    <cfRule type="cellIs" dxfId="176" priority="44" operator="equal">
      <formula>"SIM"</formula>
    </cfRule>
  </conditionalFormatting>
  <conditionalFormatting sqref="Y201">
    <cfRule type="cellIs" dxfId="175" priority="42" operator="equal">
      <formula>"OPORTUNIDADE"</formula>
    </cfRule>
  </conditionalFormatting>
  <conditionalFormatting sqref="Y201">
    <cfRule type="cellIs" dxfId="174" priority="40" operator="equal">
      <formula>"NÃO"</formula>
    </cfRule>
    <cfRule type="cellIs" dxfId="173" priority="41" operator="equal">
      <formula>"SIM"</formula>
    </cfRule>
  </conditionalFormatting>
  <conditionalFormatting sqref="Y200">
    <cfRule type="cellIs" dxfId="172" priority="39" operator="equal">
      <formula>"OPORTUNIDADE"</formula>
    </cfRule>
  </conditionalFormatting>
  <conditionalFormatting sqref="Y200">
    <cfRule type="cellIs" dxfId="171" priority="37" operator="equal">
      <formula>"NÃO"</formula>
    </cfRule>
    <cfRule type="cellIs" dxfId="170" priority="38" operator="equal">
      <formula>"SIM"</formula>
    </cfRule>
  </conditionalFormatting>
  <conditionalFormatting sqref="Y199">
    <cfRule type="cellIs" dxfId="169" priority="36" operator="equal">
      <formula>"OPORTUNIDADE"</formula>
    </cfRule>
  </conditionalFormatting>
  <conditionalFormatting sqref="Y199">
    <cfRule type="cellIs" dxfId="168" priority="34" operator="equal">
      <formula>"NÃO"</formula>
    </cfRule>
    <cfRule type="cellIs" dxfId="167" priority="35" operator="equal">
      <formula>"SIM"</formula>
    </cfRule>
  </conditionalFormatting>
  <conditionalFormatting sqref="BQ156">
    <cfRule type="cellIs" dxfId="166" priority="29" operator="equal">
      <formula>"Produção e Intervalo"</formula>
    </cfRule>
    <cfRule type="cellIs" dxfId="165" priority="30" operator="equal">
      <formula>"Aderente"</formula>
    </cfRule>
    <cfRule type="cellIs" dxfId="164" priority="31" operator="equal">
      <formula>"Intervalo"</formula>
    </cfRule>
    <cfRule type="cellIs" dxfId="163" priority="32" operator="equal">
      <formula>"Produção"</formula>
    </cfRule>
    <cfRule type="cellIs" dxfId="162" priority="33" operator="equal">
      <formula>"ERRO"</formula>
    </cfRule>
  </conditionalFormatting>
  <conditionalFormatting sqref="BJ165:BK1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22" operator="equal">
      <formula>"OPORTUNIDADE"</formula>
    </cfRule>
  </conditionalFormatting>
  <conditionalFormatting sqref="Y21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25">
    <cfRule type="cellIs" dxfId="158" priority="16" operator="equal">
      <formula>"OPORTUNIDADE"</formula>
    </cfRule>
  </conditionalFormatting>
  <conditionalFormatting sqref="Y225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P20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213" sqref="A213:P22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1588</v>
      </c>
      <c r="D5" s="259"/>
      <c r="E5" s="259"/>
      <c r="F5" s="259"/>
      <c r="G5" s="259"/>
      <c r="H5" s="259"/>
      <c r="I5" s="259"/>
      <c r="J5" s="260"/>
      <c r="K5" s="261" t="s">
        <v>1589</v>
      </c>
      <c r="L5" s="262"/>
      <c r="M5" s="262"/>
      <c r="N5" s="262"/>
      <c r="O5" s="263" t="s">
        <v>1590</v>
      </c>
      <c r="P5" s="264"/>
    </row>
    <row r="6" spans="1:16" s="82" customFormat="1" ht="15" customHeight="1">
      <c r="A6" s="74" t="s">
        <v>1591</v>
      </c>
      <c r="B6" s="83" t="s">
        <v>1592</v>
      </c>
      <c r="C6" s="84" t="s">
        <v>1019</v>
      </c>
      <c r="D6" s="85" t="s">
        <v>1020</v>
      </c>
      <c r="E6" s="84" t="s">
        <v>1593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1594</v>
      </c>
      <c r="M6" s="88" t="s">
        <v>669</v>
      </c>
      <c r="N6" s="89" t="s">
        <v>1014</v>
      </c>
      <c r="O6" s="90" t="s">
        <v>1057</v>
      </c>
      <c r="P6" s="151" t="s">
        <v>1595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>MC1 08:55, em intervalo da socada no km 358,4 em ZED361 ate 13:30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>TP pronto 07:23, em intervalo 11;30 ate 13hrs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>
        <f>IF(SP_NORTE!B236="","*",SP_NORTE!B236)</f>
        <v>45947</v>
      </c>
      <c r="B236" s="92" t="str">
        <f>IF(SP_NORTE!X236="","*",SP_NORTE!X236)</f>
        <v>*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 t="str">
        <f>IF(SP_NORTE!P236="","*",SP_NORTE!P236)</f>
        <v>*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>
        <f>IF(SP_NORTE!B237="","*",SP_NORTE!B237)</f>
        <v>45947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>
        <f>IF(SP_NORTE!B238="","*",SP_NORTE!B238)</f>
        <v>45947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1596</v>
      </c>
      <c r="V1" s="270"/>
      <c r="W1" s="270"/>
    </row>
    <row r="2" spans="1:23" s="93" customFormat="1">
      <c r="A2" s="96" t="s">
        <v>1597</v>
      </c>
      <c r="B2" s="96" t="s">
        <v>1592</v>
      </c>
      <c r="C2" s="96" t="s">
        <v>470</v>
      </c>
      <c r="D2" s="97" t="s">
        <v>1019</v>
      </c>
      <c r="E2" s="97" t="s">
        <v>1020</v>
      </c>
      <c r="F2" s="97" t="s">
        <v>1591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1598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>
        <f>IF(SP_NORTE!B236="","*",SP_NORTE!B236)</f>
        <v>45947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>
        <f ca="1">_xlfn.XLOOKUP(G233&amp;$V$2,BS_CONTROLE[CHAVE],BS_CONTROLE[Quantidade_11],"-")</f>
        <v>0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>
        <f>IF(SP_NORTE!B237="","*",SP_NORTE!B237)</f>
        <v>45947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6.5</v>
      </c>
      <c r="V234" s="173">
        <f ca="1">_xlfn.XLOOKUP(G234&amp;$V$2,BS_CONTROLE[CHAVE],BS_CONTROLE[Quantidade_11],"-")</f>
        <v>1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>
        <f>IF(SP_NORTE!B238="","*",SP_NORTE!B238)</f>
        <v>45947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 t="str">
        <f ca="1">_xlfn.XLOOKUP(G235&amp;$U$2,BS_CONTROLE[CHAVE],BS_CONTROLE[Quantidade_11],"-")</f>
        <v>-</v>
      </c>
      <c r="V235" s="173">
        <f ca="1">_xlfn.XLOOKUP(G235&amp;$V$2,BS_CONTROLE[CHAVE],BS_CONTROLE[Quantidade_11],"-")</f>
        <v>1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1599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1600</v>
      </c>
      <c r="C2" s="136" t="s">
        <v>1004</v>
      </c>
      <c r="D2" s="84" t="s">
        <v>1006</v>
      </c>
      <c r="E2" s="84" t="s">
        <v>1601</v>
      </c>
      <c r="F2" s="113" t="s">
        <v>1602</v>
      </c>
      <c r="G2" s="84" t="s">
        <v>1603</v>
      </c>
      <c r="H2" s="84" t="s">
        <v>1604</v>
      </c>
      <c r="I2" s="84" t="s">
        <v>1605</v>
      </c>
      <c r="J2" s="84" t="s">
        <v>1606</v>
      </c>
      <c r="K2" s="86" t="s">
        <v>1607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>
        <f>IF(SP_NORTE!B236="","*",SP_NORTE!B236)</f>
        <v>45947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>
        <f>IF(SP_NORTE!B237="","*",SP_NORTE!B237)</f>
        <v>45947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>
        <f>IF(SP_NORTE!B238="","*",SP_NORTE!B238)</f>
        <v>45947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2025-10-16T16:58:43Z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