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563" documentId="120_S{118792C3-22EF-5104-A093-F22BFE3913F3}" xr6:coauthVersionLast="47" xr6:coauthVersionMax="47" xr10:uidLastSave="{B8FB861F-DF77-4228-B557-9700940FA5F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5" l="1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BB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BB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BB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BB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BB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BB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BB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BB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BB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BB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BB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BB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BB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BB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BB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BR80" i="1"/>
  <c r="BB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AP83" i="1"/>
  <c r="M83" i="10" s="1"/>
  <c r="AQ83" i="1"/>
  <c r="BB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BB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AP101" i="1"/>
  <c r="M101" i="10" s="1"/>
  <c r="AQ101" i="1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AP102" i="1"/>
  <c r="M102" i="10" s="1"/>
  <c r="AQ102" i="1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M105" i="1" a="1"/>
  <c r="M105" i="1" s="1"/>
  <c r="K102" i="15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M108" i="1" a="1"/>
  <c r="M108" i="1" s="1"/>
  <c r="K105" i="15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M109" i="1" a="1"/>
  <c r="M109" i="1" s="1"/>
  <c r="K106" i="15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M111" i="1" a="1"/>
  <c r="M111" i="1" s="1"/>
  <c r="K108" i="15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M112" i="1" a="1"/>
  <c r="M112" i="1" s="1"/>
  <c r="K109" i="15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M113" i="1" a="1"/>
  <c r="M113" i="1" s="1"/>
  <c r="K110" i="15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M115" i="1" a="1"/>
  <c r="M115" i="1" s="1"/>
  <c r="K112" i="15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M116" i="1" a="1"/>
  <c r="M116" i="1" s="1"/>
  <c r="K113" i="15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M118" i="1" a="1"/>
  <c r="M118" i="1" s="1"/>
  <c r="K115" i="15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M121" i="1" a="1"/>
  <c r="M121" i="1" s="1"/>
  <c r="K118" i="15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M122" i="1" a="1"/>
  <c r="M122" i="1" s="1"/>
  <c r="K119" i="15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M124" i="1" a="1"/>
  <c r="M124" i="1" s="1"/>
  <c r="K121" i="15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M131" i="1" a="1"/>
  <c r="M131" i="1" s="1"/>
  <c r="K128" i="15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M132" i="1" a="1"/>
  <c r="M132" i="1" s="1"/>
  <c r="K129" i="15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M133" i="1" a="1"/>
  <c r="M133" i="1" s="1"/>
  <c r="K130" i="15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M134" i="1" a="1"/>
  <c r="M134" i="1" s="1"/>
  <c r="K131" i="15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996" i="1" l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AM102" i="1"/>
  <c r="N102" i="10" s="1"/>
  <c r="AM101" i="1"/>
  <c r="N101" i="10" s="1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AM92" i="1"/>
  <c r="N92" i="10" s="1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92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1" i="1"/>
  <c r="AN102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<sst xmlns="http://schemas.openxmlformats.org/spreadsheetml/2006/main" count="4134" uniqueCount="1254">
  <si>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</si>
  <si>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</si>
  <si>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</si>
  <si>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</si>
  <si>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</si>
  <si>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</si>
  <si>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</si>
  <si>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</si>
  <si>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</si>
  <si>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</si>
  <si>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</si>
  <si>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</si>
  <si>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</si>
  <si>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</si>
  <si>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</si>
  <si>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</si>
  <si>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</si>
  <si>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</si>
  <si>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</si>
  <si>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</si>
  <si>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</si>
  <si>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</si>
  <si>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</si>
  <si>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</si>
  <si>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</si>
  <si>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</si>
  <si>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</si>
  <si>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</si>
  <si>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</si>
  <si>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</si>
  <si>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</si>
  <si>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</si>
  <si>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</si>
  <si>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</si>
  <si>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</si>
  <si>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</si>
  <si>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</si>
  <si>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</si>
  <si>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</si>
  <si>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</si>
  <si>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</si>
  <si>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</si>
  <si>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</si>
  <si>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</si>
  <si>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</si>
  <si>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</si>
  <si>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</si>
  <si>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</si>
  <si>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</si>
  <si>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</si>
  <si>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</si>
  <si>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</si>
  <si>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</si>
  <si>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</si>
  <si>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</si>
  <si>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</si>
  <si>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</si>
  <si>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</si>
  <si>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</si>
  <si>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</si>
  <si>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</si>
  <si>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</si>
  <si>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</si>
  <si>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</si>
  <si>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</si>
  <si>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</si>
  <si>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</si>
  <si>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</si>
  <si>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</si>
  <si>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</si>
  <si>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</si>
  <si>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</si>
  <si>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</si>
  <si>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</si>
  <si>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</si>
  <si>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</si>
  <si>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</si>
  <si>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</si>
  <si>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</si>
  <si>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</si>
  <si>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</si>
  <si>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</si>
  <si>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</si>
  <si>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</si>
  <si>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</si>
  <si>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</si>
  <si>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</si>
  <si>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</si>
  <si>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</si>
  <si>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</si>
  <si>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</si>
  <si>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</si>
  <si>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</si>
  <si>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</si>
  <si>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</si>
  <si>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</si>
  <si>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</si>
  <si>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</si>
  <si>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</si>
  <si>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</si>
  <si>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</si>
  <si>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</si>
  <si>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</si>
  <si>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</si>
  <si>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</si>
  <si>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</si>
  <si>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</si>
  <si>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</si>
  <si>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</si>
  <si>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</si>
  <si>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</si>
  <si>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</si>
  <si>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</si>
  <si>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</si>
  <si>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</si>
  <si>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</si>
  <si>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</si>
  <si>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</si>
  <si>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</si>
  <si>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</si>
  <si>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</si>
  <si>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</si>
  <si>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</si>
  <si>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</si>
  <si>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</si>
  <si>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</si>
  <si>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</si>
  <si>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</si>
  <si>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</si>
  <si>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</si>
  <si>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</si>
  <si>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</si>
  <si>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</si>
  <si>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</si>
  <si>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</si>
  <si>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</si>
  <si>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</si>
  <si>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</si>
  <si>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</si>
  <si>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</si>
  <si>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</si>
  <si>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</si>
  <si>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</si>
  <si>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</si>
  <si>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</si>
  <si>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</si>
  <si>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</si>
  <si>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</si>
  <si>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</si>
  <si>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</si>
  <si>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</si>
  <si>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</si>
  <si>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</si>
  <si>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</si>
  <si>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</si>
  <si>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</si>
  <si>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</si>
  <si>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</si>
  <si>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</si>
  <si>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</si>
  <si>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</si>
  <si>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</si>
  <si>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</si>
  <si>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</si>
  <si>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</si>
  <si>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</si>
  <si>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</si>
  <si>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</si>
  <si>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</si>
  <si>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</si>
  <si>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</si>
  <si>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</si>
  <si>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</si>
  <si>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</si>
  <si>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</si>
  <si>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</si>
  <si>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</si>
  <si>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</si>
  <si>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</si>
  <si>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</si>
  <si>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</si>
  <si>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</si>
  <si>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</si>
  <si>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</si>
  <si>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</si>
  <si>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</si>
  <si>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</si>
  <si>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</si>
  <si>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</si>
  <si>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</si>
  <si>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</si>
  <si>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</si>
  <si>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</si>
  <si>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</si>
  <si>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</si>
  <si>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</si>
  <si>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</si>
  <si>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</si>
  <si>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</si>
  <si>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</si>
  <si>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</si>
  <si>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</si>
  <si>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</si>
  <si>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</si>
  <si>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</si>
  <si>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</si>
  <si>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</si>
  <si>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</si>
  <si>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</si>
  <si>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</si>
  <si>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</si>
  <si>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</si>
  <si>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</si>
  <si>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</si>
  <si>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</si>
  <si>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</si>
  <si>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</si>
  <si>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</si>
  <si>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</si>
  <si>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</si>
  <si>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</si>
  <si>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</si>
  <si>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</si>
  <si>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</si>
  <si>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</si>
  <si>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</si>
  <si>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</si>
  <si>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</si>
  <si>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</si>
  <si>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</si>
  <si>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</si>
  <si>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</si>
  <si>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</si>
  <si>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</si>
  <si>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</si>
  <si>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</si>
  <si>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</si>
  <si>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</si>
  <si>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</si>
  <si>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</si>
  <si>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</si>
  <si>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</si>
  <si>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</si>
  <si>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</si>
  <si>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</si>
  <si>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</si>
  <si>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</si>
  <si>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</si>
  <si>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</si>
  <si>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</si>
  <si>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</si>
  <si>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</si>
  <si>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</si>
  <si>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</si>
  <si>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</si>
  <si>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</si>
  <si>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</si>
  <si>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</si>
  <si>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</si>
  <si>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</si>
  <si>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</si>
  <si>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</si>
  <si>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</si>
  <si>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</si>
  <si>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</si>
  <si>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</si>
  <si>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</si>
  <si>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</si>
  <si>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</si>
  <si>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</si>
  <si>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</si>
  <si>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</si>
  <si>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</si>
  <si>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</si>
  <si>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</si>
  <si>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</si>
  <si>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</si>
  <si>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</si>
  <si>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</si>
  <si>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</si>
  <si>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</si>
  <si>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</si>
  <si>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</si>
  <si>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</si>
  <si>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</si>
  <si>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</si>
  <si>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</si>
  <si>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</si>
  <si>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</si>
  <si>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</si>
  <si>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</si>
  <si>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</si>
  <si>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</si>
  <si>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</si>
  <si>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</si>
  <si>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</si>
  <si>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</si>
  <si>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</si>
  <si>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</si>
  <si>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</si>
  <si>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</si>
  <si>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</si>
  <si>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</si>
  <si>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</si>
  <si>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</si>
  <si>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</si>
  <si>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</si>
  <si>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</si>
  <si>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</si>
  <si>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</si>
  <si>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</si>
  <si>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</si>
  <si>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</si>
  <si>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</si>
  <si>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</si>
  <si>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</si>
  <si>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</si>
  <si>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</si>
  <si>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</si>
  <si>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</si>
  <si>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</si>
  <si>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</si>
  <si>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</si>
  <si>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</si>
  <si>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</si>
  <si>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</si>
  <si>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</si>
  <si>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</si>
  <si>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</si>
  <si>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</si>
  <si>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</si>
  <si>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</si>
  <si>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</si>
  <si>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</si>
  <si>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</si>
  <si>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</si>
  <si>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</si>
  <si>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</si>
  <si>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</si>
  <si>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</si>
  <si>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</si>
  <si>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</si>
  <si>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</si>
  <si>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</si>
  <si>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</si>
  <si>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</si>
  <si>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</si>
  <si>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</si>
  <si>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</si>
  <si>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</si>
  <si>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</si>
  <si>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</si>
  <si>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</si>
  <si>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</si>
  <si>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</si>
  <si>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</si>
  <si>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</si>
  <si>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</si>
  <si>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</si>
  <si>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</si>
  <si>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</si>
  <si>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</si>
  <si>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</si>
  <si>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</si>
  <si>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</si>
  <si>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</si>
  <si>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</si>
  <si>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</si>
  <si>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</si>
  <si>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</si>
  <si>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</si>
  <si>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</si>
  <si>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</si>
  <si>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</si>
  <si>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</si>
  <si>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</si>
  <si>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</si>
  <si>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</si>
  <si>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</si>
  <si>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</si>
  <si>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</si>
  <si>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</si>
  <si>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</si>
  <si>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</si>
  <si>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</si>
  <si>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</si>
  <si>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</si>
  <si>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</si>
  <si>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</si>
  <si>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</si>
  <si>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</si>
  <si>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</si>
  <si>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</si>
  <si>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</si>
  <si>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</si>
  <si>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</si>
  <si>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</si>
  <si>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</si>
  <si>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</si>
  <si>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</si>
  <si>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</si>
  <si>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</si>
  <si>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</si>
  <si>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</si>
  <si>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</si>
  <si>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</si>
  <si>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</si>
  <si>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</si>
  <si>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</si>
  <si>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</si>
  <si>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</si>
  <si>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</si>
  <si>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</si>
  <si>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</si>
  <si>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</si>
  <si>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</si>
  <si>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</si>
  <si>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</si>
  <si>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</si>
  <si>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</si>
  <si>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</si>
  <si>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</si>
  <si>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</si>
  <si>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</si>
  <si>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</si>
  <si>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</si>
  <si>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</si>
  <si>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</si>
  <si>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</si>
  <si>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</si>
  <si>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</si>
  <si>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</si>
  <si>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</si>
  <si>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</si>
  <si>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</si>
  <si>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</si>
  <si>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</si>
  <si>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</si>
  <si>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</si>
  <si>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</si>
  <si>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</si>
  <si>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</si>
  <si>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</si>
  <si>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</si>
  <si>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</si>
  <si>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</si>
  <si>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</si>
  <si>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</si>
  <si>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</si>
  <si>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</si>
  <si>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</si>
  <si>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</si>
  <si>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</si>
  <si>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</si>
  <si>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</si>
  <si>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</si>
  <si>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</si>
  <si>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</si>
  <si>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</si>
  <si>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</si>
  <si>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</si>
  <si>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</si>
  <si>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</si>
  <si>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</si>
  <si>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</si>
  <si>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</si>
  <si>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</si>
  <si>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</si>
  <si>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</si>
  <si>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</si>
  <si>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</si>
  <si>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</si>
  <si>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</si>
  <si>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</si>
  <si>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</si>
  <si>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</si>
  <si>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</si>
  <si>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</si>
  <si>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</si>
  <si>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</si>
  <si>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</si>
  <si>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</si>
  <si>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</si>
  <si>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</si>
  <si>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</si>
  <si>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</si>
  <si>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</si>
  <si>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</si>
  <si>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</si>
  <si>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</si>
  <si>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</si>
  <si>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</si>
  <si>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</si>
  <si>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</si>
  <si>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</si>
  <si>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</si>
  <si>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</si>
  <si>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</si>
  <si>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</si>
  <si>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</si>
  <si>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</si>
  <si>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</si>
  <si>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</si>
  <si>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</si>
  <si>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</si>
  <si>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</si>
  <si>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</si>
  <si>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</si>
  <si>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</si>
  <si>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</si>
  <si>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</si>
  <si>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</si>
  <si>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</si>
  <si>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</si>
  <si>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</si>
  <si>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</si>
  <si>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</si>
  <si>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</si>
  <si>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</si>
  <si>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</si>
  <si>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</si>
  <si>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</si>
  <si>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</si>
  <si>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</si>
  <si>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</si>
  <si>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</si>
  <si>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</si>
  <si>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</si>
  <si>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</si>
  <si>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</si>
  <si>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</si>
  <si>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</si>
  <si>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</si>
  <si>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</si>
  <si>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</si>
  <si>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</si>
  <si>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</si>
  <si>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</si>
  <si>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</si>
  <si>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</si>
  <si>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</si>
  <si>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</si>
  <si>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</si>
  <si>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</si>
  <si>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</si>
  <si>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</si>
  <si>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</si>
  <si>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</si>
  <si>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</si>
  <si>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</si>
  <si>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</si>
  <si>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</si>
  <si>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</si>
  <si>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</si>
  <si>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</si>
  <si>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</si>
  <si>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</si>
  <si>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</si>
  <si>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</si>
  <si>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</si>
  <si>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</si>
  <si>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</si>
  <si>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</si>
  <si>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</si>
  <si>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</si>
  <si>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</si>
  <si>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</si>
  <si>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</si>
  <si>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</si>
  <si>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</si>
  <si>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</si>
  <si>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</si>
  <si>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</si>
  <si>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</si>
  <si>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</si>
  <si>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</si>
  <si>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</si>
  <si>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</si>
  <si>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</si>
  <si>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</si>
  <si>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</si>
  <si>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</si>
  <si>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</si>
  <si>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</si>
  <si>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</si>
  <si>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</si>
  <si>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</si>
  <si>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</si>
  <si>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</si>
  <si>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</si>
  <si>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</si>
  <si>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</si>
  <si>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</si>
  <si>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</si>
  <si>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</si>
  <si>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</si>
  <si>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</si>
  <si>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</si>
  <si>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</si>
  <si>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</si>
  <si>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</si>
  <si>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</si>
  <si>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</si>
  <si>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</si>
  <si>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</si>
  <si>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</si>
  <si>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</si>
  <si>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</si>
  <si>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</si>
  <si>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</si>
  <si>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</si>
  <si>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</si>
  <si>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</si>
  <si>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</si>
  <si>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</si>
  <si>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</si>
  <si>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</si>
  <si>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</si>
  <si>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</si>
  <si>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</si>
  <si>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</si>
  <si>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</si>
  <si>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</si>
  <si>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</si>
  <si>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</si>
  <si>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</si>
  <si>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</si>
  <si>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</si>
  <si>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</si>
  <si>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</si>
  <si>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</si>
  <si>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</si>
  <si>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</si>
  <si>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</si>
  <si>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</si>
  <si>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</si>
  <si>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</si>
  <si>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</si>
  <si>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</si>
  <si>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</si>
  <si>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</si>
  <si>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</si>
  <si>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</si>
  <si>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</si>
  <si>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</si>
  <si>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</si>
  <si>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</si>
  <si>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</si>
  <si>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</si>
  <si>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</si>
  <si>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</si>
  <si>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</si>
  <si>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</si>
  <si>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</si>
  <si>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</si>
  <si>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</si>
  <si>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</si>
  <si>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</si>
  <si>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</si>
  <si>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</si>
  <si>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</si>
  <si>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</si>
  <si>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</si>
  <si>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</si>
  <si>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</si>
  <si>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</si>
  <si>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</si>
  <si>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</si>
  <si>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</si>
  <si>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</si>
  <si>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</si>
  <si>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</si>
  <si>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</si>
  <si>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</si>
  <si>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</si>
  <si>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</si>
  <si>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</si>
  <si>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</si>
  <si>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</si>
  <si>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</si>
  <si>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</si>
  <si>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</si>
  <si>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</si>
  <si>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</si>
  <si>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</si>
  <si>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</si>
  <si>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</si>
  <si>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</si>
  <si>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</si>
  <si>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</si>
  <si>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</si>
  <si>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</si>
  <si>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</si>
  <si>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</si>
  <si>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</si>
  <si>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</si>
  <si>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</si>
  <si>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</si>
  <si>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</si>
  <si>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</si>
  <si>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</si>
  <si>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</si>
  <si>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</si>
  <si>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</si>
  <si>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</si>
  <si>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</si>
  <si>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</si>
  <si>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</si>
  <si>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</si>
  <si>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</si>
  <si>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</si>
  <si>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</si>
  <si>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</si>
  <si>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</si>
  <si>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</si>
  <si>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</si>
  <si>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</si>
  <si>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</si>
  <si>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</si>
  <si>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</si>
  <si>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</si>
  <si>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</si>
  <si>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</si>
  <si>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</si>
  <si>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</si>
  <si>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</si>
  <si>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</si>
  <si>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</si>
  <si>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</si>
  <si>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</si>
  <si>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</si>
  <si>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</si>
  <si>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</si>
  <si>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</si>
  <si>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</si>
  <si>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</si>
  <si>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</si>
  <si>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</si>
  <si>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</si>
  <si>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</si>
  <si>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</si>
  <si>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</si>
  <si>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</si>
  <si>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</si>
  <si>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</si>
  <si>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</si>
  <si>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</si>
  <si>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</si>
  <si>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</si>
  <si>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</si>
  <si>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</si>
  <si>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</si>
  <si>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</si>
  <si>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</si>
  <si>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</si>
  <si>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</si>
  <si>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</si>
  <si>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</si>
  <si>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</si>
  <si>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</si>
  <si>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</si>
  <si>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</si>
  <si>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</si>
  <si>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</si>
  <si>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</si>
  <si>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</si>
  <si>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</si>
  <si>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</si>
  <si>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</si>
  <si>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</si>
  <si>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</si>
  <si>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</si>
  <si>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</si>
  <si>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</si>
  <si>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</si>
  <si>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</si>
  <si>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</si>
  <si>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</si>
  <si>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</si>
  <si>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</si>
  <si>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</si>
  <si>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</si>
  <si>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</si>
  <si>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</si>
  <si>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</si>
  <si>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</si>
  <si>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</si>
  <si>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</si>
  <si>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</si>
  <si>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</si>
  <si>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</si>
  <si>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</si>
  <si>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</si>
  <si>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</si>
  <si>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</si>
  <si>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</si>
  <si>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</si>
  <si>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</si>
  <si>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</si>
  <si>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</si>
  <si>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</si>
  <si>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</si>
  <si>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</si>
  <si>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</si>
  <si>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</si>
  <si>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</si>
  <si>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</si>
  <si>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</si>
  <si>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</si>
  <si>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</si>
  <si>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</si>
  <si>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</si>
  <si>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</si>
  <si>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</si>
  <si>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</si>
  <si>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</si>
  <si>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</si>
  <si>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</si>
  <si>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</si>
  <si>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</si>
  <si>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</si>
  <si>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</si>
  <si>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</si>
  <si>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</si>
  <si>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</si>
  <si>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</si>
  <si>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</si>
  <si>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</si>
  <si>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</si>
  <si>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</si>
  <si>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</si>
  <si>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</si>
  <si>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</si>
  <si>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</si>
  <si>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</si>
  <si>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</si>
  <si>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</si>
  <si>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</si>
  <si>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</si>
  <si>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</si>
  <si>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</si>
  <si>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</si>
  <si>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</si>
  <si>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</si>
  <si>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</si>
  <si>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</si>
  <si>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</si>
  <si>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</si>
  <si>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</si>
  <si>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</si>
  <si>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</si>
  <si>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</si>
  <si>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</si>
  <si>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</si>
  <si>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</si>
  <si>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</si>
  <si>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</si>
  <si>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</si>
  <si>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</si>
  <si>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</si>
  <si>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</si>
  <si>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</si>
  <si>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</si>
  <si>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</si>
  <si>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</si>
  <si>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</si>
  <si>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</si>
  <si>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</si>
  <si>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</si>
  <si>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</si>
  <si>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</si>
  <si>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</si>
  <si>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</si>
  <si>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</si>
  <si>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</si>
  <si>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</si>
  <si>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</si>
  <si>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</si>
  <si>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</si>
  <si>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</si>
  <si>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</si>
  <si>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</si>
  <si>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</si>
  <si>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</si>
  <si>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</si>
  <si>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</si>
  <si>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</si>
  <si>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</si>
  <si>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</si>
  <si>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</si>
  <si>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</si>
  <si>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</si>
  <si>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</si>
  <si>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</si>
  <si>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</si>
  <si>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</si>
  <si>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</si>
  <si>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</si>
  <si>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</si>
  <si>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</si>
  <si>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</si>
  <si>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</si>
  <si>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</si>
  <si>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</si>
  <si>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</si>
  <si>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</si>
  <si>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</si>
  <si>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</si>
  <si>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</si>
  <si>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</si>
  <si>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</si>
  <si>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</si>
  <si>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</si>
  <si>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</si>
  <si>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</si>
  <si>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</si>
  <si>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</si>
  <si>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</si>
  <si>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</si>
  <si>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</si>
  <si>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</si>
  <si>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</si>
  <si>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</si>
  <si>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</si>
  <si>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</si>
  <si>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</si>
  <si>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</si>
  <si>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</si>
  <si>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</si>
  <si>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</si>
  <si>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</si>
  <si>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</si>
  <si>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</si>
  <si>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</si>
  <si>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</si>
  <si>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</si>
  <si>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</si>
  <si>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</si>
  <si>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</si>
  <si>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</si>
  <si>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</si>
  <si>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</si>
  <si>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</si>
  <si>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</si>
  <si>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</si>
  <si>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</si>
  <si>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</si>
  <si>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</si>
  <si>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</si>
  <si>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</si>
  <si>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</si>
  <si>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</si>
  <si>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</si>
  <si>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</si>
  <si>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</si>
  <si>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</si>
  <si>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</si>
  <si>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</si>
  <si>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</si>
  <si>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</si>
  <si>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</si>
  <si>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</si>
  <si>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</si>
  <si>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</si>
  <si>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</si>
  <si>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</si>
  <si>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</si>
  <si>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</si>
  <si>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</si>
  <si>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</si>
  <si>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</si>
  <si>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</si>
  <si>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</si>
  <si>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</si>
  <si>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</si>
  <si>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</si>
  <si>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</si>
  <si>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</si>
  <si>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</si>
  <si>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</si>
  <si>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</si>
  <si>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</si>
  <si>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</si>
  <si>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</si>
  <si>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</si>
  <si>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</si>
  <si>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</si>
  <si>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</si>
  <si>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</si>
  <si>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</si>
  <si>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</si>
  <si>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</si>
  <si>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</si>
  <si>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</si>
  <si>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</si>
  <si>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</si>
  <si>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</si>
  <si>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</si>
  <si>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</si>
  <si>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</si>
  <si>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</si>
  <si>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</si>
  <si>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</si>
  <si>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</si>
  <si>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</si>
  <si>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</si>
  <si>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</si>
  <si>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</si>
  <si>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</si>
  <si>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</si>
  <si>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</si>
  <si>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</si>
  <si>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</si>
  <si>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</si>
  <si>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</si>
  <si>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</si>
  <si>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</si>
  <si>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</si>
  <si>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</si>
  <si>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</si>
  <si>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</si>
  <si>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</si>
  <si>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</si>
  <si>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</si>
  <si>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</si>
  <si>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</si>
  <si>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</si>
  <si>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</si>
  <si>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</si>
  <si>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</si>
  <si>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</si>
  <si>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</si>
  <si>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</si>
  <si>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</si>
  <si>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</si>
  <si>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</si>
  <si>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</si>
  <si>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</si>
  <si>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</si>
  <si>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</si>
  <si>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</si>
  <si>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</si>
  <si>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</si>
  <si>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</si>
  <si>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</si>
  <si>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</si>
  <si>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</si>
  <si>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</si>
  <si>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</si>
  <si>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</si>
  <si>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</si>
  <si>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</si>
  <si>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</si>
  <si>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</si>
  <si>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</si>
  <si>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</si>
  <si>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</si>
  <si>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</si>
  <si>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</si>
  <si>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</si>
  <si>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</si>
  <si>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</si>
  <si>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</si>
  <si>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</si>
  <si>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</si>
  <si>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</si>
  <si>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</si>
  <si>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</si>
  <si>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</si>
  <si>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</si>
  <si>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</si>
  <si>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</si>
  <si>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</si>
  <si>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</si>
  <si>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</si>
  <si>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</si>
  <si>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</si>
  <si>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</si>
  <si>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</si>
  <si>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</si>
  <si>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</si>
  <si>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</si>
  <si>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</si>
  <si>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</si>
  <si>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</si>
  <si>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</si>
  <si>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</si>
  <si>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</si>
  <si>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</si>
  <si>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</si>
  <si>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</si>
  <si>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</si>
  <si>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</si>
  <si>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</si>
  <si>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</si>
  <si>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</si>
  <si>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</si>
  <si>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</si>
  <si>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</si>
  <si>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</si>
  <si>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</si>
  <si>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</si>
  <si>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</si>
  <si>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</si>
  <si>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</si>
  <si>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</si>
  <si>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</si>
  <si>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</si>
  <si>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</si>
  <si>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</si>
  <si>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</si>
  <si>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</si>
  <si>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</si>
  <si>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</si>
  <si>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</si>
  <si>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</si>
  <si>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</si>
  <si>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</si>
  <si>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</si>
  <si>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</si>
  <si>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</si>
  <si>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</si>
  <si>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</si>
  <si>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</si>
  <si>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</si>
  <si>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</si>
  <si>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</si>
  <si>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</si>
  <si>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</si>
  <si>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</si>
  <si>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</si>
  <si>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</si>
  <si>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</si>
  <si>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</si>
  <si>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</si>
  <si>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</si>
  <si>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</si>
  <si>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</si>
  <si>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</si>
  <si>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</si>
  <si>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</si>
  <si>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</si>
  <si>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</si>
  <si>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</si>
  <si>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</si>
  <si>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</si>
  <si>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</si>
  <si>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</si>
  <si>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</si>
  <si>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</si>
  <si>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</si>
  <si>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</si>
  <si>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</si>
  <si>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</si>
  <si>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</si>
  <si>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</si>
  <si>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</si>
  <si>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</si>
  <si>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</si>
  <si>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</si>
  <si>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</si>
  <si>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</si>
  <si>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</si>
  <si>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</si>
  <si>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</si>
  <si>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</si>
  <si>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</si>
  <si>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pronto 08h15 /  Previsão de faixa após C64 - 11h00</t>
  </si>
  <si>
    <t xml:space="preserve">MC1 08h20 / </t>
  </si>
  <si>
    <t>Aguardando confirmação do auxiliar</t>
  </si>
  <si>
    <t xml:space="preserve">MC1 08h42 / </t>
  </si>
  <si>
    <t xml:space="preserve">TP pronto 08h06 / </t>
  </si>
  <si>
    <t>Rogerio</t>
  </si>
  <si>
    <t>ZYU1 / ZFY1981</t>
  </si>
  <si>
    <t>Henrique</t>
  </si>
  <si>
    <t>ZKW-ZCP</t>
  </si>
  <si>
    <t>ZKWZCP</t>
  </si>
  <si>
    <t>PCM</t>
  </si>
  <si>
    <t>Alterado programação para realizar abastecimento da locomotiva em ZKE / Previsão de MC1 12h30.</t>
  </si>
  <si>
    <t>Limpeza de lastro</t>
  </si>
  <si>
    <t>Alterado a programação para km 107+500 ao km 108+200 ZPT2/ Alterado a programação</t>
  </si>
  <si>
    <t>1101091/1101093</t>
  </si>
  <si>
    <t>Alterado programação para km 123+600 entre ZPGZZV / TP aguardando condições climáticas</t>
  </si>
  <si>
    <t>1 (Fixo)</t>
  </si>
  <si>
    <t>Alterado programação para descarga de pedra km 109+500 ao km110+200 via 2 / Aguardanddo solicitar MC1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</si>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</sst>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Q70" activePane="topRight" state="frozen"/>
      <selection pane="topRight" activeCell="AR103" sqref="AR10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8" t="s">
        <v>950</v>
      </c>
      <c r="C1" s="179"/>
      <c r="D1" s="179"/>
      <c r="E1" s="3"/>
      <c r="F1" s="178" t="s">
        <v>951</v>
      </c>
      <c r="G1" s="179"/>
      <c r="H1" s="180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81"/>
      <c r="AH1" s="5"/>
      <c r="AI1" s="188" t="s">
        <v>952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953</v>
      </c>
      <c r="BI1" s="194"/>
      <c r="BJ1" s="194"/>
      <c r="BK1" s="195"/>
      <c r="BL1" s="5"/>
      <c r="BM1" s="185" t="s">
        <v>954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8" t="s">
        <v>955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958</v>
      </c>
      <c r="AT2" s="189"/>
      <c r="AU2" s="189"/>
      <c r="AV2" s="189"/>
      <c r="AW2" s="189"/>
      <c r="AX2" s="189"/>
      <c r="AY2" s="192"/>
      <c r="AZ2" s="6"/>
      <c r="BA2" s="182" t="s">
        <v>959</v>
      </c>
      <c r="BB2" s="184"/>
      <c r="BC2" s="188" t="s">
        <v>956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2" t="s">
        <v>960</v>
      </c>
      <c r="AJ3" s="184"/>
      <c r="AK3" s="182" t="s">
        <v>961</v>
      </c>
      <c r="AL3" s="183"/>
      <c r="AM3" s="206"/>
      <c r="AN3" s="207"/>
      <c r="AO3" s="183"/>
      <c r="AP3" s="183"/>
      <c r="AQ3" s="184"/>
      <c r="AR3" s="63"/>
      <c r="AS3" s="204" t="s">
        <v>967</v>
      </c>
      <c r="AT3" s="205"/>
      <c r="AU3" s="204" t="s">
        <v>968</v>
      </c>
      <c r="AV3" s="205"/>
      <c r="AW3" s="204" t="s">
        <v>969</v>
      </c>
      <c r="AX3" s="205"/>
      <c r="AY3" s="63" t="s">
        <v>970</v>
      </c>
      <c r="AZ3" s="63"/>
      <c r="BA3" s="202"/>
      <c r="BB3" s="203"/>
      <c r="BC3" s="182" t="s">
        <v>963</v>
      </c>
      <c r="BD3" s="183"/>
      <c r="BE3" s="183"/>
      <c r="BF3" s="184"/>
      <c r="BG3" s="62"/>
      <c r="BH3" s="196"/>
      <c r="BI3" s="197"/>
      <c r="BJ3" s="197"/>
      <c r="BK3" s="198"/>
      <c r="BL3" s="62"/>
      <c r="BM3" s="185" t="s">
        <v>971</v>
      </c>
      <c r="BN3" s="186"/>
      <c r="BO3" s="186"/>
      <c r="BP3" s="187"/>
      <c r="BQ3" s="185" t="s">
        <v>742</v>
      </c>
      <c r="BR3" s="186"/>
      <c r="BS3" s="187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/>
      <c r="AS79" s="108"/>
      <c r="AT79" s="108"/>
      <c r="AU79" s="136"/>
      <c r="AV79" s="136"/>
      <c r="AW79" s="14"/>
      <c r="AX79" s="14"/>
      <c r="AY79" s="164">
        <f t="shared" si="8"/>
        <v>0</v>
      </c>
      <c r="AZ79" s="153"/>
      <c r="BA79" s="109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/>
      <c r="BI79" s="17"/>
      <c r="BJ79" s="17" t="s">
        <v>1080</v>
      </c>
      <c r="BK79" s="18"/>
      <c r="BL79" s="16"/>
      <c r="BM79" s="130"/>
      <c r="BN79" s="130"/>
      <c r="BO79" s="130"/>
      <c r="BP79" s="18"/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/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/>
      <c r="AT80" s="108"/>
      <c r="AU80" s="136"/>
      <c r="AV80" s="136"/>
      <c r="AW80" s="14"/>
      <c r="AX80" s="14"/>
      <c r="AY80" s="164">
        <f t="shared" si="8"/>
        <v>0</v>
      </c>
      <c r="AZ80" s="153"/>
      <c r="BA80" s="109"/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/>
      <c r="BI80" s="17"/>
      <c r="BJ80" s="17" t="s">
        <v>1167</v>
      </c>
      <c r="BK80" s="18"/>
      <c r="BL80" s="16"/>
      <c r="BM80" s="130"/>
      <c r="BN80" s="130"/>
      <c r="BO80" s="130"/>
      <c r="BP80" s="18"/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/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/>
      <c r="AT81" s="108"/>
      <c r="AU81" s="136"/>
      <c r="AV81" s="136"/>
      <c r="AW81" s="14"/>
      <c r="AX81" s="14"/>
      <c r="AY81" s="164">
        <f t="shared" si="8"/>
        <v>0</v>
      </c>
      <c r="AZ81" s="153"/>
      <c r="BA81" s="109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/>
      <c r="BI81" s="17"/>
      <c r="BJ81" s="17" t="s">
        <v>1168</v>
      </c>
      <c r="BK81" s="18"/>
      <c r="BL81" s="16"/>
      <c r="BM81" s="130"/>
      <c r="BN81" s="130"/>
      <c r="BO81" s="130"/>
      <c r="BP81" s="18"/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/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>
        <v>106109</v>
      </c>
      <c r="I82" s="105">
        <v>106109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>
        <f>BS_CONTROLE[[#This Row],[Local - Partida]]</f>
        <v>106109</v>
      </c>
      <c r="AL82" s="31">
        <f>BS_CONTROLE[[#This Row],[Local - Encerramento]]</f>
        <v>106109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/>
      <c r="AS82" s="108"/>
      <c r="AT82" s="108"/>
      <c r="AU82" s="136"/>
      <c r="AV82" s="136"/>
      <c r="AW82" s="14"/>
      <c r="AX82" s="14"/>
      <c r="AY82" s="164">
        <f t="shared" si="8"/>
        <v>0</v>
      </c>
      <c r="AZ82" s="153"/>
      <c r="BA82" s="109"/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/>
      <c r="BI82" s="17"/>
      <c r="BJ82" s="17" t="s">
        <v>1169</v>
      </c>
      <c r="BK82" s="18"/>
      <c r="BL82" s="16"/>
      <c r="BM82" s="130"/>
      <c r="BN82" s="130"/>
      <c r="BO82" s="130"/>
      <c r="BP82" s="18"/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/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/>
      <c r="AT85" s="108"/>
      <c r="AU85" s="136"/>
      <c r="AV85" s="136"/>
      <c r="AW85" s="14"/>
      <c r="AX85" s="14"/>
      <c r="AY85" s="164">
        <f t="shared" si="8"/>
        <v>0</v>
      </c>
      <c r="AZ85" s="153"/>
      <c r="BA85" s="109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/>
      <c r="BI85" s="17"/>
      <c r="BJ85" s="17" t="s">
        <v>1170</v>
      </c>
      <c r="BK85" s="18"/>
      <c r="BL85" s="16"/>
      <c r="BM85" s="130"/>
      <c r="BN85" s="130"/>
      <c r="BO85" s="130"/>
      <c r="BP85" s="18"/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/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/>
      <c r="AT86" s="108"/>
      <c r="AU86" s="136"/>
      <c r="AV86" s="136"/>
      <c r="AW86" s="14"/>
      <c r="AX86" s="14"/>
      <c r="AY86" s="164">
        <f t="shared" si="8"/>
        <v>0</v>
      </c>
      <c r="AZ86" s="153"/>
      <c r="BA86" s="109"/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/>
      <c r="BI86" s="17"/>
      <c r="BJ86" s="17" t="s">
        <v>1171</v>
      </c>
      <c r="BK86" s="18"/>
      <c r="BL86" s="16"/>
      <c r="BM86" s="130"/>
      <c r="BN86" s="130"/>
      <c r="BO86" s="130"/>
      <c r="BP86" s="18"/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/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1172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/>
      <c r="AT87" s="108"/>
      <c r="AU87" s="136"/>
      <c r="AV87" s="136"/>
      <c r="AW87" s="14"/>
      <c r="AX87" s="14"/>
      <c r="AY87" s="164">
        <f t="shared" si="8"/>
        <v>0</v>
      </c>
      <c r="AZ87" s="153"/>
      <c r="BA87" s="109"/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/>
      <c r="BI87" s="17"/>
      <c r="BJ87" s="17" t="s">
        <v>1171</v>
      </c>
      <c r="BK87" s="18"/>
      <c r="BL87" s="16"/>
      <c r="BM87" s="130"/>
      <c r="BN87" s="130"/>
      <c r="BO87" s="130"/>
      <c r="BP87" s="18"/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/>
      </c>
    </row>
    <row r="88" spans="1:72">
      <c r="A88" s="47" t="str">
        <f t="shared" si="9"/>
        <v>W59</v>
      </c>
      <c r="B88" s="102"/>
      <c r="C88" s="135" t="str">
        <f>IF(BS_CONTROLE[[#This Row],[DATA]]="","",WEEKNUM(BS_CONTROLE[[#This Row],[DATA]]))</f>
        <v/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1173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1174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/>
      <c r="AS88" s="108"/>
      <c r="AT88" s="108"/>
      <c r="AU88" s="136"/>
      <c r="AV88" s="136"/>
      <c r="AW88" s="14"/>
      <c r="AX88" s="14"/>
      <c r="AY88" s="164">
        <f t="shared" si="8"/>
        <v>0</v>
      </c>
      <c r="AZ88" s="153"/>
      <c r="BA88" s="109"/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/>
      <c r="BI88" s="17"/>
      <c r="BJ88" s="17" t="s">
        <v>1123</v>
      </c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/>
      <c r="AS90" s="108"/>
      <c r="AT90" s="108"/>
      <c r="AU90" s="136"/>
      <c r="AV90" s="136"/>
      <c r="AW90" s="14"/>
      <c r="AX90" s="14"/>
      <c r="AY90" s="164">
        <f t="shared" si="8"/>
        <v>0</v>
      </c>
      <c r="AZ90" s="153"/>
      <c r="BA90" s="109"/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/>
      <c r="BI90" s="17"/>
      <c r="BJ90" s="17" t="s">
        <v>1123</v>
      </c>
      <c r="BK90" s="18"/>
      <c r="BL90" s="16"/>
      <c r="BM90" s="130"/>
      <c r="BN90" s="130"/>
      <c r="BO90" s="130"/>
      <c r="BP90" s="18"/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/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1175</v>
      </c>
      <c r="N92" s="150" t="s">
        <v>1176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1177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tr">
        <f>BS_CONTROLE[[#This Row],[Local - Encerramento]]</f>
        <v>ZCP1</v>
      </c>
      <c r="AM92" s="105" t="str">
        <f>IF(BS_CONTROLE[[#This Row],[Entre - Estações]]=0, "-", BS_CONTROLE[[#This Row],[Entre - Estações]])</f>
        <v>ZKW-ZCP</v>
      </c>
      <c r="AN92" s="105" t="str">
        <f>IF(BS_CONTROLE[[#This Row],[SB]]=0, "-", BS_CONTROLE[[#This Row],[SB]])</f>
        <v>ZKWZCP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/>
      <c r="AS92" s="108"/>
      <c r="AT92" s="108"/>
      <c r="AU92" s="136"/>
      <c r="AV92" s="136"/>
      <c r="AW92" s="14"/>
      <c r="AX92" s="14"/>
      <c r="AY92" s="164">
        <f t="shared" si="8"/>
        <v>0</v>
      </c>
      <c r="AZ92" s="153"/>
      <c r="BA92" s="109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 t="s">
        <v>1178</v>
      </c>
      <c r="BK92" s="18"/>
      <c r="BL92" s="16"/>
      <c r="BM92" s="130"/>
      <c r="BN92" s="130"/>
      <c r="BO92" s="130"/>
      <c r="BP92" s="18"/>
      <c r="BQ92" s="12" t="str">
        <f t="shared" si="10"/>
        <v>Produção e Intervalo</v>
      </c>
      <c r="BR92" s="19">
        <f t="shared" si="11"/>
        <v>0</v>
      </c>
      <c r="BS92" s="19">
        <f t="shared" si="12"/>
        <v>0</v>
      </c>
      <c r="BT92" s="8" t="str">
        <f t="shared" si="13"/>
        <v/>
      </c>
    </row>
    <row r="93" spans="1:72">
      <c r="A93" s="47" t="str">
        <f t="shared" si="9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8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/>
      <c r="AS94" s="108"/>
      <c r="AT94" s="108"/>
      <c r="AU94" s="136"/>
      <c r="AV94" s="136"/>
      <c r="AW94" s="14"/>
      <c r="AX94" s="14"/>
      <c r="AY94" s="164">
        <f t="shared" si="8"/>
        <v>0</v>
      </c>
      <c r="AZ94" s="153"/>
      <c r="BA94" s="109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/>
      <c r="BI94" s="17"/>
      <c r="BJ94" s="17" t="s">
        <v>1080</v>
      </c>
      <c r="BK94" s="18"/>
      <c r="BL94" s="16"/>
      <c r="BM94" s="130"/>
      <c r="BN94" s="130"/>
      <c r="BO94" s="130"/>
      <c r="BP94" s="18"/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/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/>
      <c r="AS95" s="108"/>
      <c r="AT95" s="108"/>
      <c r="AU95" s="136"/>
      <c r="AV95" s="136"/>
      <c r="AW95" s="14"/>
      <c r="AX95" s="14"/>
      <c r="AY95" s="164">
        <f t="shared" si="8"/>
        <v>0</v>
      </c>
      <c r="AZ95" s="153"/>
      <c r="BA95" s="109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/>
      <c r="BI95" s="17"/>
      <c r="BJ95" s="17" t="s">
        <v>1080</v>
      </c>
      <c r="BK95" s="18"/>
      <c r="BL95" s="16"/>
      <c r="BM95" s="130"/>
      <c r="BN95" s="130"/>
      <c r="BO95" s="130"/>
      <c r="BP95" s="18"/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/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/>
      <c r="AS98" s="108"/>
      <c r="AT98" s="108"/>
      <c r="AU98" s="136"/>
      <c r="AV98" s="136"/>
      <c r="AW98" s="14"/>
      <c r="AX98" s="14"/>
      <c r="AY98" s="164">
        <f t="shared" si="8"/>
        <v>0</v>
      </c>
      <c r="AZ98" s="153"/>
      <c r="BA98" s="109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/>
      <c r="BI98" s="17"/>
      <c r="BJ98" s="17" t="s">
        <v>1080</v>
      </c>
      <c r="BK98" s="18"/>
      <c r="BL98" s="16"/>
      <c r="BM98" s="130"/>
      <c r="BN98" s="130"/>
      <c r="BO98" s="130"/>
      <c r="BP98" s="18"/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/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1179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/>
      <c r="AS99" s="108"/>
      <c r="AT99" s="108"/>
      <c r="AU99" s="136"/>
      <c r="AV99" s="136"/>
      <c r="AW99" s="14"/>
      <c r="AX99" s="14"/>
      <c r="AY99" s="164">
        <f t="shared" si="8"/>
        <v>0</v>
      </c>
      <c r="AZ99" s="153"/>
      <c r="BA99" s="109"/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/>
      <c r="BI99" s="17"/>
      <c r="BJ99" s="17" t="s">
        <v>1080</v>
      </c>
      <c r="BK99" s="18"/>
      <c r="BL99" s="16"/>
      <c r="BM99" s="130"/>
      <c r="BN99" s="130"/>
      <c r="BO99" s="130"/>
      <c r="BP99" s="18"/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/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/>
      <c r="AS100" s="108"/>
      <c r="AT100" s="108"/>
      <c r="AU100" s="136"/>
      <c r="AV100" s="136"/>
      <c r="AW100" s="14"/>
      <c r="AX100" s="14"/>
      <c r="AY100" s="164">
        <f t="shared" si="8"/>
        <v>0</v>
      </c>
      <c r="AZ100" s="153"/>
      <c r="BA100" s="109"/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/>
      <c r="BI100" s="17"/>
      <c r="BJ100" s="17" t="s">
        <v>1180</v>
      </c>
      <c r="BK100" s="18"/>
      <c r="BL100" s="16"/>
      <c r="BM100" s="130"/>
      <c r="BN100" s="130"/>
      <c r="BO100" s="130"/>
      <c r="BP100" s="18"/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/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1181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109-ZGM</v>
      </c>
      <c r="AN101" s="105" t="str">
        <f>IF(BS_CONTROLE[[#This Row],[SB]]=0, "-", BS_CONTROLE[[#This Row],[SB]])</f>
        <v>1101091/1101093</v>
      </c>
      <c r="AO101" s="105">
        <f>IF(BS_CONTROLE[[#This Row],[SUB]]=0, "-", BS_CONTROLE[[#This Row],[SUB]])</f>
        <v>30</v>
      </c>
      <c r="AP101" s="105">
        <f>BS_CONTROLE[[#This Row],[KM - Inicio]]</f>
        <v>109</v>
      </c>
      <c r="AQ101" s="105">
        <f>BS_CONTROLE[[#This Row],[KM - Inicio]]</f>
        <v>109</v>
      </c>
      <c r="AR101" s="108"/>
      <c r="AS101" s="108"/>
      <c r="AT101" s="108"/>
      <c r="AU101" s="136"/>
      <c r="AV101" s="136"/>
      <c r="AW101" s="14"/>
      <c r="AX101" s="14"/>
      <c r="AY101" s="164">
        <f t="shared" si="8"/>
        <v>0</v>
      </c>
      <c r="AZ101" s="153"/>
      <c r="BA101" s="109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01" s="150"/>
      <c r="BG101" s="16"/>
      <c r="BH101" s="17"/>
      <c r="BI101" s="17"/>
      <c r="BJ101" s="17" t="s">
        <v>1182</v>
      </c>
      <c r="BK101" s="18"/>
      <c r="BL101" s="16"/>
      <c r="BM101" s="130"/>
      <c r="BN101" s="130"/>
      <c r="BO101" s="130"/>
      <c r="BP101" s="18"/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/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1183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tr">
        <f>IF(BS_CONTROLE[[#This Row],[Atividade]]=0, "-", BS_CONTROLE[[#This Row],[Atividade]])</f>
        <v>RECOLHIMENTO DE DORMENTE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tr">
        <f>IF(BS_CONTROLE[[#This Row],[Entre - Estações]]=0, "-", BS_CONTROLE[[#This Row],[Entre - Estações]])</f>
        <v>ZZV-ZPG</v>
      </c>
      <c r="AN102" s="105" t="str">
        <f>IF(BS_CONTROLE[[#This Row],[SB]]=0, "-", BS_CONTROLE[[#This Row],[SB]])</f>
        <v>ZPGRUM2</v>
      </c>
      <c r="AO102" s="105">
        <f>IF(BS_CONTROLE[[#This Row],[SUB]]=0, "-", BS_CONTROLE[[#This Row],[SUB]])</f>
        <v>53</v>
      </c>
      <c r="AP102" s="105">
        <f>BS_CONTROLE[[#This Row],[KM - Inicio]]</f>
        <v>125</v>
      </c>
      <c r="AQ102" s="105">
        <f>BS_CONTROLE[[#This Row],[KM - Inicio]]</f>
        <v>125</v>
      </c>
      <c r="AR102" s="108">
        <v>0.36458333333333331</v>
      </c>
      <c r="AS102" s="108"/>
      <c r="AT102" s="108"/>
      <c r="AU102" s="136"/>
      <c r="AV102" s="136"/>
      <c r="AW102" s="14"/>
      <c r="AX102" s="14"/>
      <c r="AY102" s="164">
        <f t="shared" si="8"/>
        <v>0</v>
      </c>
      <c r="AZ102" s="153"/>
      <c r="BA102" s="109"/>
      <c r="BB102" s="10" t="str">
        <f>IFERROR(_xlfn.XLOOKUP(AI102, BS_ATIVIDADE[ATIVIDADE],BS_ATIVIDADE[UNIDADE] ), "*")</f>
        <v>Nº DE PEÇAS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 t="s">
        <v>1184</v>
      </c>
      <c r="BK102" s="18"/>
      <c r="BL102" s="16"/>
      <c r="BM102" s="130"/>
      <c r="BN102" s="130"/>
      <c r="BO102" s="130"/>
      <c r="BP102" s="18"/>
      <c r="BQ102" s="12" t="str">
        <f t="shared" si="10"/>
        <v>Produção e Intervalo</v>
      </c>
      <c r="BR102" s="19">
        <f t="shared" si="11"/>
        <v>0</v>
      </c>
      <c r="BS102" s="19">
        <f t="shared" si="12"/>
        <v>0</v>
      </c>
      <c r="BT102" s="8" t="str">
        <f t="shared" si="13"/>
        <v/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8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8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9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8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9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8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9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8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8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9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8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9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8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9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8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9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8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9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8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9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8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8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8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9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8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9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8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9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8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9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8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9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8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9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8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9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8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9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8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9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8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8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8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9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8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9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8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9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4"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4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5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4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5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4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5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4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5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4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4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5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4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5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4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5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4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4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5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4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5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4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5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4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5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4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5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4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5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4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5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4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1185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1186</v>
      </c>
      <c r="C4" s="160" t="s">
        <v>1187</v>
      </c>
      <c r="D4" s="160" t="s">
        <v>1188</v>
      </c>
      <c r="E4" s="160" t="s">
        <v>1189</v>
      </c>
      <c r="F4" s="160" t="s">
        <v>4</v>
      </c>
      <c r="G4" s="160" t="s">
        <v>1190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1191</v>
      </c>
      <c r="C6" s="161">
        <v>407867</v>
      </c>
      <c r="D6" s="161" t="s">
        <v>1192</v>
      </c>
      <c r="E6" s="161" t="s">
        <v>824</v>
      </c>
      <c r="F6" s="161" t="s">
        <v>1193</v>
      </c>
      <c r="G6" s="162"/>
    </row>
    <row r="7" spans="2:7">
      <c r="B7" s="161" t="s">
        <v>1194</v>
      </c>
      <c r="C7" s="161">
        <v>293644</v>
      </c>
      <c r="D7" s="161" t="s">
        <v>1195</v>
      </c>
      <c r="E7" s="161" t="s">
        <v>824</v>
      </c>
      <c r="F7" s="161" t="s">
        <v>1193</v>
      </c>
      <c r="G7" s="162"/>
    </row>
    <row r="8" spans="2:7">
      <c r="B8" s="161" t="s">
        <v>1196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1197</v>
      </c>
      <c r="C9" s="161">
        <v>256790</v>
      </c>
      <c r="D9" s="161" t="s">
        <v>1198</v>
      </c>
      <c r="E9" s="161" t="s">
        <v>825</v>
      </c>
      <c r="F9" s="161" t="s">
        <v>1199</v>
      </c>
      <c r="G9" s="162">
        <v>46357</v>
      </c>
    </row>
    <row r="10" spans="2:7">
      <c r="B10" s="161" t="s">
        <v>1200</v>
      </c>
      <c r="C10" s="161">
        <v>265193</v>
      </c>
      <c r="D10" s="161" t="s">
        <v>1201</v>
      </c>
      <c r="E10" s="161" t="s">
        <v>826</v>
      </c>
      <c r="F10" s="161" t="s">
        <v>54</v>
      </c>
      <c r="G10" s="161" t="s">
        <v>1202</v>
      </c>
    </row>
    <row r="11" spans="2:7">
      <c r="B11" s="161" t="s">
        <v>1203</v>
      </c>
      <c r="C11" s="161">
        <v>293716</v>
      </c>
      <c r="D11" s="161" t="s">
        <v>1204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1205</v>
      </c>
      <c r="C12" s="161">
        <v>257258</v>
      </c>
      <c r="D12" s="161" t="s">
        <v>1206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1207</v>
      </c>
      <c r="C13" s="161">
        <v>371147</v>
      </c>
      <c r="D13" s="161" t="s">
        <v>1208</v>
      </c>
      <c r="E13" s="161" t="s">
        <v>827</v>
      </c>
      <c r="F13" s="161" t="s">
        <v>71</v>
      </c>
      <c r="G13" s="161" t="s">
        <v>1202</v>
      </c>
    </row>
    <row r="14" spans="2:7">
      <c r="B14" s="161" t="s">
        <v>1209</v>
      </c>
      <c r="C14" s="161">
        <v>259230</v>
      </c>
      <c r="D14" s="161" t="s">
        <v>1210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1211</v>
      </c>
      <c r="C15" s="161">
        <v>370705</v>
      </c>
      <c r="D15" s="161"/>
      <c r="E15" s="161" t="s">
        <v>827</v>
      </c>
      <c r="F15" s="161" t="s">
        <v>71</v>
      </c>
      <c r="G15" s="161" t="s">
        <v>1202</v>
      </c>
    </row>
    <row r="16" spans="2:7">
      <c r="B16" s="161" t="s">
        <v>1212</v>
      </c>
      <c r="C16" s="161">
        <v>258542</v>
      </c>
      <c r="D16" s="161" t="s">
        <v>1213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1214</v>
      </c>
      <c r="C17" s="161">
        <v>257050</v>
      </c>
      <c r="D17" s="161" t="s">
        <v>1215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E11" sqref="E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1216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1217</v>
      </c>
      <c r="D4" s="163" t="s">
        <v>1218</v>
      </c>
      <c r="E4" s="163" t="s">
        <v>1219</v>
      </c>
      <c r="F4" s="160" t="s">
        <v>1220</v>
      </c>
      <c r="G4" s="163" t="s">
        <v>1221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1222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1223</v>
      </c>
      <c r="G7" s="167" t="s">
        <v>1224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1222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1222</v>
      </c>
      <c r="G9" s="167"/>
    </row>
    <row r="10" spans="2:7" ht="19.5" customHeight="1">
      <c r="B10" s="167" t="s">
        <v>1225</v>
      </c>
      <c r="C10" s="167">
        <v>9038</v>
      </c>
      <c r="D10" s="168">
        <v>46049</v>
      </c>
      <c r="E10" s="167">
        <v>15098</v>
      </c>
      <c r="F10" s="169" t="s">
        <v>1226</v>
      </c>
      <c r="G10" s="167" t="s">
        <v>1227</v>
      </c>
    </row>
    <row r="11" spans="2:7" ht="19.5" customHeight="1">
      <c r="B11" s="167" t="s">
        <v>744</v>
      </c>
      <c r="C11" s="167" t="s">
        <v>1228</v>
      </c>
      <c r="D11" s="168">
        <v>46056</v>
      </c>
      <c r="E11" s="167">
        <v>9100</v>
      </c>
      <c r="F11" s="169" t="s">
        <v>1229</v>
      </c>
      <c r="G11" s="167" t="s">
        <v>1230</v>
      </c>
    </row>
    <row r="12" spans="2:7" ht="19.5" customHeight="1">
      <c r="B12" s="167" t="s">
        <v>744</v>
      </c>
      <c r="C12" s="167" t="s">
        <v>1231</v>
      </c>
      <c r="D12" s="168">
        <v>46056</v>
      </c>
      <c r="E12" s="167">
        <v>11000</v>
      </c>
      <c r="F12" s="169" t="s">
        <v>1229</v>
      </c>
      <c r="G12" s="167" t="s">
        <v>1232</v>
      </c>
    </row>
    <row r="13" spans="2:7" ht="19.5" customHeight="1">
      <c r="B13" s="167" t="s">
        <v>744</v>
      </c>
      <c r="C13" s="167" t="s">
        <v>1233</v>
      </c>
      <c r="D13" s="168">
        <v>46056</v>
      </c>
      <c r="E13" s="167">
        <v>11000</v>
      </c>
      <c r="F13" s="169" t="s">
        <v>1229</v>
      </c>
      <c r="G13" s="167"/>
    </row>
    <row r="14" spans="2:7" ht="19.5" customHeight="1">
      <c r="B14" s="167" t="s">
        <v>744</v>
      </c>
      <c r="C14" s="167" t="s">
        <v>1234</v>
      </c>
      <c r="D14" s="168">
        <v>46056</v>
      </c>
      <c r="E14" s="167">
        <v>4000</v>
      </c>
      <c r="F14" s="169" t="s">
        <v>1222</v>
      </c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1235</v>
      </c>
      <c r="D5" s="212"/>
      <c r="E5" s="212"/>
      <c r="F5" s="212"/>
      <c r="G5" s="212"/>
      <c r="H5" s="212"/>
      <c r="I5" s="212"/>
      <c r="J5" s="213"/>
      <c r="K5" s="214" t="s">
        <v>1236</v>
      </c>
      <c r="L5" s="215"/>
      <c r="M5" s="215"/>
      <c r="N5" s="215"/>
      <c r="O5" s="216" t="s">
        <v>1237</v>
      </c>
      <c r="P5" s="217"/>
    </row>
    <row r="6" spans="1:16" s="74" customFormat="1" ht="15" customHeight="1">
      <c r="A6" s="66" t="s">
        <v>1238</v>
      </c>
      <c r="B6" s="75" t="s">
        <v>1239</v>
      </c>
      <c r="C6" s="76" t="s">
        <v>992</v>
      </c>
      <c r="D6" s="77" t="s">
        <v>993</v>
      </c>
      <c r="E6" s="76" t="s">
        <v>1240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1241</v>
      </c>
      <c r="M6" s="80" t="s">
        <v>611</v>
      </c>
      <c r="N6" s="81" t="s">
        <v>987</v>
      </c>
      <c r="O6" s="158" t="s">
        <v>1030</v>
      </c>
      <c r="P6" s="133" t="s">
        <v>1242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>
        <f>IF(SP_SUL!H82="","*",SP_SUL!H82)</f>
        <v>106109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>
        <f>IF(SP_SUL!AK82="","*",SP_SUL!AK82)</f>
        <v>106109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ZKW-ZCP</v>
      </c>
      <c r="M92" s="83">
        <f>IF(SP_SUL!AP92="","*",SP_SUL!AP92)</f>
        <v>102</v>
      </c>
      <c r="N92" s="83" t="str">
        <f>IF(SP_SUL!AM92="","*",SP_SUL!AM92)</f>
        <v>ZKW-ZCP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109-ZGM</v>
      </c>
      <c r="M101" s="83">
        <f>IF(SP_SUL!AP101="","*",SP_SUL!AP101)</f>
        <v>109</v>
      </c>
      <c r="N101" s="83" t="str">
        <f>IF(SP_SUL!AM101="","*",SP_SUL!AM101)</f>
        <v>109-ZGM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ZZV-ZPG</v>
      </c>
      <c r="M102" s="83">
        <f>IF(SP_SUL!AP102="","*",SP_SUL!AP102)</f>
        <v>125</v>
      </c>
      <c r="N102" s="83" t="str">
        <f>IF(SP_SUL!AM102="","*",SP_SUL!AM102)</f>
        <v>ZZV-ZPG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78" sqref="A78:T9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1243</v>
      </c>
      <c r="V1" s="223"/>
      <c r="W1" s="223"/>
    </row>
    <row r="2" spans="1:23" ht="15" customHeight="1">
      <c r="A2" s="87" t="s">
        <v>1244</v>
      </c>
      <c r="B2" s="87" t="s">
        <v>1239</v>
      </c>
      <c r="C2" s="87" t="s">
        <v>411</v>
      </c>
      <c r="D2" s="88" t="s">
        <v>992</v>
      </c>
      <c r="E2" s="88" t="s">
        <v>4</v>
      </c>
      <c r="F2" s="88" t="s">
        <v>1238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1245</v>
      </c>
      <c r="T2" s="91" t="s">
        <v>995</v>
      </c>
      <c r="U2" s="138">
        <f ca="1">TODAY()-1</f>
        <v>46056</v>
      </c>
      <c r="V2" s="138">
        <f ca="1">U2-1</f>
        <v>46055</v>
      </c>
      <c r="W2" s="138">
        <f ca="1">V2-1</f>
        <v>46054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511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500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122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1248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122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1248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>
        <f ca="1">_xlfn.XLOOKUP(G63&amp;$V$2,BS_CONTROLE[CHAVE],BS_CONTROLE[Quantidade_11],"-")</f>
        <v>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511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511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1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>
        <f>IF(SP_SUL!H82="","*",SP_SUL!H82)</f>
        <v>106109</v>
      </c>
      <c r="J79" s="145">
        <f>IF(SP_SUL!I82="","*",SP_SUL!I82)</f>
        <v>106109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500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 t="str">
        <f>IF(SP_SUL!B88="","*",SP_SUL!B88)</f>
        <v>*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122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1248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511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2"/>
        <filter val="V48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78" sqref="B78:K8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1246</v>
      </c>
      <c r="C2" s="121" t="s">
        <v>977</v>
      </c>
      <c r="D2" s="76" t="s">
        <v>979</v>
      </c>
      <c r="E2" s="76" t="s">
        <v>1247</v>
      </c>
      <c r="F2" s="99" t="s">
        <v>1248</v>
      </c>
      <c r="G2" s="76" t="s">
        <v>1249</v>
      </c>
      <c r="H2" s="76" t="s">
        <v>1250</v>
      </c>
      <c r="I2" s="76" t="s">
        <v>1251</v>
      </c>
      <c r="J2" s="76" t="s">
        <v>1252</v>
      </c>
      <c r="K2" s="78" t="s">
        <v>1253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>
        <f>IF(SP_SUL!H82="","*",SP_SUL!H82)</f>
        <v>106109</v>
      </c>
      <c r="F78" s="100" t="str">
        <f>IF(SP_SUL!M82="","*",SP_SUL!M82)</f>
        <v>ZBM-ZHO</v>
      </c>
      <c r="G78" s="95">
        <f>IF(SP_SUL!I82="","*",SP_SUL!I82)</f>
        <v>106109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2026-02-04T11:48:57Z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