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39" documentId="120_S{118792C3-22EF-5104-A093-F22BFE3913F3}" xr6:coauthVersionLast="47" xr6:coauthVersionMax="47" xr10:uidLastSave="{62BF669B-F3F8-4BF0-85C7-80821A8F93A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1" i="1" l="1" a="1"/>
  <c r="N231" i="1"/>
  <c r="M231" i="1" a="1"/>
  <c r="M231" i="1"/>
  <c r="H231" i="1" a="1"/>
  <c r="H231" i="1"/>
  <c r="N229" i="1" a="1"/>
  <c r="N229" i="1"/>
  <c r="M229" i="1" a="1"/>
  <c r="M229" i="1"/>
  <c r="H229" i="1" a="1"/>
  <c r="H229" i="1"/>
  <c r="N228" i="1" a="1"/>
  <c r="N228" i="1"/>
  <c r="M228" i="1" a="1"/>
  <c r="M228" i="1"/>
  <c r="N227" i="1" a="1"/>
  <c r="N227" i="1"/>
  <c r="M227" i="1" a="1"/>
  <c r="M227" i="1"/>
  <c r="N226" i="1" a="1"/>
  <c r="N226" i="1"/>
  <c r="M226" i="1" a="1"/>
  <c r="M226" i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 s="1"/>
  <c r="AI29" i="1"/>
  <c r="AJ29" i="1"/>
  <c r="AK29" i="1"/>
  <c r="AL29" i="1"/>
  <c r="AM29" i="1"/>
  <c r="AN29" i="1"/>
  <c r="AO29" i="1"/>
  <c r="AP29" i="1"/>
  <c r="BD29" i="1" s="1" a="1"/>
  <c r="BD29" i="1" s="1"/>
  <c r="AQ29" i="1"/>
  <c r="BB29" i="1"/>
  <c r="BC29" i="1" a="1"/>
  <c r="BC29" i="1" s="1"/>
  <c r="BE29" i="1" a="1"/>
  <c r="BE29" i="1" s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D30" i="1" a="1"/>
  <c r="BD30" i="1" s="1"/>
  <c r="BE30" i="1" a="1"/>
  <c r="BE30" i="1" s="1"/>
  <c r="BR30" i="1"/>
  <c r="BS30" i="1"/>
  <c r="BT29" i="1"/>
  <c r="A793" i="1"/>
  <c r="C793" i="1"/>
  <c r="G793" i="1"/>
  <c r="R793" i="1"/>
  <c r="S793" i="1" a="1"/>
  <c r="S793" i="1" s="1"/>
  <c r="T793" i="1" a="1"/>
  <c r="T793" i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D793" i="1" a="1"/>
  <c r="BD793" i="1" s="1"/>
  <c r="BR793" i="1"/>
  <c r="BS793" i="1"/>
  <c r="BT30" i="1"/>
  <c r="A31" i="1"/>
  <c r="C31" i="1"/>
  <c r="G31" i="1"/>
  <c r="R31" i="1"/>
  <c r="S31" i="1" a="1"/>
  <c r="S31" i="1"/>
  <c r="T31" i="1" a="1"/>
  <c r="T31" i="1" s="1"/>
  <c r="U31" i="1" a="1"/>
  <c r="U31" i="1" s="1"/>
  <c r="AI31" i="1"/>
  <c r="AJ31" i="1"/>
  <c r="AK31" i="1"/>
  <c r="AL31" i="1"/>
  <c r="AM31" i="1"/>
  <c r="AN31" i="1"/>
  <c r="AO31" i="1"/>
  <c r="AP31" i="1"/>
  <c r="BD31" i="1" s="1" a="1"/>
  <c r="BD31" i="1" s="1"/>
  <c r="AQ31" i="1"/>
  <c r="BB31" i="1"/>
  <c r="BC31" i="1" a="1"/>
  <c r="BC31" i="1" s="1"/>
  <c r="BE31" i="1" a="1"/>
  <c r="BE31" i="1" s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D18" i="1" a="1"/>
  <c r="BD18" i="1" s="1"/>
  <c r="BE18" i="1" a="1"/>
  <c r="BE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D16" i="1" a="1"/>
  <c r="BD16" i="1" s="1"/>
  <c r="BR16" i="1"/>
  <c r="BS16" i="1"/>
  <c r="BT33" i="1"/>
  <c r="A32" i="1"/>
  <c r="C32" i="1"/>
  <c r="G32" i="1"/>
  <c r="R32" i="1"/>
  <c r="S32" i="1" a="1"/>
  <c r="S32" i="1"/>
  <c r="T32" i="1" a="1"/>
  <c r="T32" i="1" s="1"/>
  <c r="U32" i="1" a="1"/>
  <c r="U32" i="1" s="1"/>
  <c r="AI32" i="1"/>
  <c r="AJ32" i="1"/>
  <c r="AK32" i="1"/>
  <c r="AL32" i="1"/>
  <c r="AM32" i="1"/>
  <c r="AN32" i="1"/>
  <c r="AO32" i="1"/>
  <c r="AP32" i="1"/>
  <c r="BD32" i="1" s="1" a="1"/>
  <c r="BD32" i="1" s="1"/>
  <c r="AQ32" i="1"/>
  <c r="BB32" i="1"/>
  <c r="BC32" i="1" a="1"/>
  <c r="BC32" i="1" s="1"/>
  <c r="BE32" i="1" a="1"/>
  <c r="BE32" i="1" s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BD12" i="1" s="1" a="1"/>
  <c r="BD12" i="1" s="1"/>
  <c r="AQ12" i="1"/>
  <c r="BB12" i="1"/>
  <c r="BC12" i="1" a="1"/>
  <c r="BC12" i="1" s="1"/>
  <c r="BR12" i="1"/>
  <c r="BS12" i="1"/>
  <c r="BT36" i="1"/>
  <c r="A13" i="1"/>
  <c r="C13" i="1"/>
  <c r="G13" i="1"/>
  <c r="R13" i="1"/>
  <c r="S13" i="1" a="1"/>
  <c r="S13" i="1"/>
  <c r="T13" i="1" a="1"/>
  <c r="T13" i="1" s="1"/>
  <c r="U13" i="1" a="1"/>
  <c r="U13" i="1"/>
  <c r="AI13" i="1"/>
  <c r="AJ13" i="1"/>
  <c r="AK13" i="1"/>
  <c r="AL13" i="1"/>
  <c r="AM13" i="1"/>
  <c r="AN13" i="1"/>
  <c r="AO13" i="1"/>
  <c r="AP13" i="1"/>
  <c r="BD13" i="1" s="1" a="1"/>
  <c r="BD13" i="1" s="1"/>
  <c r="AQ13" i="1"/>
  <c r="BB13" i="1"/>
  <c r="BC13" i="1" a="1"/>
  <c r="BC13" i="1" s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D15" i="1" a="1"/>
  <c r="BD15" i="1" s="1"/>
  <c r="BR15" i="1"/>
  <c r="BS15" i="1"/>
  <c r="BT38" i="1"/>
  <c r="A17" i="1"/>
  <c r="C17" i="1"/>
  <c r="G17" i="1"/>
  <c r="R17" i="1"/>
  <c r="S17" i="1" a="1"/>
  <c r="S17" i="1" s="1"/>
  <c r="T17" i="1" a="1"/>
  <c r="T17" i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BD17" i="1" s="1" a="1"/>
  <c r="BD17" i="1" s="1"/>
  <c r="AQ17" i="1"/>
  <c r="BB17" i="1"/>
  <c r="BC17" i="1" a="1"/>
  <c r="BC17" i="1" s="1"/>
  <c r="BR17" i="1"/>
  <c r="BS17" i="1"/>
  <c r="BT39" i="1"/>
  <c r="A65" i="1"/>
  <c r="C65" i="1"/>
  <c r="G65" i="1"/>
  <c r="M65" i="1" a="1"/>
  <c r="M65" i="1" s="1"/>
  <c r="N65" i="1" a="1"/>
  <c r="N65" i="1"/>
  <c r="AN65" i="1" s="1"/>
  <c r="R65" i="1"/>
  <c r="S65" i="1" a="1"/>
  <c r="S65" i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BD65" i="1" s="1" a="1"/>
  <c r="BD65" i="1" s="1"/>
  <c r="AQ65" i="1"/>
  <c r="BC65" i="1" a="1"/>
  <c r="BC65" i="1" s="1"/>
  <c r="BR65" i="1"/>
  <c r="BS65" i="1"/>
  <c r="BT40" i="1"/>
  <c r="A772" i="1"/>
  <c r="C772" i="1"/>
  <c r="G772" i="1"/>
  <c r="R772" i="1"/>
  <c r="S772" i="1" a="1"/>
  <c r="S772" i="1"/>
  <c r="T772" i="1" a="1"/>
  <c r="T772" i="1" s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D537" i="1" a="1"/>
  <c r="BD537" i="1" s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AL66" i="1"/>
  <c r="AO66" i="1"/>
  <c r="BE66" i="1" s="1" a="1"/>
  <c r="BE66" i="1" s="1"/>
  <c r="AP66" i="1"/>
  <c r="AQ66" i="1"/>
  <c r="BD66" i="1" a="1"/>
  <c r="BD66" i="1" s="1"/>
  <c r="BR66" i="1"/>
  <c r="BS66" i="1"/>
  <c r="BT43" i="1"/>
  <c r="A61" i="1"/>
  <c r="C61" i="1"/>
  <c r="G61" i="1"/>
  <c r="R61" i="1"/>
  <c r="R9" i="15" s="1"/>
  <c r="S61" i="1" a="1"/>
  <c r="S61" i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/>
  <c r="AI35" i="1"/>
  <c r="BB35" i="1" s="1"/>
  <c r="AJ35" i="1"/>
  <c r="AK35" i="1"/>
  <c r="AL35" i="1"/>
  <c r="AO35" i="1"/>
  <c r="AP35" i="1"/>
  <c r="AQ35" i="1"/>
  <c r="BE35" i="1" a="1"/>
  <c r="BE35" i="1" s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BD68" i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L226" i="15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C18" i="1" a="1"/>
  <c r="BC18" i="1" s="1"/>
  <c r="BC30" i="1" a="1"/>
  <c r="BC30" i="1" s="1"/>
  <c r="BC16" i="1" a="1"/>
  <c r="BC16" i="1" s="1"/>
  <c r="BC793" i="1" a="1"/>
  <c r="BC793" i="1" s="1"/>
  <c r="R74" i="15"/>
  <c r="BD67" i="1" a="1"/>
  <c r="BD67" i="1" s="1"/>
  <c r="R156" i="15"/>
  <c r="R149" i="15"/>
  <c r="R94" i="15"/>
  <c r="BC61" i="1" a="1"/>
  <c r="BC61" i="1" s="1"/>
  <c r="BD61" i="1" a="1"/>
  <c r="BD61" i="1" s="1"/>
  <c r="BD772" i="1" a="1"/>
  <c r="BD772" i="1" s="1"/>
  <c r="BD33" i="1" a="1"/>
  <c r="BD33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<sst xmlns="http://schemas.openxmlformats.org/spreadsheetml/2006/main" count="5713" uniqueCount="1380">
  <si>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</si>
  <si>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</si>
  <si>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</si>
  <si>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</si>
  <si>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</si>
  <si>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</si>
  <si>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</si>
  <si>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</si>
  <si>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</si>
  <si>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</si>
  <si>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</si>
  <si>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</si>
  <si>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</si>
  <si>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</si>
  <si>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</si>
  <si>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</si>
  <si>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</si>
  <si>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</si>
  <si>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</si>
  <si>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</si>
  <si>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</si>
  <si>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</si>
  <si>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</si>
  <si>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</si>
  <si>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</si>
  <si>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</si>
  <si>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</si>
  <si>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</si>
  <si>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</si>
  <si>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</si>
  <si>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</si>
  <si>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</si>
  <si>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</si>
  <si>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</si>
  <si>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</si>
  <si>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</si>
  <si>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</si>
  <si>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</si>
  <si>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</si>
  <si>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</si>
  <si>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</si>
  <si>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</si>
  <si>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</si>
  <si>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</si>
  <si>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</si>
  <si>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</si>
  <si>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</si>
  <si>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</si>
  <si>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</si>
  <si>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</si>
  <si>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</si>
  <si>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</si>
  <si>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</si>
  <si>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</si>
  <si>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</si>
  <si>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</si>
  <si>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</si>
  <si>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</si>
  <si>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</si>
  <si>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</si>
  <si>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</si>
  <si>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</si>
  <si>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</si>
  <si>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</si>
  <si>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</si>
  <si>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</si>
  <si>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</si>
  <si>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</si>
  <si>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</si>
  <si>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</si>
  <si>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</si>
  <si>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</si>
  <si>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</si>
  <si>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</si>
  <si>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</si>
  <si>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</si>
  <si>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</si>
  <si>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</si>
  <si>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</si>
  <si>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</si>
  <si>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</si>
  <si>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</si>
  <si>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</si>
  <si>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</si>
  <si>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</si>
  <si>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</si>
  <si>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</si>
  <si>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</si>
  <si>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</si>
  <si>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</si>
  <si>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</si>
  <si>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</si>
  <si>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</si>
  <si>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</si>
  <si>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</si>
  <si>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</si>
  <si>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</si>
  <si>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</si>
  <si>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</si>
  <si>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</si>
  <si>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</si>
  <si>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</si>
  <si>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</si>
  <si>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</si>
  <si>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</si>
  <si>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</si>
  <si>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</si>
  <si>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</si>
  <si>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</si>
  <si>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</si>
  <si>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</si>
  <si>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</si>
  <si>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</si>
  <si>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</si>
  <si>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</si>
  <si>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</si>
  <si>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</si>
  <si>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</si>
  <si>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</si>
  <si>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</si>
  <si>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</si>
  <si>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</si>
  <si>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</si>
  <si>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</si>
  <si>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</si>
  <si>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</si>
  <si>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</si>
  <si>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</si>
  <si>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</si>
  <si>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</si>
  <si>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</si>
  <si>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</si>
  <si>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</si>
  <si>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</si>
  <si>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</si>
  <si>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</si>
  <si>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</si>
  <si>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</si>
  <si>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</si>
  <si>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</si>
  <si>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</si>
  <si>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</si>
  <si>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</si>
  <si>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</si>
  <si>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</si>
  <si>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</si>
  <si>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</si>
  <si>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</si>
  <si>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</si>
  <si>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</si>
  <si>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</si>
  <si>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</si>
  <si>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</si>
  <si>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</si>
  <si>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</si>
  <si>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</si>
  <si>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</si>
  <si>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</si>
  <si>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</si>
  <si>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</si>
  <si>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</si>
  <si>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</si>
  <si>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</si>
  <si>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</si>
  <si>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</si>
  <si>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</si>
  <si>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</si>
  <si>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</si>
  <si>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</si>
  <si>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</si>
  <si>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</si>
  <si>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</si>
  <si>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</si>
  <si>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</si>
  <si>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</si>
  <si>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</si>
  <si>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</si>
  <si>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</si>
  <si>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</si>
  <si>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</si>
  <si>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</si>
  <si>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</si>
  <si>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</si>
  <si>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</si>
  <si>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</si>
  <si>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</si>
  <si>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</si>
  <si>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</si>
  <si>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</si>
  <si>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</si>
  <si>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</si>
  <si>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</si>
  <si>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</si>
  <si>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</si>
  <si>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</si>
  <si>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</si>
  <si>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</si>
  <si>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</si>
  <si>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</si>
  <si>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</si>
  <si>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</si>
  <si>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</si>
  <si>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</si>
  <si>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</si>
  <si>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</si>
  <si>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</si>
  <si>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</si>
  <si>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</si>
  <si>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</si>
  <si>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</si>
  <si>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</si>
  <si>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</si>
  <si>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</si>
  <si>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</si>
  <si>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</si>
  <si>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</si>
  <si>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</si>
  <si>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</si>
  <si>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</si>
  <si>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</si>
  <si>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</si>
  <si>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</si>
  <si>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</si>
  <si>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</si>
  <si>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</si>
  <si>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</si>
  <si>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</si>
  <si>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</si>
  <si>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</si>
  <si>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</si>
  <si>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</si>
  <si>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</si>
  <si>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</si>
  <si>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</si>
  <si>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</si>
  <si>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</si>
  <si>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</si>
  <si>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</si>
  <si>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</si>
  <si>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</si>
  <si>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</si>
  <si>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</si>
  <si>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</si>
  <si>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</si>
  <si>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</si>
  <si>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</si>
  <si>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</si>
  <si>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</si>
  <si>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</si>
  <si>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</si>
  <si>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</si>
  <si>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</si>
  <si>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</si>
  <si>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</si>
  <si>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</si>
  <si>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</si>
  <si>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</si>
  <si>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</si>
  <si>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</si>
  <si>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</si>
  <si>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</si>
  <si>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</si>
  <si>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</si>
  <si>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</si>
  <si>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</si>
  <si>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</si>
  <si>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</si>
  <si>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</si>
  <si>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</si>
  <si>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</si>
  <si>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</si>
  <si>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</si>
  <si>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</si>
  <si>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</si>
  <si>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</si>
  <si>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</si>
  <si>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</si>
  <si>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</si>
  <si>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</si>
  <si>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</si>
  <si>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</si>
  <si>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</si>
  <si>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</si>
  <si>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</si>
  <si>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</si>
  <si>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</si>
  <si>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</si>
  <si>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</si>
  <si>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</si>
  <si>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</si>
  <si>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</si>
  <si>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</si>
  <si>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</si>
  <si>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</si>
  <si>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</si>
  <si>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</si>
  <si>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</si>
  <si>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</si>
  <si>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</si>
  <si>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</si>
  <si>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</si>
  <si>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</si>
  <si>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</si>
  <si>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</si>
  <si>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</si>
  <si>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</si>
  <si>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</si>
  <si>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</si>
  <si>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</si>
  <si>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</si>
  <si>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</si>
  <si>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</si>
  <si>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</si>
  <si>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</si>
  <si>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</si>
  <si>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</si>
  <si>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</si>
  <si>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</si>
  <si>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</si>
  <si>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</si>
  <si>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</si>
  <si>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</si>
  <si>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</si>
  <si>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</si>
  <si>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</si>
  <si>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</si>
  <si>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</si>
  <si>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</si>
  <si>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</si>
  <si>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</si>
  <si>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</si>
  <si>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</si>
  <si>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</si>
  <si>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</si>
  <si>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</si>
  <si>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</si>
  <si>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</si>
  <si>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</si>
  <si>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</si>
  <si>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</si>
  <si>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</si>
  <si>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</si>
  <si>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</si>
  <si>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</si>
  <si>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</si>
  <si>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</si>
  <si>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</si>
  <si>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</si>
  <si>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</si>
  <si>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</si>
  <si>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</si>
  <si>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</si>
  <si>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</si>
  <si>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</si>
  <si>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</si>
  <si>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</si>
  <si>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</si>
  <si>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</si>
  <si>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</si>
  <si>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</si>
  <si>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</si>
  <si>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</si>
  <si>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</si>
  <si>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</si>
  <si>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</si>
  <si>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</si>
  <si>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</si>
  <si>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</si>
  <si>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</si>
  <si>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</si>
  <si>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</si>
  <si>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</si>
  <si>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</si>
  <si>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</si>
  <si>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</si>
  <si>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</si>
  <si>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</si>
  <si>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</si>
  <si>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</si>
  <si>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</si>
  <si>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</si>
  <si>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</si>
  <si>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</si>
  <si>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</si>
  <si>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</si>
  <si>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</si>
  <si>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</si>
  <si>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</si>
  <si>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</si>
  <si>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</si>
  <si>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</si>
  <si>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</si>
  <si>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</si>
  <si>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</si>
  <si>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</si>
  <si>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</si>
  <si>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</si>
  <si>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</si>
  <si>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</si>
  <si>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</si>
  <si>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</si>
  <si>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</si>
  <si>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</si>
  <si>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</si>
  <si>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</si>
  <si>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</si>
  <si>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</si>
  <si>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</si>
  <si>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</si>
  <si>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</si>
  <si>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</si>
  <si>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</si>
  <si>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</si>
  <si>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</si>
  <si>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</si>
  <si>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</si>
  <si>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</si>
  <si>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</si>
  <si>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</si>
  <si>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</si>
  <si>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</si>
  <si>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</si>
  <si>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</si>
  <si>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</si>
  <si>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</si>
  <si>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</si>
  <si>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</si>
  <si>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</si>
  <si>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</si>
  <si>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</si>
  <si>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</si>
  <si>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</si>
  <si>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</si>
  <si>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</si>
  <si>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</si>
  <si>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</si>
  <si>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</si>
  <si>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</si>
  <si>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</si>
  <si>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</si>
  <si>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</si>
  <si>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</si>
  <si>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</si>
  <si>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</si>
  <si>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</si>
  <si>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</si>
  <si>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</si>
  <si>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</si>
  <si>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</si>
  <si>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</si>
  <si>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</si>
  <si>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</si>
  <si>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</si>
  <si>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</si>
  <si>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</si>
  <si>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</si>
  <si>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</si>
  <si>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</si>
  <si>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</si>
  <si>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</si>
  <si>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</si>
  <si>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</si>
  <si>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</si>
  <si>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</si>
  <si>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</si>
  <si>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</si>
  <si>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</si>
  <si>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</si>
  <si>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</si>
  <si>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</si>
  <si>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</si>
  <si>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</si>
  <si>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</si>
  <si>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</si>
  <si>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</si>
  <si>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</si>
  <si>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</si>
  <si>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</si>
  <si>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</si>
  <si>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</si>
  <si>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</si>
  <si>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</si>
  <si>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</si>
  <si>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</si>
  <si>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</si>
  <si>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</si>
  <si>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</si>
  <si>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</si>
  <si>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</si>
  <si>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</si>
  <si>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</si>
  <si>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</si>
  <si>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</si>
  <si>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</si>
  <si>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</si>
  <si>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</si>
  <si>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</si>
  <si>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</si>
  <si>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</si>
  <si>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</si>
  <si>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</si>
  <si>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</si>
  <si>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</si>
  <si>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</si>
  <si>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</si>
  <si>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</si>
  <si>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</si>
  <si>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</si>
  <si>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</si>
  <si>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</si>
  <si>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</si>
  <si>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</si>
  <si>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</si>
  <si>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</si>
  <si>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</si>
  <si>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</si>
  <si>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</si>
  <si>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</si>
  <si>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</si>
  <si>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</si>
  <si>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</si>
  <si>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</si>
  <si>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</si>
  <si>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</si>
  <si>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</si>
  <si>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</si>
  <si>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</si>
  <si>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</si>
  <si>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</si>
  <si>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</si>
  <si>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</si>
  <si>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</si>
  <si>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</si>
  <si>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</si>
  <si>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</si>
  <si>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</si>
  <si>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</si>
  <si>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</si>
  <si>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</si>
  <si>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</si>
  <si>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</si>
  <si>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</si>
  <si>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</si>
  <si>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</si>
  <si>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</si>
  <si>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</si>
  <si>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</si>
  <si>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</si>
  <si>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</si>
  <si>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</si>
  <si>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</si>
  <si>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</si>
  <si>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</si>
  <si>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</si>
  <si>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</si>
  <si>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</si>
  <si>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</si>
  <si>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</si>
  <si>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</si>
  <si>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</si>
  <si>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</si>
  <si>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</si>
  <si>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</si>
  <si>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</si>
  <si>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</si>
  <si>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</si>
  <si>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</si>
  <si>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</si>
  <si>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</si>
  <si>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</si>
  <si>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</si>
  <si>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</si>
  <si>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</si>
  <si>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</si>
  <si>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</si>
  <si>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</si>
  <si>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</si>
  <si>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</si>
  <si>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</si>
  <si>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</si>
  <si>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</si>
  <si>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</si>
  <si>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</si>
  <si>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</si>
  <si>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</si>
  <si>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</si>
  <si>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</si>
  <si>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</si>
  <si>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</si>
  <si>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</si>
  <si>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</si>
  <si>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</si>
  <si>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</si>
  <si>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</si>
  <si>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</si>
  <si>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</si>
  <si>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</si>
  <si>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</si>
  <si>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</si>
  <si>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</si>
  <si>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</si>
  <si>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</si>
  <si>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</si>
  <si>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</si>
  <si>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</si>
  <si>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</si>
  <si>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</si>
  <si>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</si>
  <si>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</si>
  <si>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</si>
  <si>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</si>
  <si>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</si>
  <si>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</si>
  <si>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</si>
  <si>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</si>
  <si>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</si>
  <si>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</si>
  <si>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</si>
  <si>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</si>
  <si>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</si>
  <si>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</si>
  <si>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</si>
  <si>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</si>
  <si>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</si>
  <si>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</si>
  <si>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</si>
  <si>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</si>
  <si>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</si>
  <si>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</si>
  <si>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</si>
  <si>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</si>
  <si>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</si>
  <si>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</si>
  <si>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</si>
  <si>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</si>
  <si>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</si>
  <si>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</si>
  <si>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</si>
  <si>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</si>
  <si>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</si>
  <si>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</si>
  <si>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</si>
  <si>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</si>
  <si>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</si>
  <si>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</si>
  <si>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</si>
  <si>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</si>
  <si>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</si>
  <si>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</si>
  <si>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</si>
  <si>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</si>
  <si>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</si>
  <si>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</si>
  <si>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</si>
  <si>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</si>
  <si>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</si>
  <si>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</si>
  <si>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</si>
  <si>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</si>
  <si>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</si>
  <si>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</si>
  <si>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</si>
  <si>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</si>
  <si>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</si>
  <si>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</si>
  <si>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</si>
  <si>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</si>
  <si>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</si>
  <si>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</si>
  <si>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</si>
  <si>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</si>
  <si>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</si>
  <si>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</si>
  <si>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</si>
  <si>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</si>
  <si>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</si>
  <si>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</si>
  <si>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</si>
  <si>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</si>
  <si>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</si>
  <si>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</si>
  <si>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</si>
  <si>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</si>
  <si>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</si>
  <si>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</si>
  <si>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</si>
  <si>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</si>
  <si>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</si>
  <si>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</si>
  <si>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</si>
  <si>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</si>
  <si>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</si>
  <si>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</si>
  <si>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</si>
  <si>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</si>
  <si>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</si>
  <si>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</si>
  <si>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</si>
  <si>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</si>
  <si>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</si>
  <si>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</si>
  <si>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</si>
  <si>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</si>
  <si>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</si>
  <si>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</si>
  <si>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</si>
  <si>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</si>
  <si>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</si>
  <si>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</si>
  <si>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</si>
  <si>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</si>
  <si>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</si>
  <si>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</si>
  <si>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</si>
  <si>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</si>
  <si>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</si>
  <si>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</si>
  <si>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</si>
  <si>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</si>
  <si>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</si>
  <si>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</si>
  <si>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</si>
  <si>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</si>
  <si>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</si>
  <si>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</si>
  <si>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</si>
  <si>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</si>
  <si>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</si>
  <si>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</si>
  <si>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</si>
  <si>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</si>
  <si>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</si>
  <si>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</si>
  <si>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</si>
  <si>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</si>
  <si>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</si>
  <si>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</si>
  <si>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</si>
  <si>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</si>
  <si>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</si>
  <si>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</si>
  <si>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</si>
  <si>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</si>
  <si>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</si>
  <si>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</si>
  <si>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</si>
  <si>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</si>
  <si>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</si>
  <si>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</si>
  <si>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</si>
  <si>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</si>
  <si>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</si>
  <si>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</si>
  <si>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</si>
  <si>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</si>
  <si>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</si>
  <si>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</si>
  <si>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</si>
  <si>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</si>
  <si>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</si>
  <si>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</si>
  <si>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</si>
  <si>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</si>
  <si>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</si>
  <si>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</si>
  <si>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</si>
  <si>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</si>
  <si>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</si>
  <si>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</si>
  <si>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</si>
  <si>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</si>
  <si>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</si>
  <si>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</si>
  <si>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</si>
  <si>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</si>
  <si>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</si>
  <si>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</si>
  <si>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</si>
  <si>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</si>
  <si>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</si>
  <si>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</si>
  <si>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</si>
  <si>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</si>
  <si>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</si>
  <si>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</si>
  <si>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</si>
  <si>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</si>
  <si>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</si>
  <si>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</si>
  <si>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</si>
  <si>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</si>
  <si>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</si>
  <si>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</si>
  <si>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</si>
  <si>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</si>
  <si>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</si>
  <si>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</si>
  <si>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</si>
  <si>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</si>
  <si>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</si>
  <si>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</si>
  <si>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</si>
  <si>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</si>
  <si>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</si>
  <si>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</si>
  <si>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</si>
  <si>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</si>
  <si>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</si>
  <si>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</si>
  <si>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</si>
  <si>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</si>
  <si>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</si>
  <si>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</si>
  <si>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</si>
  <si>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</si>
  <si>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</si>
  <si>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</si>
  <si>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</si>
  <si>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</si>
  <si>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</si>
  <si>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</si>
  <si>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</si>
  <si>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</si>
  <si>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</si>
  <si>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</si>
  <si>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</si>
  <si>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</si>
  <si>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</si>
  <si>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</si>
  <si>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</si>
  <si>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</si>
  <si>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</si>
  <si>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</si>
  <si>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</si>
  <si>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</si>
  <si>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</si>
  <si>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</si>
  <si>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</si>
  <si>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</si>
  <si>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</si>
  <si>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</si>
  <si>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</si>
  <si>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</si>
  <si>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</si>
  <si>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</si>
  <si>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</si>
  <si>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</si>
  <si>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</si>
  <si>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</si>
  <si>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</si>
  <si>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</si>
  <si>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</si>
  <si>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</si>
  <si>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</si>
  <si>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</si>
  <si>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</si>
  <si>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</si>
  <si>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</si>
  <si>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</si>
  <si>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</si>
  <si>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</si>
  <si>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</si>
  <si>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</si>
  <si>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</si>
  <si>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</si>
  <si>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</si>
  <si>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</si>
  <si>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</si>
  <si>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</si>
  <si>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</si>
  <si>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</si>
  <si>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</si>
  <si>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</si>
  <si>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</si>
  <si>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</si>
  <si>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</si>
  <si>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</si>
  <si>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</si>
  <si>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</si>
  <si>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</si>
  <si>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</si>
  <si>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</si>
  <si>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</si>
  <si>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</si>
  <si>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</si>
  <si>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</si>
  <si>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</si>
  <si>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</si>
  <si>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</si>
  <si>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</si>
  <si>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</si>
  <si>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</si>
  <si>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</si>
  <si>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</si>
  <si>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</si>
  <si>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</si>
  <si>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</si>
  <si>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</si>
  <si>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</si>
  <si>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</si>
  <si>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</si>
  <si>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</si>
  <si>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</si>
  <si>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</si>
  <si>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</si>
  <si>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</si>
  <si>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</si>
  <si>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</si>
  <si>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</si>
  <si>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</si>
  <si>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</si>
  <si>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</si>
  <si>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</si>
  <si>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</si>
  <si>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</si>
  <si>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</si>
  <si>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</si>
  <si>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</si>
  <si>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</si>
  <si>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</si>
  <si>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</si>
  <si>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</si>
  <si>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</si>
  <si>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</si>
  <si>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</si>
  <si>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</si>
  <si>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</si>
  <si>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</si>
  <si>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</si>
  <si>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</si>
  <si>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</si>
  <si>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</si>
  <si>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</si>
  <si>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</si>
  <si>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</si>
  <si>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</si>
  <si>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</si>
  <si>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</si>
  <si>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</si>
  <si>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</si>
  <si>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</si>
  <si>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</si>
  <si>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</si>
  <si>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</si>
  <si>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</si>
  <si>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</si>
  <si>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</si>
  <si>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</si>
  <si>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</si>
  <si>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</si>
  <si>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</si>
  <si>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</si>
  <si>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</si>
  <si>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</si>
  <si>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</si>
  <si>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</si>
  <si>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</si>
  <si>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</si>
  <si>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</si>
  <si>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</si>
  <si>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</si>
  <si>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</si>
  <si>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</si>
  <si>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</si>
  <si>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</si>
  <si>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</si>
  <si>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</si>
  <si>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</si>
  <si>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</si>
  <si>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</si>
  <si>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</si>
  <si>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</si>
  <si>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</si>
  <si>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</si>
  <si>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</si>
  <si>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</si>
  <si>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</si>
  <si>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</si>
  <si>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</si>
  <si>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</si>
  <si>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</si>
  <si>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</si>
  <si>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</si>
  <si>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</si>
  <si>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</si>
  <si>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</si>
  <si>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</si>
  <si>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</si>
  <si>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</si>
  <si>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</si>
  <si>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</si>
  <si>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</si>
  <si>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</si>
  <si>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</si>
  <si>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</si>
  <si>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</si>
  <si>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</si>
  <si>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</si>
  <si>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</si>
  <si>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</si>
  <si>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</si>
  <si>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</si>
  <si>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</si>
  <si>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</si>
  <si>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</si>
  <si>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</si>
  <si>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</si>
  <si>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</si>
  <si>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</si>
  <si>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</si>
  <si>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</si>
  <si>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</si>
  <si>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</si>
  <si>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</si>
  <si>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</si>
  <si>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</si>
  <si>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</si>
  <si>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</si>
  <si>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</si>
  <si>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</si>
  <si>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</si>
  <si>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</si>
  <si>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</si>
  <si>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</si>
  <si>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</si>
  <si>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</si>
  <si>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</si>
  <si>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</si>
  <si>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</si>
  <si>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</si>
  <si>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</si>
  <si>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</si>
  <si>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</si>
  <si>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</si>
  <si>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</si>
  <si>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</si>
  <si>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</si>
  <si>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</si>
  <si>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</si>
  <si>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</si>
  <si>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</si>
  <si>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</si>
  <si>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</si>
  <si>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</si>
  <si>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</si>
  <si>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</si>
  <si>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</si>
  <si>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</si>
  <si>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</si>
  <si>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</si>
  <si>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</si>
  <si>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</si>
  <si>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</si>
  <si>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</si>
  <si>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</si>
  <si>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</si>
  <si>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</si>
  <si>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</si>
  <si>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</si>
  <si>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</si>
  <si>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</si>
  <si>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</si>
  <si>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</si>
  <si>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</si>
  <si>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</si>
  <si>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</si>
  <si>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</si>
  <si>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</si>
  <si>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</si>
  <si>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</si>
  <si>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</si>
  <si>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</si>
  <si>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</si>
  <si>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</si>
  <si>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</si>
  <si>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</si>
  <si>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</si>
  <si>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</si>
  <si>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</si>
  <si>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</si>
  <si>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</si>
  <si>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</si>
  <si>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</si>
  <si>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</si>
  <si>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</si>
  <si>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</si>
  <si>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</si>
  <si>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</si>
  <si>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</si>
  <si>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</si>
  <si>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</si>
  <si>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</si>
  <si>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</si>
  <si>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</si>
  <si>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</si>
  <si>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</si>
  <si>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</si>
  <si>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</si>
  <si>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</si>
  <si>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</si>
  <si>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</si>
  <si>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</si>
  <si>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</si>
  <si>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</si>
  <si>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</si>
  <si>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</si>
  <si>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</si>
  <si>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</si>
  <si>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</si>
  <si>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</si>
  <si>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</si>
  <si>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</si>
  <si>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</si>
  <si>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</si>
  <si>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</si>
  <si>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</si>
  <si>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</si>
  <si>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</si>
  <si>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</si>
  <si>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</si>
  <si>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</si>
  <si>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</si>
  <si>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</si>
  <si>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</si>
  <si>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</si>
  <si>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</si>
  <si>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</si>
  <si>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</si>
  <si>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</si>
  <si>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</si>
  <si>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</si>
  <si>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</si>
  <si>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</si>
  <si>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</si>
  <si>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</si>
  <si>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</si>
  <si>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</si>
  <si>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</si>
  <si>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</si>
  <si>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</si>
  <si>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</si>
  <si>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</si>
  <si>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</si>
  <si>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</si>
  <si>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</si>
  <si>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</si>
  <si>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</si>
  <si>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</si>
  <si>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</si>
  <si>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</si>
  <si>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</si>
  <si>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</si>
  <si>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</si>
  <si>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</si>
  <si>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</si>
  <si>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</si>
  <si>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</si>
  <si>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</si>
  <si>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</si>
  <si>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</si>
  <si>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</si>
  <si>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</si>
  <si>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</si>
  <si>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</si>
  <si>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</si>
  <si>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</si>
  <si>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</si>
  <si>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</si>
  <si>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</si>
  <si>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</si>
  <si>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</si>
  <si>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</si>
  <si>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</si>
  <si>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</si>
  <si>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</si>
  <si>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</si>
  <si>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</si>
  <si>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</si>
  <si>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</si>
  <si>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</si>
  <si>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</si>
  <si>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</si>
  <si>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</si>
  <si>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</si>
  <si>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</si>
  <si>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</si>
  <si>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</si>
  <si>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</si>
  <si>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</si>
  <si>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</si>
  <si>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</si>
  <si>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</si>
  <si>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</si>
  <si>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</si>
  <si>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</si>
  <si>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</si>
  <si>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</si>
  <si>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</si>
  <si>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</si>
  <si>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</si>
  <si>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</si>
  <si>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</si>
  <si>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</si>
  <si>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</si>
  <si>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</si>
  <si>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</si>
  <si>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</si>
  <si>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</si>
  <si>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</si>
  <si>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</si>
  <si>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</si>
  <si>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</si>
  <si>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</si>
  <si>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</si>
  <si>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</si>
  <si>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</si>
  <si>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</si>
  <si>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</si>
  <si>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</si>
  <si>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</si>
  <si>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</si>
  <si>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</si>
  <si>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</si>
  <si>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</si>
  <si>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</si>
  <si>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</si>
  <si>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</si>
  <si>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</si>
  <si>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</si>
  <si>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</si>
  <si>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</si>
  <si>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</si>
  <si>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</si>
  <si>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</si>
  <si>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</si>
  <si>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</si>
  <si>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</si>
  <si>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</si>
  <si>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</si>
  <si>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</si>
  <si>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</si>
  <si>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</si>
  <si>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</si>
  <si>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</si>
  <si>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</si>
  <si>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</si>
  <si>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</si>
  <si>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</si>
  <si>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</si>
  <si>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</si>
  <si>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</si>
  <si>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</si>
  <si>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</si>
  <si>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</si>
  <si>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</si>
  <si>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</si>
  <si>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</si>
  <si>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</si>
  <si>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</si>
  <si>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</si>
  <si>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</si>
  <si>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</si>
  <si>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</si>
  <si>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</si>
  <si>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</si>
  <si>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</si>
  <si>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</si>
  <si>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</si>
  <si>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</si>
  <si>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</si>
  <si>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</si>
  <si>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</si>
  <si>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</si>
  <si>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</si>
  <si>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</si>
  <si>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</si>
  <si>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</si>
  <si>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ZQBZB-ZRX</t>
  </si>
  <si>
    <t>ZQBZBVZRX</t>
  </si>
  <si>
    <t>Em inspeção R7D.</t>
  </si>
  <si>
    <t>TP pronto 09h00 / Em intervalo das 11h26 até 12h56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</si>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</sst>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H169" activePane="bottomRight" state="frozen"/>
      <selection pane="bottomRight" activeCell="BQ181" sqref="BQ1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1277</v>
      </c>
      <c r="N183" s="127" t="s">
        <v>1278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1279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1</v>
      </c>
      <c r="BI184" s="17"/>
      <c r="BJ184" s="17" t="s">
        <v>1280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1282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1283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1284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1285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1286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1287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1287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1288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1</v>
      </c>
      <c r="BI190" s="17"/>
      <c r="BJ190" s="17" t="s">
        <v>1289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</v>
      </c>
      <c r="BR190" s="19">
        <f>IF(OR(B190="",F190=""),"*",AY190/P190)</f>
        <v>1.333333333333333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1290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1291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1292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1292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1292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1294</v>
      </c>
      <c r="BK196" s="17" t="s">
        <v>1294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1292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1292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1296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1297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1298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1299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1300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1301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1303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1303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1303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1306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1306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1306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1310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1310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1311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1310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1287</v>
      </c>
      <c r="X230" s="104" t="s">
        <v>386</v>
      </c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ROBSON (TF-701)46088</v>
      </c>
      <c r="B231" s="102">
        <v>46088</v>
      </c>
      <c r="C231" s="135">
        <f>IF(BS_CONTROLE[[#This Row],[DATA]]="","",WEEKNUM(BS_CONTROLE[[#This Row],[DATA]]))</f>
        <v>10</v>
      </c>
      <c r="D231" s="104" t="s">
        <v>898</v>
      </c>
      <c r="E231" s="177">
        <v>114</v>
      </c>
      <c r="F231" s="126" t="s">
        <v>636</v>
      </c>
      <c r="G231" s="142" t="str">
        <f>IF(D231="","*",VLOOKUP(F231,BS_ATIVIDADE[],3,FALSE))</f>
        <v>LIMPEZA LASTRO</v>
      </c>
      <c r="H231" s="127" t="str" cm="1">
        <f t="array" ref="H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1" s="106" t="s">
        <v>558</v>
      </c>
      <c r="J231" s="105">
        <v>56</v>
      </c>
      <c r="K231" s="105">
        <v>187.58</v>
      </c>
      <c r="L231" s="105" t="s">
        <v>558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1" s="106">
        <v>0.41666666666666669</v>
      </c>
      <c r="P231" s="106">
        <v>6.25E-2</v>
      </c>
      <c r="Q231" s="105">
        <v>15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1281</v>
      </c>
      <c r="W231" s="151" t="s">
        <v>1288</v>
      </c>
      <c r="X231" s="104" t="s">
        <v>386</v>
      </c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LIMPEZA LASTRO</v>
      </c>
      <c r="AJ231" s="9" t="str">
        <f>IF(BS_CONTROLE[[#This Row],[Atividade]]=0, "-", BS_CONTROLE[[#This Row],[Atividade]])</f>
        <v>LIMPEZA LASTRO</v>
      </c>
      <c r="AK231" s="31" t="str">
        <f>BS_CONTROLE[[#This Row],[Local - Partida]]</f>
        <v>ZXP189</v>
      </c>
      <c r="AL231" s="31" t="str">
        <f>BS_CONTROLE[[#This Row],[Local - Encerramento]]</f>
        <v>-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ZXP189</v>
      </c>
      <c r="AO231" s="105">
        <f>IF(BS_CONTROLE[[#This Row],[SUB]]=0, "-", BS_CONTROLE[[#This Row],[SUB]])</f>
        <v>56</v>
      </c>
      <c r="AP231" s="105">
        <f>BS_CONTROLE[[#This Row],[KM - Inicio]]</f>
        <v>187.58</v>
      </c>
      <c r="AQ231" s="105">
        <f>BS_CONTROLE[[#This Row],[KM - Inicio]]</f>
        <v>187.58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4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40" operator="equal">
      <formula>"NÃO"</formula>
    </cfRule>
    <cfRule type="cellIs" dxfId="211" priority="11641" operator="equal">
      <formula>"SIM"</formula>
    </cfRule>
  </conditionalFormatting>
  <conditionalFormatting sqref="AZ6:AZ1001">
    <cfRule type="expression" dxfId="210" priority="54096">
      <formula>#REF!=1</formula>
    </cfRule>
  </conditionalFormatting>
  <conditionalFormatting sqref="BE6:BE1001 AY6:AY1001 U6:U1001">
    <cfRule type="cellIs" dxfId="209" priority="54080" operator="equal">
      <formula>"ERRO"</formula>
    </cfRule>
  </conditionalFormatting>
  <conditionalFormatting sqref="BQ6:BQ1001">
    <cfRule type="cellIs" dxfId="208" priority="54075" operator="equal">
      <formula>"Produção e Intervalo"</formula>
    </cfRule>
    <cfRule type="cellIs" dxfId="207" priority="54076" operator="equal">
      <formula>"Aderente"</formula>
    </cfRule>
    <cfRule type="cellIs" dxfId="206" priority="54077" operator="equal">
      <formula>"Intervalo"</formula>
    </cfRule>
    <cfRule type="cellIs" dxfId="205" priority="54078" operator="equal">
      <formula>"Produção"</formula>
    </cfRule>
    <cfRule type="cellIs" dxfId="204" priority="54079" operator="equal">
      <formula>"ERRO"</formula>
    </cfRule>
  </conditionalFormatting>
  <conditionalFormatting sqref="BR6:BS1001">
    <cfRule type="cellIs" dxfId="203" priority="54057" operator="equal">
      <formula>"*"</formula>
    </cfRule>
    <cfRule type="cellIs" dxfId="202" priority="54058" operator="greaterThanOrEqual">
      <formula>1</formula>
    </cfRule>
    <cfRule type="cellIs" dxfId="201" priority="54059" operator="lessThan">
      <formula>1</formula>
    </cfRule>
  </conditionalFormatting>
  <conditionalFormatting sqref="BK949 BK81 BK83:BK84 BK101 BK67 BK69 BK72:BK73 BJ9:BJ1001">
    <cfRule type="iconSet" priority="608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80 BK169 BK164 BK148 BK171 BK151 BK198:BK948 BK182:BK195">
    <cfRule type="iconSet" priority="608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3" operator="equal">
      <formula>"OPORTUNIDADE"</formula>
    </cfRule>
  </conditionalFormatting>
  <conditionalFormatting sqref="Y6:Z39">
    <cfRule type="cellIs" dxfId="199" priority="181" operator="equal">
      <formula>"NÃO"</formula>
    </cfRule>
    <cfRule type="cellIs" dxfId="198" priority="182" operator="equal">
      <formula>"SIM"</formula>
    </cfRule>
  </conditionalFormatting>
  <conditionalFormatting sqref="BH6:BH8">
    <cfRule type="iconSet" priority="179">
      <iconSet showValue="0">
        <cfvo type="percent" val="0"/>
        <cfvo type="num" val="1"/>
        <cfvo type="num" val="1" gte="0"/>
      </iconSet>
    </cfRule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1" operator="equal">
      <formula>"OPORTUNIDADE"</formula>
    </cfRule>
  </conditionalFormatting>
  <conditionalFormatting sqref="Y44:Z44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48:Z52">
    <cfRule type="cellIs" dxfId="194" priority="148" operator="equal">
      <formula>"OPORTUNIDADE"</formula>
    </cfRule>
  </conditionalFormatting>
  <conditionalFormatting sqref="Y48:Z52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68:Z68">
    <cfRule type="cellIs" dxfId="191" priority="142" operator="equal">
      <formula>"OPORTUNIDADE"</formula>
    </cfRule>
  </conditionalFormatting>
  <conditionalFormatting sqref="Y68:Z6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75:Z75">
    <cfRule type="cellIs" dxfId="188" priority="139" operator="equal">
      <formula>"OPORTUNIDADE"</formula>
    </cfRule>
  </conditionalFormatting>
  <conditionalFormatting sqref="Y75:Z75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77:Z78">
    <cfRule type="cellIs" dxfId="185" priority="136" operator="equal">
      <formula>"OPORTUNIDADE"</formula>
    </cfRule>
  </conditionalFormatting>
  <conditionalFormatting sqref="Y77:Z78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81:Z81">
    <cfRule type="cellIs" dxfId="182" priority="133" operator="equal">
      <formula>"OPORTUNIDADE"</formula>
    </cfRule>
  </conditionalFormatting>
  <conditionalFormatting sqref="Y81:Z81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82:Z82">
    <cfRule type="cellIs" dxfId="179" priority="130" operator="equal">
      <formula>"OPORTUNIDADE"</formula>
    </cfRule>
  </conditionalFormatting>
  <conditionalFormatting sqref="Y82:Z8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91:Z91">
    <cfRule type="cellIs" dxfId="176" priority="127" operator="equal">
      <formula>"OPORTUNIDADE"</formula>
    </cfRule>
  </conditionalFormatting>
  <conditionalFormatting sqref="Y91:Z9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93:Z93">
    <cfRule type="cellIs" dxfId="173" priority="124" operator="equal">
      <formula>"OPORTUNIDADE"</formula>
    </cfRule>
  </conditionalFormatting>
  <conditionalFormatting sqref="Y93:Z93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95:Z95">
    <cfRule type="cellIs" dxfId="170" priority="121" operator="equal">
      <formula>"OPORTUNIDADE"</formula>
    </cfRule>
  </conditionalFormatting>
  <conditionalFormatting sqref="Y95:Z9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96:Z97">
    <cfRule type="cellIs" dxfId="167" priority="118" operator="equal">
      <formula>"OPORTUNIDADE"</formula>
    </cfRule>
  </conditionalFormatting>
  <conditionalFormatting sqref="Y96:Z97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BK95:BK9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7">
      <iconSet showValue="0">
        <cfvo type="percent" val="0"/>
        <cfvo type="num" val="1"/>
        <cfvo type="num" val="1" gte="0"/>
      </iconSet>
    </cfRule>
    <cfRule type="iconSet" priority="609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1" operator="equal">
      <formula>"OPORTUNIDADE"</formula>
    </cfRule>
  </conditionalFormatting>
  <conditionalFormatting sqref="Z173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BP1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8" operator="equal">
      <formula>"OPORTUNIDADE"</formula>
    </cfRule>
  </conditionalFormatting>
  <conditionalFormatting sqref="Z201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Z202">
    <cfRule type="cellIs" dxfId="158" priority="15" operator="equal">
      <formula>"OPORTUNIDADE"</formula>
    </cfRule>
  </conditionalFormatting>
  <conditionalFormatting sqref="Z202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P1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7" operator="equal">
      <formula>"OPORTUNIDADE"</formula>
    </cfRule>
  </conditionalFormatting>
  <conditionalFormatting sqref="Y20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1315</v>
      </c>
      <c r="C4" s="160" t="s">
        <v>1316</v>
      </c>
      <c r="D4" s="160" t="s">
        <v>1317</v>
      </c>
      <c r="E4" s="160" t="s">
        <v>1318</v>
      </c>
      <c r="F4" s="160" t="s">
        <v>4</v>
      </c>
      <c r="G4" s="160" t="s">
        <v>1319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1320</v>
      </c>
      <c r="C6" s="161">
        <v>407867</v>
      </c>
      <c r="D6" s="161" t="s">
        <v>1321</v>
      </c>
      <c r="E6" s="161" t="s">
        <v>789</v>
      </c>
      <c r="F6" s="161" t="s">
        <v>1322</v>
      </c>
      <c r="G6" s="162"/>
    </row>
    <row r="7" spans="2:7">
      <c r="B7" s="161" t="s">
        <v>1323</v>
      </c>
      <c r="C7" s="161">
        <v>293644</v>
      </c>
      <c r="D7" s="161" t="s">
        <v>1324</v>
      </c>
      <c r="E7" s="161" t="s">
        <v>789</v>
      </c>
      <c r="F7" s="161" t="s">
        <v>1322</v>
      </c>
      <c r="G7" s="162"/>
    </row>
    <row r="8" spans="2:7">
      <c r="B8" s="161" t="s">
        <v>1325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1326</v>
      </c>
      <c r="C9" s="161">
        <v>256790</v>
      </c>
      <c r="D9" s="161" t="s">
        <v>1327</v>
      </c>
      <c r="E9" s="161" t="s">
        <v>790</v>
      </c>
      <c r="F9" s="161" t="s">
        <v>1328</v>
      </c>
      <c r="G9" s="162">
        <v>46357</v>
      </c>
    </row>
    <row r="10" spans="2:7">
      <c r="B10" s="161" t="s">
        <v>1329</v>
      </c>
      <c r="C10" s="161">
        <v>265193</v>
      </c>
      <c r="D10" s="161" t="s">
        <v>1330</v>
      </c>
      <c r="E10" s="161" t="s">
        <v>791</v>
      </c>
      <c r="F10" s="161" t="s">
        <v>1072</v>
      </c>
      <c r="G10" s="161" t="s">
        <v>1331</v>
      </c>
    </row>
    <row r="11" spans="2:7">
      <c r="B11" s="161" t="s">
        <v>1332</v>
      </c>
      <c r="C11" s="161">
        <v>293716</v>
      </c>
      <c r="D11" s="161" t="s">
        <v>1333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1334</v>
      </c>
      <c r="C12" s="161">
        <v>257258</v>
      </c>
      <c r="D12" s="161" t="s">
        <v>1335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1336</v>
      </c>
      <c r="C13" s="161">
        <v>371147</v>
      </c>
      <c r="D13" s="161" t="s">
        <v>1337</v>
      </c>
      <c r="E13" s="161" t="s">
        <v>792</v>
      </c>
      <c r="F13" s="161" t="s">
        <v>128</v>
      </c>
      <c r="G13" s="161" t="s">
        <v>1331</v>
      </c>
    </row>
    <row r="14" spans="2:7">
      <c r="B14" s="161" t="s">
        <v>1338</v>
      </c>
      <c r="C14" s="161">
        <v>259230</v>
      </c>
      <c r="D14" s="161" t="s">
        <v>1339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1340</v>
      </c>
      <c r="C15" s="161">
        <v>370705</v>
      </c>
      <c r="D15" s="161"/>
      <c r="E15" s="161" t="s">
        <v>792</v>
      </c>
      <c r="F15" s="161" t="s">
        <v>128</v>
      </c>
      <c r="G15" s="161" t="s">
        <v>1331</v>
      </c>
    </row>
    <row r="16" spans="2:7">
      <c r="B16" s="161" t="s">
        <v>1341</v>
      </c>
      <c r="C16" s="161">
        <v>258542</v>
      </c>
      <c r="D16" s="161" t="s">
        <v>1342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1343</v>
      </c>
      <c r="C17" s="161">
        <v>257050</v>
      </c>
      <c r="D17" s="161" t="s">
        <v>1344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1346</v>
      </c>
      <c r="D4" s="163" t="s">
        <v>1347</v>
      </c>
      <c r="E4" s="163" t="s">
        <v>1348</v>
      </c>
      <c r="F4" s="160" t="s">
        <v>1349</v>
      </c>
      <c r="G4" s="163" t="s">
        <v>1350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1353</v>
      </c>
      <c r="G9" s="167" t="s">
        <v>1354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1351</v>
      </c>
      <c r="G10" s="167"/>
    </row>
    <row r="11" spans="2:7">
      <c r="B11" s="167" t="s">
        <v>1355</v>
      </c>
      <c r="C11" s="167">
        <v>9038</v>
      </c>
      <c r="D11" s="168">
        <v>46085</v>
      </c>
      <c r="E11" s="167">
        <v>10520</v>
      </c>
      <c r="F11" s="169" t="s">
        <v>1356</v>
      </c>
      <c r="G11" s="167"/>
    </row>
    <row r="12" spans="2:7">
      <c r="B12" s="167" t="s">
        <v>709</v>
      </c>
      <c r="C12" s="167" t="s">
        <v>1357</v>
      </c>
      <c r="D12" s="168">
        <v>46066</v>
      </c>
      <c r="E12" s="167">
        <v>9500</v>
      </c>
      <c r="F12" s="169" t="s">
        <v>1358</v>
      </c>
      <c r="G12" s="167"/>
    </row>
    <row r="13" spans="2:7">
      <c r="B13" s="167" t="s">
        <v>709</v>
      </c>
      <c r="C13" s="167" t="s">
        <v>1359</v>
      </c>
      <c r="D13" s="168">
        <v>46066</v>
      </c>
      <c r="E13" s="167">
        <v>10500</v>
      </c>
      <c r="F13" s="169" t="s">
        <v>1358</v>
      </c>
      <c r="G13" s="167"/>
    </row>
    <row r="14" spans="2:7">
      <c r="B14" s="167" t="s">
        <v>709</v>
      </c>
      <c r="C14" s="167" t="s">
        <v>1360</v>
      </c>
      <c r="D14" s="168">
        <v>46066</v>
      </c>
      <c r="E14" s="167">
        <v>9000</v>
      </c>
      <c r="F14" s="169" t="s">
        <v>1358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1361</v>
      </c>
      <c r="C2" s="121" t="s">
        <v>947</v>
      </c>
      <c r="D2" s="76" t="s">
        <v>949</v>
      </c>
      <c r="E2" s="76" t="s">
        <v>1362</v>
      </c>
      <c r="F2" s="99" t="s">
        <v>1363</v>
      </c>
      <c r="G2" s="76" t="s">
        <v>1364</v>
      </c>
      <c r="H2" s="76" t="s">
        <v>1365</v>
      </c>
      <c r="I2" s="76" t="s">
        <v>1366</v>
      </c>
      <c r="J2" s="76" t="s">
        <v>1367</v>
      </c>
      <c r="K2" s="78" t="s">
        <v>1368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ROBSON (TF-701)</v>
      </c>
      <c r="E228" s="94" t="str">
        <f>IF(SP_SUL!H231="","*",SP_SUL!H231)</f>
        <v>ZXP189</v>
      </c>
      <c r="F228" s="100" t="str">
        <f>IF(SP_SUL!M231="","*",SP_SUL!M231)</f>
        <v>ZXP-ZFY</v>
      </c>
      <c r="G228" s="95" t="str">
        <f>IF(SP_SUL!I231="","*",SP_SUL!I231)</f>
        <v>-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1369</v>
      </c>
      <c r="V1" s="228"/>
      <c r="W1" s="228"/>
    </row>
    <row r="2" spans="1:23" ht="15" customHeight="1">
      <c r="A2" s="87" t="s">
        <v>1370</v>
      </c>
      <c r="B2" s="87" t="s">
        <v>1371</v>
      </c>
      <c r="C2" s="87" t="s">
        <v>376</v>
      </c>
      <c r="D2" s="88" t="s">
        <v>962</v>
      </c>
      <c r="E2" s="88" t="s">
        <v>4</v>
      </c>
      <c r="F2" s="88" t="s">
        <v>1372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ROBSON (TF-701)</v>
      </c>
      <c r="H228" s="145" t="str">
        <f>IF(SP_SUL!F231="","*",SP_SUL!F231)</f>
        <v>LIMPEZA LASTRO</v>
      </c>
      <c r="I228" s="145" t="str">
        <f>IF(SP_SUL!H231="","*",SP_SUL!H231)</f>
        <v>ZXP189</v>
      </c>
      <c r="J228" s="145" t="str">
        <f>IF(SP_SUL!I231="","*",SP_SUL!I231)</f>
        <v>-</v>
      </c>
      <c r="K228" s="139" t="str">
        <f>IF(SP_SUL!M231="","*",SP_SUL!M231)</f>
        <v>ZXP-ZFY</v>
      </c>
      <c r="L228" s="139" t="str">
        <f>IF(SP_SUL!N231="","*",SP_SUL!N231)</f>
        <v>ZXP189</v>
      </c>
      <c r="M228" s="140">
        <f>IF(SP_SUL!J231="","*",SP_SUL!J231)</f>
        <v>56</v>
      </c>
      <c r="N228" s="144">
        <f>IF(SP_SUL!K231="","*",SP_SUL!K231)</f>
        <v>187.58</v>
      </c>
      <c r="O228" s="144" t="str">
        <f>IF(SP_SUL!L231="","*",SP_SUL!L231)</f>
        <v>-</v>
      </c>
      <c r="P228" s="143">
        <f>IF(SP_SUL!O231="","*",SP_SUL!O231)</f>
        <v>0.41666666666666669</v>
      </c>
      <c r="Q228" s="143">
        <f>IF(SP_SUL!P231="","*",SP_SUL!P231)</f>
        <v>6.25E-2</v>
      </c>
      <c r="R228" s="145" t="str">
        <f>IF(SP_SUL!Q231="","*",CONCATENATE(SP_SUL!Q231," ",SP_SUL!R231))</f>
        <v>15 M</v>
      </c>
      <c r="S228" s="145" t="str">
        <f>IF(SP_SUL!V231="","*",SP_SUL!V231)</f>
        <v>Jonas</v>
      </c>
      <c r="T228" s="145" t="str">
        <f>IF(SP_SUL!W231="","*",SP_SUL!W231)</f>
        <v>Limpeza de lastro</v>
      </c>
      <c r="U228" s="137">
        <f ca="1">_xlfn.XLOOKUP(G228&amp;$U$2,BS_CONTROLE[CHAVE],BS_CONTROLE[Quantidade_11],"-")</f>
        <v>30</v>
      </c>
      <c r="V228" s="137">
        <f ca="1">_xlfn.XLOOKUP(G228&amp;$V$2,BS_CONTROLE[CHAVE],BS_CONTROLE[Quantidade_11],"-")</f>
        <v>40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1374</v>
      </c>
      <c r="D5" s="230"/>
      <c r="E5" s="230"/>
      <c r="F5" s="230"/>
      <c r="G5" s="230"/>
      <c r="H5" s="230"/>
      <c r="I5" s="230"/>
      <c r="J5" s="231"/>
      <c r="K5" s="232" t="s">
        <v>1375</v>
      </c>
      <c r="L5" s="233"/>
      <c r="M5" s="233"/>
      <c r="N5" s="233"/>
      <c r="O5" s="234" t="s">
        <v>1376</v>
      </c>
      <c r="P5" s="235"/>
    </row>
    <row r="6" spans="1:16" s="74" customFormat="1" ht="15" customHeight="1">
      <c r="A6" s="66" t="s">
        <v>1372</v>
      </c>
      <c r="B6" s="75" t="s">
        <v>1371</v>
      </c>
      <c r="C6" s="76" t="s">
        <v>962</v>
      </c>
      <c r="D6" s="77" t="s">
        <v>963</v>
      </c>
      <c r="E6" s="76" t="s">
        <v>1377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1378</v>
      </c>
      <c r="M6" s="80" t="s">
        <v>576</v>
      </c>
      <c r="N6" s="81" t="s">
        <v>957</v>
      </c>
      <c r="O6" s="158" t="s">
        <v>1000</v>
      </c>
      <c r="P6" s="133" t="s">
        <v>1379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1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1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ROBSON (TF-701)</v>
      </c>
      <c r="F231" s="83" t="str">
        <f>IF(SP_SUL!H231="","*",SP_SUL!H231)</f>
        <v>ZXP189</v>
      </c>
      <c r="G231" s="83" t="str">
        <f>IF(SP_SUL!M231="","*",SP_SUL!M231)</f>
        <v>ZXP-ZFY</v>
      </c>
      <c r="H231" s="116">
        <f>IF(SP_SUL!K231="","*",SP_SUL!K231)</f>
        <v>187.58</v>
      </c>
      <c r="I231" s="113">
        <f>IF(SP_SUL!O231="","*",SP_SUL!O231)</f>
        <v>0.41666666666666669</v>
      </c>
      <c r="J231" s="113">
        <f>IF(SP_SUL!P231="","*",SP_SUL!P231)</f>
        <v>6.25E-2</v>
      </c>
      <c r="K231" s="83" t="str">
        <f>IF(SP_SUL!AK231="","*",SP_SUL!AK231)</f>
        <v>ZXP189</v>
      </c>
      <c r="L231" s="83" t="str">
        <f>IF(SP_SUL!AM231="","*",SP_SUL!AM231)</f>
        <v>ZXP-ZFY</v>
      </c>
      <c r="M231" s="83">
        <f>IF(SP_SUL!AP231="","*",SP_SUL!AP231)</f>
        <v>187.58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2026-03-06T16:38:51Z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