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321" documentId="8_{B6337239-1A00-434D-AAD0-422EA1FEB5AE}" xr6:coauthVersionLast="47" xr6:coauthVersionMax="47" xr10:uidLastSave="{61F93201-61DB-4E01-B493-0A46F0107CC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86" i="1" l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<sst xmlns="http://schemas.openxmlformats.org/spreadsheetml/2006/main" count="5964" uniqueCount="1598">
  <si>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</si>
  <si>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</si>
  <si>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</si>
  <si>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</si>
  <si>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</si>
  <si>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</si>
  <si>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</si>
  <si>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</si>
  <si>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</si>
  <si>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</si>
  <si>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</si>
  <si>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</si>
  <si>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</si>
  <si>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</si>
  <si>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</si>
  <si>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</si>
  <si>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</si>
  <si>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</si>
  <si>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</si>
  <si>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</si>
  <si>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</si>
  <si>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</si>
  <si>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</si>
  <si>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</si>
  <si>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</si>
  <si>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</si>
  <si>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</si>
  <si>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</si>
  <si>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</si>
  <si>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</si>
  <si>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</si>
  <si>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</si>
  <si>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</si>
  <si>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</si>
  <si>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</si>
  <si>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</si>
  <si>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</si>
  <si>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</si>
  <si>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</si>
  <si>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</si>
  <si>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</si>
  <si>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</si>
  <si>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</si>
  <si>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</si>
  <si>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</si>
  <si>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</si>
  <si>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</si>
  <si>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</si>
  <si>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</si>
  <si>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</si>
  <si>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</si>
  <si>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</si>
  <si>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</si>
  <si>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</si>
  <si>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</si>
  <si>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</si>
  <si>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</si>
  <si>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</si>
  <si>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</si>
  <si>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</si>
  <si>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</si>
  <si>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</si>
  <si>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</si>
  <si>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</si>
  <si>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</si>
  <si>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</si>
  <si>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</si>
  <si>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</si>
  <si>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</si>
  <si>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</si>
  <si>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</si>
  <si>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</si>
  <si>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</si>
  <si>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</si>
  <si>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</si>
  <si>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</si>
  <si>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</si>
  <si>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</si>
  <si>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</si>
  <si>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</si>
  <si>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</si>
  <si>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</si>
  <si>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</si>
  <si>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</si>
  <si>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</si>
  <si>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</si>
  <si>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</si>
  <si>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</si>
  <si>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</si>
  <si>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</si>
  <si>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</si>
  <si>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</si>
  <si>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</si>
  <si>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</si>
  <si>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</si>
  <si>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</si>
  <si>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</si>
  <si>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</si>
  <si>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</si>
  <si>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</si>
  <si>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</si>
  <si>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</si>
  <si>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</si>
  <si>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</si>
  <si>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</si>
  <si>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</si>
  <si>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</si>
  <si>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</si>
  <si>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</si>
  <si>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</si>
  <si>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</si>
  <si>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</si>
  <si>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</si>
  <si>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</si>
  <si>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</si>
  <si>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</si>
  <si>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</si>
  <si>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</si>
  <si>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</si>
  <si>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</si>
  <si>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</si>
  <si>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</si>
  <si>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</si>
  <si>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</si>
  <si>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</si>
  <si>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</si>
  <si>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</si>
  <si>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</si>
  <si>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</si>
  <si>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</si>
  <si>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</si>
  <si>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</si>
  <si>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</si>
  <si>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</si>
  <si>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</si>
  <si>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</si>
  <si>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</si>
  <si>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</si>
  <si>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</si>
  <si>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</si>
  <si>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</si>
  <si>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</si>
  <si>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</si>
  <si>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</si>
  <si>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</si>
  <si>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</si>
  <si>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</si>
  <si>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</si>
  <si>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</si>
  <si>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</si>
  <si>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</si>
  <si>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</si>
  <si>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</si>
  <si>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</si>
  <si>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</si>
  <si>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</si>
  <si>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</si>
  <si>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</si>
  <si>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</si>
  <si>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</si>
  <si>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</si>
  <si>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</si>
  <si>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</si>
  <si>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</si>
  <si>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</si>
  <si>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</si>
  <si>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</si>
  <si>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</si>
  <si>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</si>
  <si>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</si>
  <si>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</si>
  <si>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</si>
  <si>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</si>
  <si>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</si>
  <si>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</si>
  <si>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</si>
  <si>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</si>
  <si>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</si>
  <si>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</si>
  <si>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</si>
  <si>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</si>
  <si>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</si>
  <si>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</si>
  <si>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</si>
  <si>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</si>
  <si>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</si>
  <si>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</si>
  <si>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</si>
  <si>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</si>
  <si>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</si>
  <si>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</si>
  <si>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</si>
  <si>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</si>
  <si>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</si>
  <si>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</si>
  <si>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</si>
  <si>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</si>
  <si>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</si>
  <si>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</si>
  <si>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</si>
  <si>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</si>
  <si>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</si>
  <si>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</si>
  <si>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</si>
  <si>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</si>
  <si>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</si>
  <si>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</si>
  <si>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</si>
  <si>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</si>
  <si>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</si>
  <si>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</si>
  <si>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</si>
  <si>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</si>
  <si>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</si>
  <si>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</si>
  <si>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</si>
  <si>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</si>
  <si>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</si>
  <si>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</si>
  <si>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</si>
  <si>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</si>
  <si>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</si>
  <si>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</si>
  <si>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</si>
  <si>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</si>
  <si>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</si>
  <si>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</si>
  <si>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</si>
  <si>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</si>
  <si>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</si>
  <si>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</si>
  <si>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</si>
  <si>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</si>
  <si>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</si>
  <si>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</si>
  <si>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</si>
  <si>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</si>
  <si>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</si>
  <si>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</si>
  <si>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</si>
  <si>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</si>
  <si>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</si>
  <si>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</si>
  <si>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</si>
  <si>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</si>
  <si>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</si>
  <si>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</si>
  <si>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</si>
  <si>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</si>
  <si>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</si>
  <si>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</si>
  <si>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</si>
  <si>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</si>
  <si>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</si>
  <si>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</si>
  <si>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</si>
  <si>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</si>
  <si>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</si>
  <si>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</si>
  <si>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</si>
  <si>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</si>
  <si>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</si>
  <si>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</si>
  <si>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</si>
  <si>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</si>
  <si>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</si>
  <si>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</si>
  <si>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</si>
  <si>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</si>
  <si>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</si>
  <si>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</si>
  <si>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</si>
  <si>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</si>
  <si>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</si>
  <si>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</si>
  <si>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</si>
  <si>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</si>
  <si>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</si>
  <si>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</si>
  <si>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</si>
  <si>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</si>
  <si>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</si>
  <si>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</si>
  <si>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</si>
  <si>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</si>
  <si>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</si>
  <si>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</si>
  <si>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</si>
  <si>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</si>
  <si>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</si>
  <si>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</si>
  <si>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</si>
  <si>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</si>
  <si>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</si>
  <si>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</si>
  <si>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</si>
  <si>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</si>
  <si>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</si>
  <si>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</si>
  <si>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</si>
  <si>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</si>
  <si>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</si>
  <si>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</si>
  <si>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</si>
  <si>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</si>
  <si>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</si>
  <si>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</si>
  <si>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</si>
  <si>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</si>
  <si>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</si>
  <si>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</si>
  <si>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</si>
  <si>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</si>
  <si>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</si>
  <si>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</si>
  <si>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</si>
  <si>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</si>
  <si>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</si>
  <si>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</si>
  <si>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</si>
  <si>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</si>
  <si>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</si>
  <si>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</si>
  <si>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</si>
  <si>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</si>
  <si>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</si>
  <si>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</si>
  <si>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</si>
  <si>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</si>
  <si>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</si>
  <si>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</si>
  <si>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</si>
  <si>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</si>
  <si>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</si>
  <si>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</si>
  <si>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</si>
  <si>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</si>
  <si>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</si>
  <si>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</si>
  <si>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</si>
  <si>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</si>
  <si>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</si>
  <si>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</si>
  <si>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</si>
  <si>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</si>
  <si>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</si>
  <si>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</si>
  <si>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</si>
  <si>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</si>
  <si>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</si>
  <si>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</si>
  <si>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</si>
  <si>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</si>
  <si>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</si>
  <si>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</si>
  <si>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</si>
  <si>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</si>
  <si>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</si>
  <si>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</si>
  <si>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</si>
  <si>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</si>
  <si>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</si>
  <si>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</si>
  <si>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</si>
  <si>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</si>
  <si>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</si>
  <si>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</si>
  <si>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</si>
  <si>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</si>
  <si>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</si>
  <si>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</si>
  <si>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</si>
  <si>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</si>
  <si>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</si>
  <si>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</si>
  <si>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</si>
  <si>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</si>
  <si>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</si>
  <si>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</si>
  <si>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</si>
  <si>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</si>
  <si>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</si>
  <si>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</si>
  <si>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</si>
  <si>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</si>
  <si>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</si>
  <si>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</si>
  <si>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</si>
  <si>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</si>
  <si>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</si>
  <si>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</si>
  <si>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</si>
  <si>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</si>
  <si>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</si>
  <si>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</si>
  <si>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</si>
  <si>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</si>
  <si>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</si>
  <si>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</si>
  <si>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</si>
  <si>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</si>
  <si>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</si>
  <si>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</si>
  <si>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</si>
  <si>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</si>
  <si>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</si>
  <si>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</si>
  <si>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</si>
  <si>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</si>
  <si>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</si>
  <si>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</si>
  <si>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</si>
  <si>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</si>
  <si>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</si>
  <si>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</si>
  <si>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</si>
  <si>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</si>
  <si>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</si>
  <si>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</si>
  <si>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</si>
  <si>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</si>
  <si>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</si>
  <si>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</si>
  <si>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</si>
  <si>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</si>
  <si>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</si>
  <si>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</si>
  <si>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</si>
  <si>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</si>
  <si>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</si>
  <si>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</si>
  <si>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</si>
  <si>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</si>
  <si>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</si>
  <si>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</si>
  <si>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</si>
  <si>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</si>
  <si>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</si>
  <si>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</si>
  <si>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</si>
  <si>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</si>
  <si>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</si>
  <si>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</si>
  <si>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</si>
  <si>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</si>
  <si>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</si>
  <si>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</si>
  <si>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</si>
  <si>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</si>
  <si>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</si>
  <si>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</si>
  <si>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</si>
  <si>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</si>
  <si>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</si>
  <si>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</si>
  <si>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</si>
  <si>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</si>
  <si>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</si>
  <si>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</si>
  <si>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</si>
  <si>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</si>
  <si>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</si>
  <si>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</si>
  <si>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</si>
  <si>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</si>
  <si>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</si>
  <si>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</si>
  <si>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</si>
  <si>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</si>
  <si>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</si>
  <si>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</si>
  <si>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</si>
  <si>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</si>
  <si>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</si>
  <si>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</si>
  <si>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</si>
  <si>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</si>
  <si>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</si>
  <si>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</si>
  <si>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</si>
  <si>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</si>
  <si>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</si>
  <si>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</si>
  <si>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</si>
  <si>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</si>
  <si>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</si>
  <si>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</si>
  <si>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</si>
  <si>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</si>
  <si>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</si>
  <si>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</si>
  <si>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</si>
  <si>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</si>
  <si>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</si>
  <si>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</si>
  <si>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</si>
  <si>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</si>
  <si>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</si>
  <si>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</si>
  <si>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</si>
  <si>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</si>
  <si>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</si>
  <si>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</si>
  <si>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</si>
  <si>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</si>
  <si>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</si>
  <si>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</si>
  <si>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</si>
  <si>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</si>
  <si>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</si>
  <si>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</si>
  <si>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</si>
  <si>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</si>
  <si>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</si>
  <si>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</si>
  <si>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</si>
  <si>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</si>
  <si>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</si>
  <si>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</si>
  <si>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</si>
  <si>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</si>
  <si>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</si>
  <si>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</si>
  <si>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</si>
  <si>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</si>
  <si>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</si>
  <si>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</si>
  <si>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</si>
  <si>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</si>
  <si>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</si>
  <si>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</si>
  <si>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</si>
  <si>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</si>
  <si>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</si>
  <si>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</si>
  <si>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</si>
  <si>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</si>
  <si>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</si>
  <si>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</si>
  <si>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</si>
  <si>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</si>
  <si>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</si>
  <si>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</si>
  <si>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</si>
  <si>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</si>
  <si>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</si>
  <si>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</si>
  <si>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</si>
  <si>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</si>
  <si>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</si>
  <si>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</si>
  <si>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</si>
  <si>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</si>
  <si>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</si>
  <si>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</si>
  <si>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</si>
  <si>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</si>
  <si>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</si>
  <si>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</si>
  <si>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</si>
  <si>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</si>
  <si>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</si>
  <si>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</si>
  <si>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</si>
  <si>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</si>
  <si>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</si>
  <si>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</si>
  <si>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</si>
  <si>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</si>
  <si>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</si>
  <si>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</si>
  <si>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</si>
  <si>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</si>
  <si>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</si>
  <si>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</si>
  <si>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</si>
  <si>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</si>
  <si>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</si>
  <si>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</si>
  <si>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</si>
  <si>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</si>
  <si>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</si>
  <si>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</si>
  <si>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</si>
  <si>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</si>
  <si>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</si>
  <si>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</si>
  <si>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</si>
  <si>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</si>
  <si>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</si>
  <si>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</si>
  <si>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</si>
  <si>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</si>
  <si>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</si>
  <si>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</si>
  <si>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</si>
  <si>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</si>
  <si>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</si>
  <si>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</si>
  <si>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</si>
  <si>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</si>
  <si>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</si>
  <si>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</si>
  <si>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</si>
  <si>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</si>
  <si>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</si>
  <si>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</si>
  <si>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</si>
  <si>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</si>
  <si>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</si>
  <si>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</si>
  <si>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</si>
  <si>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</si>
  <si>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</si>
  <si>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</si>
  <si>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</si>
  <si>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</si>
  <si>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</si>
  <si>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</si>
  <si>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</si>
  <si>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</si>
  <si>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</si>
  <si>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</si>
  <si>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</si>
  <si>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</si>
  <si>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</si>
  <si>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</si>
  <si>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</si>
  <si>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</si>
  <si>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</si>
  <si>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</si>
  <si>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</si>
  <si>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</si>
  <si>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</si>
  <si>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</si>
  <si>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</si>
  <si>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</si>
  <si>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</si>
  <si>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</si>
  <si>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</si>
  <si>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</si>
  <si>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</si>
  <si>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</si>
  <si>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</si>
  <si>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</si>
  <si>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</si>
  <si>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</si>
  <si>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</si>
  <si>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</si>
  <si>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</si>
  <si>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</si>
  <si>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</si>
  <si>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</si>
  <si>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</si>
  <si>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</si>
  <si>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</si>
  <si>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</si>
  <si>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</si>
  <si>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</si>
  <si>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</si>
  <si>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</si>
  <si>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</si>
  <si>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</si>
  <si>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</si>
  <si>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</si>
  <si>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</si>
  <si>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</si>
  <si>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</si>
  <si>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</si>
  <si>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</si>
  <si>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</si>
  <si>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</si>
  <si>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</si>
  <si>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</si>
  <si>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</si>
  <si>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</si>
  <si>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</si>
  <si>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</si>
  <si>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</si>
  <si>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</si>
  <si>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</si>
  <si>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</si>
  <si>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</si>
  <si>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</si>
  <si>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</si>
  <si>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</si>
  <si>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</si>
  <si>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</si>
  <si>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</si>
  <si>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</si>
  <si>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</si>
  <si>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</si>
  <si>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</si>
  <si>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</si>
  <si>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</si>
  <si>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</si>
  <si>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</si>
  <si>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</si>
  <si>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</si>
  <si>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</si>
  <si>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</si>
  <si>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</si>
  <si>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</si>
  <si>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</si>
  <si>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</si>
  <si>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</si>
  <si>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</si>
  <si>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</si>
  <si>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</si>
  <si>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</si>
  <si>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</si>
  <si>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</si>
  <si>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</si>
  <si>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</si>
  <si>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</si>
  <si>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</si>
  <si>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</si>
  <si>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</si>
  <si>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</si>
  <si>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</si>
  <si>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</si>
  <si>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</si>
  <si>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</si>
  <si>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</si>
  <si>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</si>
  <si>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</si>
  <si>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</si>
  <si>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</si>
  <si>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</si>
  <si>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</si>
  <si>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</si>
  <si>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</si>
  <si>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</si>
  <si>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</si>
  <si>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</si>
  <si>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</si>
  <si>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</si>
  <si>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</si>
  <si>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</si>
  <si>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</si>
  <si>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</si>
  <si>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</si>
  <si>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</si>
  <si>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</si>
  <si>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</si>
  <si>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</si>
  <si>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</si>
  <si>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</si>
  <si>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</si>
  <si>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</si>
  <si>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</si>
  <si>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</si>
  <si>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</si>
  <si>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</si>
  <si>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</si>
  <si>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</si>
  <si>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</si>
  <si>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</si>
  <si>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</si>
  <si>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</si>
  <si>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</si>
  <si>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</si>
  <si>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</si>
  <si>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</si>
  <si>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</si>
  <si>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</si>
  <si>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</si>
  <si>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</si>
  <si>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</si>
  <si>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</si>
  <si>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</si>
  <si>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</si>
  <si>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</si>
  <si>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</si>
  <si>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</si>
  <si>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</si>
  <si>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</si>
  <si>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</si>
  <si>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</si>
  <si>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</si>
  <si>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</si>
  <si>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</si>
  <si>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</si>
  <si>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</si>
  <si>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</si>
  <si>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</si>
  <si>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</si>
  <si>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</si>
  <si>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</si>
  <si>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</si>
  <si>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</si>
  <si>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</si>
  <si>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</si>
  <si>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</si>
  <si>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</si>
  <si>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</si>
  <si>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</si>
  <si>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</si>
  <si>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</si>
  <si>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</si>
  <si>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</si>
  <si>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</si>
  <si>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</si>
  <si>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</si>
  <si>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</si>
  <si>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</si>
  <si>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</si>
  <si>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</si>
  <si>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</si>
  <si>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</si>
  <si>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</si>
  <si>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</si>
  <si>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</si>
  <si>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</si>
  <si>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</si>
  <si>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</si>
  <si>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</si>
  <si>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</si>
  <si>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</si>
  <si>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</si>
  <si>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</si>
  <si>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</si>
  <si>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</si>
  <si>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</si>
  <si>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</si>
  <si>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</si>
  <si>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</si>
  <si>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</si>
  <si>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</si>
  <si>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</si>
  <si>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</si>
  <si>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</si>
  <si>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</si>
  <si>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</si>
  <si>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</si>
  <si>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</si>
  <si>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</si>
  <si>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</si>
  <si>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</si>
  <si>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</si>
  <si>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</si>
  <si>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</si>
  <si>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</si>
  <si>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</si>
  <si>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</si>
  <si>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</si>
  <si>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</si>
  <si>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</si>
  <si>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</si>
  <si>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</si>
  <si>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</si>
  <si>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</si>
  <si>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</si>
  <si>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</si>
  <si>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</si>
  <si>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</si>
  <si>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</si>
  <si>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</si>
  <si>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</si>
  <si>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</si>
  <si>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</si>
  <si>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</si>
  <si>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</si>
  <si>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</si>
  <si>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</si>
  <si>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</si>
  <si>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</si>
  <si>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</si>
  <si>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</si>
  <si>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</si>
  <si>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</si>
  <si>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</si>
  <si>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</si>
  <si>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</si>
  <si>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</si>
  <si>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</si>
  <si>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</si>
  <si>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</si>
  <si>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</si>
  <si>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</si>
  <si>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</si>
  <si>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</si>
  <si>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</si>
  <si>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</si>
  <si>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</si>
  <si>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</si>
  <si>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</si>
  <si>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</si>
  <si>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</si>
  <si>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</si>
  <si>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</si>
  <si>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</si>
  <si>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</si>
  <si>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</si>
  <si>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</si>
  <si>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</si>
  <si>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</si>
  <si>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</si>
  <si>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</si>
  <si>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</si>
  <si>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</si>
  <si>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</si>
  <si>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</si>
  <si>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</si>
  <si>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</si>
  <si>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</si>
  <si>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</si>
  <si>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</si>
  <si>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</si>
  <si>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</si>
  <si>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</si>
  <si>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</si>
  <si>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</si>
  <si>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</si>
  <si>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</si>
  <si>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</si>
  <si>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</si>
  <si>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</si>
  <si>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</si>
  <si>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</si>
  <si>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</si>
  <si>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</si>
  <si>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</si>
  <si>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</si>
  <si>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</si>
  <si>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</si>
  <si>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</si>
  <si>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</si>
  <si>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</si>
  <si>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</si>
  <si>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</si>
  <si>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</si>
  <si>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</si>
  <si>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</si>
  <si>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</si>
  <si>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</si>
  <si>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</si>
  <si>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</si>
  <si>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</si>
  <si>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</si>
  <si>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</si>
  <si>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</si>
  <si>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</si>
  <si>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</si>
  <si>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</si>
  <si>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</si>
  <si>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</si>
  <si>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</si>
  <si>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</si>
  <si>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</si>
  <si>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</si>
  <si>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</si>
  <si>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</si>
  <si>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</si>
  <si>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</si>
  <si>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</si>
  <si>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</si>
  <si>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</si>
  <si>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</si>
  <si>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</si>
  <si>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</si>
  <si>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</si>
  <si>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</si>
  <si>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</si>
  <si>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</si>
  <si>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</si>
  <si>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</si>
  <si>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</si>
  <si>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</si>
  <si>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</si>
  <si>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</si>
  <si>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</si>
  <si>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</si>
  <si>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</si>
  <si>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</si>
  <si>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</si>
  <si>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</si>
  <si>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</si>
  <si>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</si>
  <si>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</si>
  <si>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</si>
  <si>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</si>
  <si>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</si>
  <si>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</si>
  <si>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</si>
  <si>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</si>
  <si>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</si>
  <si>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</si>
  <si>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</si>
  <si>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</si>
  <si>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</si>
  <si>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</si>
  <si>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</si>
  <si>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</si>
  <si>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</si>
  <si>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</si>
  <si>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</si>
  <si>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</si>
  <si>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</si>
  <si>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</si>
  <si>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</si>
  <si>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</si>
  <si>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</si>
  <si>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</si>
  <si>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</si>
  <si>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</si>
  <si>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</si>
  <si>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</si>
  <si>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</si>
  <si>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</si>
  <si>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</si>
  <si>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</si>
  <si>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</si>
  <si>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</si>
  <si>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</si>
  <si>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</si>
  <si>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</si>
  <si>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</si>
  <si>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</si>
  <si>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</si>
  <si>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</si>
  <si>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</si>
  <si>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</si>
  <si>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</si>
  <si>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</si>
  <si>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</si>
  <si>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</si>
  <si>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</si>
  <si>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</si>
  <si>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</si>
  <si>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</si>
  <si>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</si>
  <si>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</si>
  <si>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</si>
  <si>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</si>
  <si>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</si>
  <si>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</si>
  <si>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</si>
  <si>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</si>
  <si>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</si>
  <si>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</si>
  <si>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</si>
  <si>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</si>
  <si>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</si>
  <si>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</si>
  <si>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</si>
  <si>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</si>
  <si>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</si>
  <si>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</si>
  <si>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</si>
  <si>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</si>
  <si>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</si>
  <si>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</si>
  <si>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</si>
  <si>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</si>
  <si>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</si>
  <si>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</si>
  <si>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</si>
  <si>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</si>
  <si>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</si>
  <si>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</si>
  <si>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</si>
  <si>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</si>
  <si>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</si>
  <si>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</si>
  <si>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</si>
  <si>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</si>
  <si>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</si>
  <si>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</si>
  <si>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</si>
  <si>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</si>
  <si>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</si>
  <si>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</si>
  <si>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</si>
  <si>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</si>
  <si>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</si>
  <si>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</si>
  <si>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</si>
  <si>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</si>
  <si>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</si>
  <si>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</si>
  <si>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</si>
  <si>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</si>
  <si>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</si>
  <si>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</si>
  <si>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</si>
  <si>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</si>
  <si>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</si>
  <si>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</si>
  <si>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</si>
  <si>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</si>
  <si>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</si>
  <si>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</si>
  <si>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</si>
  <si>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</si>
  <si>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</si>
  <si>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</si>
  <si>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</si>
  <si>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</si>
  <si>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</si>
  <si>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</si>
  <si>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</si>
  <si>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</si>
  <si>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</si>
  <si>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</si>
  <si>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</si>
  <si>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</si>
  <si>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</si>
  <si>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</si>
  <si>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</si>
  <si>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</si>
  <si>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</si>
  <si>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</si>
  <si>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</si>
  <si>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</si>
  <si>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</si>
  <si>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</si>
  <si>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</si>
  <si>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</si>
  <si>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</si>
  <si>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</si>
  <si>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</si>
  <si>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</si>
  <si>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</si>
  <si>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</si>
  <si>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</si>
  <si>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</si>
  <si>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</si>
  <si>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</si>
  <si>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</si>
  <si>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</si>
  <si>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</si>
  <si>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</si>
  <si>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</si>
  <si>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</si>
  <si>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</si>
  <si>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</si>
  <si>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</si>
  <si>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</si>
  <si>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</si>
  <si>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</si>
  <si>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</si>
  <si>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</si>
  <si>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</si>
  <si>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</si>
  <si>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</si>
  <si>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</si>
  <si>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</si>
  <si>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</si>
  <si>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</si>
  <si>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</si>
  <si>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</si>
  <si>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</si>
  <si>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</si>
  <si>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</si>
  <si>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</si>
  <si>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</si>
  <si>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</si>
  <si>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</si>
  <si>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</si>
  <si>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</si>
  <si>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</si>
  <si>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</si>
  <si>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</si>
  <si>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</si>
  <si>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</si>
  <si>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</si>
  <si>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</si>
  <si>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</si>
  <si>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</si>
  <si>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</si>
  <si>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</si>
  <si>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</si>
  <si>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</si>
  <si>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</si>
  <si>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</si>
  <si>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</si>
  <si>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</si>
  <si>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</si>
  <si>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</si>
  <si>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</si>
  <si>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</si>
  <si>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</si>
  <si>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</si>
  <si>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</si>
  <si>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</si>
  <si>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</si>
  <si>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</si>
  <si>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</si>
  <si>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</si>
  <si>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</si>
  <si>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</si>
  <si>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</si>
  <si>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</si>
  <si>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</si>
  <si>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</si>
  <si>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</si>
  <si>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</si>
  <si>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</si>
  <si>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</si>
  <si>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</si>
  <si>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</si>
  <si>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</si>
  <si>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</si>
  <si>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</si>
  <si>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</si>
  <si>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</si>
  <si>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</si>
  <si>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</si>
  <si>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</si>
  <si>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</si>
  <si>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</si>
  <si>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</si>
  <si>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</si>
  <si>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</si>
  <si>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</si>
  <si>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</si>
  <si>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</si>
  <si>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</si>
  <si>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</si>
  <si>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</si>
  <si>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</si>
  <si>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</si>
  <si>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</si>
  <si>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</si>
  <si>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</si>
  <si>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</si>
  <si>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</si>
  <si>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</si>
  <si>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</si>
  <si>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</si>
  <si>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</si>
  <si>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</si>
  <si>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</si>
  <si>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</si>
  <si>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</si>
  <si>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</si>
  <si>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</si>
  <si>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</si>
  <si>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</si>
  <si>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</si>
  <si>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</si>
  <si>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</si>
  <si>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</si>
  <si>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</si>
  <si>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</si>
  <si>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</si>
  <si>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</si>
  <si>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</si>
  <si>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</si>
  <si>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</si>
  <si>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</si>
  <si>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</si>
  <si>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</si>
  <si>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</si>
  <si>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</si>
  <si>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</si>
  <si>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</si>
  <si>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</si>
  <si>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</si>
  <si>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</si>
  <si>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</si>
  <si>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</si>
  <si>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</si>
  <si>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</si>
  <si>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</si>
  <si>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</si>
  <si>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</si>
  <si>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</si>
  <si>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</si>
  <si>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</si>
  <si>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</si>
  <si>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</si>
  <si>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</si>
  <si>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</si>
  <si>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</si>
  <si>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</si>
  <si>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</si>
  <si>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</si>
  <si>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</si>
  <si>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</si>
  <si>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</si>
  <si>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</si>
  <si>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</si>
  <si>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</si>
  <si>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</si>
  <si>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</si>
  <si>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</si>
  <si>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</si>
  <si>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</si>
  <si>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</si>
  <si>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</si>
  <si>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</si>
  <si>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</si>
  <si>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</si>
  <si>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</si>
  <si>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</si>
  <si>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</si>
  <si>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</si>
  <si>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</si>
  <si>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</si>
  <si>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</si>
  <si>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</si>
  <si>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</si>
  <si>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</si>
  <si>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</si>
  <si>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</si>
  <si>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</si>
  <si>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</si>
  <si>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</si>
  <si>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</si>
  <si>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</si>
  <si>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</si>
  <si>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</si>
  <si>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</si>
  <si>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</si>
  <si>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</si>
  <si>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</si>
  <si>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</si>
  <si>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</si>
  <si>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</si>
  <si>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</si>
  <si>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</si>
  <si>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</si>
  <si>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</si>
  <si>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</si>
  <si>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</si>
  <si>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</si>
  <si>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</si>
  <si>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</si>
  <si>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</si>
  <si>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</si>
  <si>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</si>
  <si>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</si>
  <si>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</si>
  <si>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</si>
  <si>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</si>
  <si>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</si>
  <si>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</si>
  <si>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</si>
  <si>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</si>
  <si>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</si>
  <si>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</si>
  <si>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</si>
  <si>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</si>
  <si>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</si>
  <si>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</si>
  <si>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</si>
  <si>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</si>
  <si>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</si>
  <si>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</si>
  <si>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</si>
  <si>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</si>
  <si>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</si>
  <si>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</si>
  <si>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</si>
  <si>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</si>
  <si>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</si>
  <si>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</si>
  <si>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</si>
  <si>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</si>
  <si>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</si>
  <si>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</si>
  <si>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</si>
  <si>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</si>
  <si>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</si>
  <si>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</si>
  <si>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</si>
  <si>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</si>
  <si>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</si>
  <si>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</si>
  <si>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</si>
  <si>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</si>
  <si>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</si>
  <si>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</si>
  <si>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</si>
  <si>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</si>
  <si>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</si>
  <si>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</si>
  <si>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</si>
  <si>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</si>
  <si>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</si>
  <si>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</si>
  <si>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</si>
  <si>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</si>
  <si>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</si>
  <si>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</si>
  <si>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</si>
  <si>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</si>
  <si>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</si>
  <si>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</si>
  <si>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</si>
  <si>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</si>
  <si>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</si>
  <si>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</si>
  <si>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</si>
  <si>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</si>
  <si>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</si>
  <si>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</si>
  <si>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</si>
  <si>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</si>
  <si>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</si>
  <si>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</si>
  <si>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</si>
  <si>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</si>
  <si>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</si>
  <si>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</si>
  <si>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</si>
  <si>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</si>
  <si>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</si>
  <si>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</si>
  <si>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</si>
  <si>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</si>
  <si>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</si>
  <si>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</si>
  <si>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</si>
  <si>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</si>
  <si>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</si>
  <si>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</si>
  <si>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</si>
  <si>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</si>
  <si>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</si>
  <si>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</si>
  <si>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</si>
  <si>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</si>
  <si>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</si>
  <si>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</si>
  <si>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</si>
  <si>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</si>
  <si>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</si>
  <si>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</si>
  <si>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</si>
  <si>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</si>
  <si>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</si>
  <si>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</si>
  <si>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</si>
  <si>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</si>
  <si>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</si>
  <si>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</si>
  <si>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</si>
  <si>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</si>
  <si>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</si>
  <si>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</si>
  <si>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</si>
  <si>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</si>
  <si>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</si>
  <si>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</si>
  <si>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</si>
  <si>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</si>
  <si>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</si>
  <si>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</si>
  <si>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</si>
  <si>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</si>
  <si>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</si>
  <si>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</si>
  <si>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</si>
  <si>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</si>
  <si>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</si>
  <si>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</si>
  <si>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</si>
  <si>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</si>
  <si>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</si>
  <si>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</si>
  <si>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</si>
  <si>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</si>
  <si>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</si>
  <si>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</si>
  <si>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</si>
  <si>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</si>
  <si>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</si>
  <si>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</si>
  <si>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</si>
  <si>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</si>
  <si>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</si>
  <si>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</si>
  <si>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</si>
  <si>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</si>
  <si>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</si>
  <si>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</si>
  <si>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</si>
  <si>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</si>
  <si>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</si>
  <si>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</si>
  <si>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</si>
  <si>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</si>
  <si>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</si>
  <si>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</si>
  <si>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</si>
  <si>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</si>
  <si>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</si>
  <si>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</si>
  <si>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</si>
  <si>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</si>
  <si>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</si>
  <si>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</si>
  <si>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</si>
  <si>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</si>
  <si>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</si>
  <si>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</si>
  <si>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</si>
  <si>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</si>
  <si>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</si>
  <si>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</si>
  <si>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</si>
  <si>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</si>
  <si>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</si>
  <si>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</si>
  <si>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</si>
  <si>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</si>
  <si>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</si>
  <si>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</si>
  <si>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</si>
  <si>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</si>
  <si>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</si>
  <si>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</si>
  <si>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</si>
  <si>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</si>
  <si>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</si>
  <si>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</si>
  <si>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</si>
  <si>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</si>
  <si>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</si>
  <si>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</si>
  <si>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</si>
  <si>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</si>
  <si>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</si>
  <si>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</si>
  <si>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</si>
  <si>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</si>
  <si>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</si>
  <si>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</si>
  <si>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</si>
  <si>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</si>
  <si>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RVD</t>
  </si>
  <si>
    <t>Descarga de 2 barras no equip - 98/563383-563931cv</t>
  </si>
  <si>
    <t>Aguardando descanso de equipe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</si>
  <si>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</si>
  <si>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</si>
  <si>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</si>
  <si>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</si>
  <si>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</si>
  <si>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</si>
  <si>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>MC1 as 09:10h</t>
  </si>
  <si>
    <t>Execução de solda - via principal</t>
  </si>
  <si>
    <t>Previsão de pronto as 12h</t>
  </si>
  <si>
    <t>Fran</t>
  </si>
  <si>
    <t>Em intervalo das 10:36h as 12:36h</t>
  </si>
  <si>
    <t>ZIQ</t>
  </si>
  <si>
    <t>Paulo</t>
  </si>
  <si>
    <t>Posicionamento de trilho no km 181,4 - 30minutos</t>
  </si>
  <si>
    <t>MC1 as 09:53h - licença as 10:04h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</si>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</sst>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BJ265" activePane="bottomRight" state="frozen"/>
      <selection pane="bottomRight" activeCell="BP270" sqref="BP27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734</v>
      </c>
      <c r="I184" s="168" t="s">
        <v>720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972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996</v>
      </c>
      <c r="BN184" s="14" t="s">
        <v>996</v>
      </c>
      <c r="BO184" s="160" t="s">
        <v>996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972</v>
      </c>
      <c r="Y195" s="153" t="s">
        <v>975</v>
      </c>
      <c r="Z195" s="153"/>
      <c r="AA195" s="83" t="s">
        <v>1451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720</v>
      </c>
      <c r="I197" s="168" t="s">
        <v>720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972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996</v>
      </c>
      <c r="BN197" s="14" t="s">
        <v>996</v>
      </c>
      <c r="BO197" s="160" t="s">
        <v>996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1456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1450</v>
      </c>
      <c r="X222" s="213" t="s">
        <v>972</v>
      </c>
      <c r="Y222" s="153" t="s">
        <v>975</v>
      </c>
      <c r="Z222" s="153"/>
      <c r="AA222" s="83" t="s">
        <v>1477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996</v>
      </c>
      <c r="BN227" s="14" t="s">
        <v>996</v>
      </c>
      <c r="BO227" s="160" t="s">
        <v>996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996</v>
      </c>
      <c r="BN233" s="14" t="s">
        <v>996</v>
      </c>
      <c r="BO233" s="160" t="s">
        <v>996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994</v>
      </c>
      <c r="BN236" s="14" t="s">
        <v>1021</v>
      </c>
      <c r="BO236" s="160" t="s">
        <v>1130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992</v>
      </c>
      <c r="BN239" s="14" t="s">
        <v>1021</v>
      </c>
      <c r="BO239" s="160" t="s">
        <v>1130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996</v>
      </c>
      <c r="BN243" s="14" t="s">
        <v>996</v>
      </c>
      <c r="BO243" s="160" t="s">
        <v>996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972</v>
      </c>
      <c r="Y245" s="153" t="s">
        <v>975</v>
      </c>
      <c r="Z245" s="153"/>
      <c r="AA245" s="83" t="s">
        <v>1514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984</v>
      </c>
      <c r="BN245" s="14" t="s">
        <v>360</v>
      </c>
      <c r="BO245" s="160" t="s">
        <v>1092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996</v>
      </c>
      <c r="BN250" s="14" t="s">
        <v>996</v>
      </c>
      <c r="BO250" s="160" t="s">
        <v>996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996</v>
      </c>
      <c r="BN253" s="14" t="s">
        <v>996</v>
      </c>
      <c r="BO253" s="160" t="s">
        <v>996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 t="s">
        <v>966</v>
      </c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1</v>
      </c>
      <c r="BI260" s="16"/>
      <c r="BJ260" s="16" t="s">
        <v>1532</v>
      </c>
      <c r="BK260" s="16"/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1533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2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1534</v>
      </c>
      <c r="X263" s="213" t="s">
        <v>972</v>
      </c>
      <c r="Y263" s="153" t="s">
        <v>975</v>
      </c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1535</v>
      </c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1536</v>
      </c>
      <c r="X267" s="213" t="s">
        <v>972</v>
      </c>
      <c r="Y267" s="153" t="s">
        <v>975</v>
      </c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1537</v>
      </c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 t="s">
        <v>975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1538</v>
      </c>
      <c r="BK270" s="16" t="s">
        <v>1539</v>
      </c>
      <c r="BL270" s="15"/>
      <c r="BM270" s="14" t="s">
        <v>996</v>
      </c>
      <c r="BN270" s="14" t="s">
        <v>996</v>
      </c>
      <c r="BO270" s="160" t="s">
        <v>996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1540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 t="s">
        <v>975</v>
      </c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1</v>
      </c>
      <c r="BI273" s="16"/>
      <c r="BJ273" s="16" t="s">
        <v>1541</v>
      </c>
      <c r="BK273" s="16"/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972</v>
      </c>
      <c r="Y275" s="153" t="s">
        <v>975</v>
      </c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1</v>
      </c>
      <c r="BI275" s="16"/>
      <c r="BJ275" s="16" t="s">
        <v>1542</v>
      </c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1543</v>
      </c>
      <c r="X284" s="213" t="s">
        <v>972</v>
      </c>
      <c r="Y284" s="153" t="s">
        <v>975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 t="s">
        <v>1544</v>
      </c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1545</v>
      </c>
      <c r="W286" s="168" t="s">
        <v>1309</v>
      </c>
      <c r="X286" s="213" t="s">
        <v>972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/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1</v>
      </c>
      <c r="BI286" s="16"/>
      <c r="BJ286" s="16" t="s">
        <v>1546</v>
      </c>
      <c r="BK286" s="16"/>
      <c r="BL286" s="15"/>
      <c r="BM286" s="14"/>
      <c r="BN286" s="14"/>
      <c r="BO286" s="160"/>
      <c r="BP286" s="16"/>
      <c r="BQ286" s="12" t="str">
        <f t="shared" si="41"/>
        <v>Produção</v>
      </c>
      <c r="BR286" s="18">
        <f t="shared" si="42"/>
        <v>1.0000000000000004</v>
      </c>
      <c r="BS286" s="18">
        <f t="shared" si="43"/>
        <v>0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1547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1548</v>
      </c>
      <c r="W289" s="168" t="s">
        <v>1549</v>
      </c>
      <c r="X289" s="213" t="s">
        <v>972</v>
      </c>
      <c r="Y289" s="153" t="s">
        <v>975</v>
      </c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1</v>
      </c>
      <c r="BI289" s="16"/>
      <c r="BJ289" s="16" t="s">
        <v>1550</v>
      </c>
      <c r="BK289" s="16" t="s">
        <v>1550</v>
      </c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</v>
      </c>
      <c r="B295" s="166"/>
      <c r="C295" s="8" t="str">
        <f>IF(BS_CONTROLE[[#This Row],[DATA]]="","",WEEKNUM(BS_CONTROLE[[#This Row],[DATA]]))</f>
        <v/>
      </c>
      <c r="D295" s="51" t="s">
        <v>215</v>
      </c>
      <c r="E295" s="314">
        <v>297</v>
      </c>
      <c r="F295" s="167"/>
      <c r="G295" s="9" t="e">
        <f>IF(D295="","*",VLOOKUP(F295,BS_ATIVIDADE[#All],3,FALSE))</f>
        <v>#N/A</v>
      </c>
      <c r="H295" s="168" t="s">
        <v>433</v>
      </c>
      <c r="I295" s="168" t="s">
        <v>433</v>
      </c>
      <c r="J295" s="212">
        <v>98</v>
      </c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ALTO ARAGUAIA - RONDONOPOLIS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e">
        <f>IF(D295="","*",VLOOKUP(AI295,BS_ATIVIDADE[#Data],3,FALSE))</f>
        <v>#N/A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>
        <f>IF(BS_CONTROLE[[#This Row],[SUB]]=0, "-", BS_CONTROLE[[#This Row],[SUB]])</f>
        <v>98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592 BK124:BK194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1551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1552</v>
      </c>
      <c r="E3" s="316" t="s">
        <v>1553</v>
      </c>
      <c r="F3" s="316" t="s">
        <v>1554</v>
      </c>
      <c r="G3" s="316" t="s">
        <v>1555</v>
      </c>
      <c r="H3" s="316" t="s">
        <v>1556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1557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1558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A268" sqref="A26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1559</v>
      </c>
      <c r="W1" s="385"/>
      <c r="X1" s="385"/>
      <c r="Y1" s="103"/>
    </row>
    <row r="2" spans="1:25" s="100" customFormat="1" ht="11.25" customHeight="1">
      <c r="A2" s="104" t="s">
        <v>1560</v>
      </c>
      <c r="B2" s="104" t="s">
        <v>1561</v>
      </c>
      <c r="C2" s="104" t="s">
        <v>7</v>
      </c>
      <c r="D2" s="105" t="s">
        <v>1177</v>
      </c>
      <c r="E2" s="105" t="s">
        <v>1178</v>
      </c>
      <c r="F2" s="105" t="s">
        <v>1562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1563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RVD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V86</v>
      </c>
      <c r="H296" s="109" t="str">
        <f>IF(FN_MC!F295="","*",FN_MC!F295)</f>
        <v>*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-</v>
      </c>
      <c r="L296" s="328" t="str">
        <f>IF(FN_MC!N295="","*",FN_MC!N295)</f>
        <v>-</v>
      </c>
      <c r="M296" s="110">
        <f>IF(FN_MC!J295="","*",FN_MC!J295)</f>
        <v>98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>
        <f ca="1">_xlfn.XLOOKUP(G296&amp;$V$2,BS_CONTROLE[CHAVE],BS_CONTROLE[Quantidade_11],"-")</f>
        <v>5098</v>
      </c>
      <c r="W296" s="111">
        <f ca="1">_xlfn.XLOOKUP(G296&amp;$W$2,BS_CONTROLE[CHAVE],BS_CONTROLE[Quantidade_11],"-")</f>
        <v>3800</v>
      </c>
      <c r="X296" s="111">
        <f ca="1">_xlfn.XLOOKUP(G296&amp;$X$2,BS_CONTROLE[CHAVE],BS_CONTROLE[Quantidade_11],"-")</f>
        <v>2784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1564</v>
      </c>
    </row>
  </sheetData>
  <autoFilter ref="A2:Y3000" xr:uid="{D1126E52-FA3F-4EAC-A720-DDE9797BEFF6}">
    <filterColumn colId="5">
      <filters>
        <dateGroupItem year="2026" month="1" day="14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1565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1566</v>
      </c>
      <c r="C4" s="321" t="s">
        <v>1567</v>
      </c>
      <c r="D4" s="321" t="s">
        <v>1568</v>
      </c>
      <c r="E4" s="321" t="s">
        <v>1569</v>
      </c>
      <c r="F4" s="321" t="s">
        <v>367</v>
      </c>
      <c r="G4" s="321" t="s">
        <v>1570</v>
      </c>
      <c r="H4" s="187"/>
    </row>
    <row r="5" spans="1:8" ht="43.5">
      <c r="A5" s="187"/>
      <c r="B5" s="322" t="s">
        <v>1571</v>
      </c>
      <c r="C5" s="322">
        <v>309525</v>
      </c>
      <c r="D5" s="322" t="s">
        <v>1572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1573</v>
      </c>
      <c r="C6" s="322">
        <v>256875</v>
      </c>
      <c r="D6" s="322" t="s">
        <v>1574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1575</v>
      </c>
      <c r="C7" s="322">
        <v>257278</v>
      </c>
      <c r="D7" s="322" t="s">
        <v>1576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1577</v>
      </c>
      <c r="C8" s="322">
        <v>261794</v>
      </c>
      <c r="D8" s="322" t="s">
        <v>1578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1579</v>
      </c>
      <c r="C9" s="322">
        <v>257033</v>
      </c>
      <c r="D9" s="322" t="s">
        <v>1580</v>
      </c>
      <c r="E9" s="322" t="s">
        <v>240</v>
      </c>
      <c r="F9" s="322" t="s">
        <v>554</v>
      </c>
      <c r="G9" s="322" t="s">
        <v>1581</v>
      </c>
      <c r="H9" s="187"/>
    </row>
    <row r="10" spans="1:8" ht="43.5">
      <c r="A10" s="187"/>
      <c r="B10" s="322" t="s">
        <v>1582</v>
      </c>
      <c r="C10" s="322">
        <v>396578</v>
      </c>
      <c r="D10" s="322" t="s">
        <v>1583</v>
      </c>
      <c r="E10" s="322" t="s">
        <v>240</v>
      </c>
      <c r="F10" s="322" t="s">
        <v>554</v>
      </c>
      <c r="G10" s="322" t="s">
        <v>1581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1584</v>
      </c>
      <c r="C2" s="95" t="s">
        <v>1162</v>
      </c>
      <c r="D2" s="95" t="s">
        <v>1164</v>
      </c>
      <c r="E2" s="95" t="s">
        <v>1585</v>
      </c>
      <c r="F2" s="95" t="s">
        <v>1586</v>
      </c>
      <c r="G2" s="95" t="s">
        <v>1587</v>
      </c>
      <c r="H2" s="95" t="s">
        <v>1588</v>
      </c>
      <c r="I2" s="95" t="s">
        <v>1589</v>
      </c>
      <c r="J2" s="95" t="s">
        <v>1590</v>
      </c>
      <c r="K2" s="130" t="s">
        <v>1591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-</v>
      </c>
      <c r="G301" s="120" t="str">
        <f>IF(FN_MC!I295="","*",FN_MC!I295)</f>
        <v>TSF1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1592</v>
      </c>
      <c r="D5" s="389"/>
      <c r="E5" s="389"/>
      <c r="F5" s="389"/>
      <c r="G5" s="389"/>
      <c r="H5" s="389"/>
      <c r="I5" s="389"/>
      <c r="J5" s="390"/>
      <c r="K5" s="391" t="s">
        <v>1593</v>
      </c>
      <c r="L5" s="392"/>
      <c r="M5" s="392"/>
      <c r="N5" s="392"/>
      <c r="O5" s="393" t="s">
        <v>1594</v>
      </c>
      <c r="P5" s="394"/>
      <c r="Q5" s="395"/>
    </row>
    <row r="6" spans="1:17" s="93" customFormat="1" ht="15.75" customHeight="1">
      <c r="A6" s="87" t="s">
        <v>1562</v>
      </c>
      <c r="B6" s="94" t="s">
        <v>1561</v>
      </c>
      <c r="C6" s="95" t="s">
        <v>1177</v>
      </c>
      <c r="D6" s="96" t="s">
        <v>1178</v>
      </c>
      <c r="E6" s="95" t="s">
        <v>1595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1596</v>
      </c>
      <c r="M6" s="138" t="s">
        <v>30</v>
      </c>
      <c r="N6" s="139" t="s">
        <v>1172</v>
      </c>
      <c r="O6" s="241" t="s">
        <v>1215</v>
      </c>
      <c r="P6" s="152"/>
      <c r="Q6" s="188" t="s">
        <v>1597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1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1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1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1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1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TSF1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1597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2026-01-14T14:46:09Z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