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866" documentId="8_{B6337239-1A00-434D-AAD0-422EA1FEB5AE}" xr6:coauthVersionLast="47" xr6:coauthVersionMax="47" xr10:uidLastSave="{DCC690DC-4CFC-4D2B-B25F-E0BA298F680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9" i="1" l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F187" i="13" l="1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<sst xmlns="http://schemas.openxmlformats.org/spreadsheetml/2006/main" count="6028" uniqueCount="1634">
  <si>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</si>
  <si>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</si>
  <si>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</si>
  <si>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</si>
  <si>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</si>
  <si>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</si>
  <si>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</si>
  <si>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</si>
  <si>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</si>
  <si>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</si>
  <si>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</si>
  <si>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</si>
  <si>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</si>
  <si>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</si>
  <si>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</si>
  <si>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</si>
  <si>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</si>
  <si>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</si>
  <si>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</si>
  <si>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</si>
  <si>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</si>
  <si>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</si>
  <si>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</si>
  <si>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</si>
  <si>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</si>
  <si>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</si>
  <si>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</si>
  <si>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</si>
  <si>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</si>
  <si>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</si>
  <si>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</si>
  <si>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</si>
  <si>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</si>
  <si>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</si>
  <si>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</si>
  <si>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</si>
  <si>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</si>
  <si>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</si>
  <si>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</si>
  <si>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</si>
  <si>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</si>
  <si>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</si>
  <si>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</si>
  <si>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</si>
  <si>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</si>
  <si>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</si>
  <si>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</si>
  <si>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</si>
  <si>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</si>
  <si>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</si>
  <si>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</si>
  <si>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</si>
  <si>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</si>
  <si>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</si>
  <si>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</si>
  <si>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</si>
  <si>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</si>
  <si>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</si>
  <si>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</si>
  <si>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</si>
  <si>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</si>
  <si>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</si>
  <si>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</si>
  <si>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</si>
  <si>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</si>
  <si>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</si>
  <si>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</si>
  <si>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</si>
  <si>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</si>
  <si>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</si>
  <si>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</si>
  <si>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</si>
  <si>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</si>
  <si>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</si>
  <si>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</si>
  <si>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</si>
  <si>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</si>
  <si>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</si>
  <si>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</si>
  <si>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</si>
  <si>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</si>
  <si>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</si>
  <si>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</si>
  <si>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</si>
  <si>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</si>
  <si>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</si>
  <si>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</si>
  <si>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</si>
  <si>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</si>
  <si>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</si>
  <si>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</si>
  <si>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</si>
  <si>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</si>
  <si>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</si>
  <si>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</si>
  <si>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</si>
  <si>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</si>
  <si>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</si>
  <si>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</si>
  <si>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</si>
  <si>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</si>
  <si>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</si>
  <si>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</si>
  <si>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</si>
  <si>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</si>
  <si>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</si>
  <si>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</si>
  <si>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</si>
  <si>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</si>
  <si>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</si>
  <si>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</si>
  <si>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</si>
  <si>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</si>
  <si>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</si>
  <si>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</si>
  <si>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</si>
  <si>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</si>
  <si>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</si>
  <si>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</si>
  <si>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</si>
  <si>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</si>
  <si>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</si>
  <si>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</si>
  <si>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</si>
  <si>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</si>
  <si>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</si>
  <si>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</si>
  <si>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</si>
  <si>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</si>
  <si>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</si>
  <si>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</si>
  <si>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</si>
  <si>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</si>
  <si>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</si>
  <si>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</si>
  <si>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</si>
  <si>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</si>
  <si>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</si>
  <si>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</si>
  <si>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</si>
  <si>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</si>
  <si>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</si>
  <si>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</si>
  <si>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</si>
  <si>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</si>
  <si>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</si>
  <si>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</si>
  <si>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</si>
  <si>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</si>
  <si>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</si>
  <si>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</si>
  <si>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</si>
  <si>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</si>
  <si>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</si>
  <si>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</si>
  <si>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</si>
  <si>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</si>
  <si>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</si>
  <si>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</si>
  <si>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</si>
  <si>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</si>
  <si>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</si>
  <si>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</si>
  <si>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</si>
  <si>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</si>
  <si>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</si>
  <si>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</si>
  <si>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</si>
  <si>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</si>
  <si>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</si>
  <si>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</si>
  <si>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</si>
  <si>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</si>
  <si>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</si>
  <si>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</si>
  <si>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</si>
  <si>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</si>
  <si>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</si>
  <si>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</si>
  <si>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</si>
  <si>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</si>
  <si>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</si>
  <si>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</si>
  <si>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</si>
  <si>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</si>
  <si>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</si>
  <si>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</si>
  <si>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</si>
  <si>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</si>
  <si>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</si>
  <si>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</si>
  <si>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</si>
  <si>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</si>
  <si>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</si>
  <si>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</si>
  <si>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</si>
  <si>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</si>
  <si>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</si>
  <si>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</si>
  <si>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</si>
  <si>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</si>
  <si>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</si>
  <si>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</si>
  <si>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</si>
  <si>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</si>
  <si>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</si>
  <si>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</si>
  <si>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</si>
  <si>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</si>
  <si>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</si>
  <si>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</si>
  <si>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</si>
  <si>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</si>
  <si>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</si>
  <si>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</si>
  <si>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</si>
  <si>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</si>
  <si>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</si>
  <si>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</si>
  <si>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</si>
  <si>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</si>
  <si>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</si>
  <si>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</si>
  <si>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</si>
  <si>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</si>
  <si>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</si>
  <si>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</si>
  <si>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</si>
  <si>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</si>
  <si>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</si>
  <si>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</si>
  <si>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</si>
  <si>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</si>
  <si>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</si>
  <si>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</si>
  <si>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</si>
  <si>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</si>
  <si>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</si>
  <si>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</si>
  <si>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</si>
  <si>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</si>
  <si>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</si>
  <si>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</si>
  <si>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</si>
  <si>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</si>
  <si>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</si>
  <si>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</si>
  <si>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</si>
  <si>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</si>
  <si>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</si>
  <si>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</si>
  <si>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</si>
  <si>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</si>
  <si>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</si>
  <si>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</si>
  <si>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</si>
  <si>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</si>
  <si>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</si>
  <si>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</si>
  <si>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</si>
  <si>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</si>
  <si>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</si>
  <si>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</si>
  <si>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</si>
  <si>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</si>
  <si>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</si>
  <si>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</si>
  <si>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</si>
  <si>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</si>
  <si>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</si>
  <si>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</si>
  <si>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</si>
  <si>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</si>
  <si>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</si>
  <si>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</si>
  <si>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</si>
  <si>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</si>
  <si>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</si>
  <si>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</si>
  <si>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</si>
  <si>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</si>
  <si>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</si>
  <si>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</si>
  <si>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</si>
  <si>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</si>
  <si>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</si>
  <si>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</si>
  <si>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</si>
  <si>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</si>
  <si>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</si>
  <si>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</si>
  <si>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</si>
  <si>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</si>
  <si>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</si>
  <si>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</si>
  <si>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</si>
  <si>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</si>
  <si>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</si>
  <si>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</si>
  <si>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</si>
  <si>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</si>
  <si>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</si>
  <si>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</si>
  <si>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</si>
  <si>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</si>
  <si>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</si>
  <si>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</si>
  <si>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</si>
  <si>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</si>
  <si>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</si>
  <si>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</si>
  <si>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</si>
  <si>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</si>
  <si>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</si>
  <si>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</si>
  <si>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</si>
  <si>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</si>
  <si>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</si>
  <si>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</si>
  <si>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</si>
  <si>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</si>
  <si>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</si>
  <si>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</si>
  <si>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</si>
  <si>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</si>
  <si>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</si>
  <si>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</si>
  <si>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</si>
  <si>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</si>
  <si>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</si>
  <si>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</si>
  <si>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</si>
  <si>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</si>
  <si>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</si>
  <si>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</si>
  <si>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</si>
  <si>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</si>
  <si>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</si>
  <si>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</si>
  <si>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</si>
  <si>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</si>
  <si>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</si>
  <si>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</si>
  <si>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</si>
  <si>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</si>
  <si>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</si>
  <si>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</si>
  <si>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</si>
  <si>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</si>
  <si>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</si>
  <si>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</si>
  <si>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</si>
  <si>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</si>
  <si>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</si>
  <si>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</si>
  <si>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</si>
  <si>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</si>
  <si>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</si>
  <si>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</si>
  <si>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</si>
  <si>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</si>
  <si>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</si>
  <si>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</si>
  <si>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</si>
  <si>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</si>
  <si>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</si>
  <si>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</si>
  <si>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</si>
  <si>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</si>
  <si>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</si>
  <si>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</si>
  <si>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</si>
  <si>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</si>
  <si>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</si>
  <si>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</si>
  <si>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</si>
  <si>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</si>
  <si>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</si>
  <si>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</si>
  <si>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</si>
  <si>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</si>
  <si>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</si>
  <si>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</si>
  <si>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</si>
  <si>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</si>
  <si>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</si>
  <si>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</si>
  <si>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</si>
  <si>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</si>
  <si>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</si>
  <si>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</si>
  <si>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</si>
  <si>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</si>
  <si>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</si>
  <si>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</si>
  <si>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</si>
  <si>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</si>
  <si>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</si>
  <si>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</si>
  <si>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</si>
  <si>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</si>
  <si>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</si>
  <si>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</si>
  <si>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</si>
  <si>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</si>
  <si>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</si>
  <si>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</si>
  <si>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</si>
  <si>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</si>
  <si>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</si>
  <si>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</si>
  <si>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</si>
  <si>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</si>
  <si>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</si>
  <si>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</si>
  <si>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</si>
  <si>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</si>
  <si>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</si>
  <si>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</si>
  <si>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</si>
  <si>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</si>
  <si>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</si>
  <si>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</si>
  <si>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</si>
  <si>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</si>
  <si>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</si>
  <si>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</si>
  <si>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</si>
  <si>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</si>
  <si>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</si>
  <si>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</si>
  <si>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</si>
  <si>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</si>
  <si>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</si>
  <si>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</si>
  <si>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</si>
  <si>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</si>
  <si>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</si>
  <si>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</si>
  <si>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</si>
  <si>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</si>
  <si>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</si>
  <si>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</si>
  <si>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</si>
  <si>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</si>
  <si>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</si>
  <si>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</si>
  <si>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</si>
  <si>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</si>
  <si>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</si>
  <si>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</si>
  <si>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</si>
  <si>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</si>
  <si>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</si>
  <si>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</si>
  <si>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</si>
  <si>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</si>
  <si>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</si>
  <si>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</si>
  <si>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</si>
  <si>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</si>
  <si>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</si>
  <si>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</si>
  <si>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</si>
  <si>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</si>
  <si>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</si>
  <si>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</si>
  <si>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</si>
  <si>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</si>
  <si>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</si>
  <si>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</si>
  <si>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</si>
  <si>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</si>
  <si>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</si>
  <si>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</si>
  <si>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</si>
  <si>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</si>
  <si>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</si>
  <si>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</si>
  <si>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</si>
  <si>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</si>
  <si>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</si>
  <si>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</si>
  <si>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</si>
  <si>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</si>
  <si>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</si>
  <si>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</si>
  <si>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</si>
  <si>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</si>
  <si>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</si>
  <si>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</si>
  <si>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</si>
  <si>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</si>
  <si>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</si>
  <si>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</si>
  <si>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</si>
  <si>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</si>
  <si>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</si>
  <si>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</si>
  <si>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</si>
  <si>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</si>
  <si>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</si>
  <si>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</si>
  <si>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</si>
  <si>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</si>
  <si>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</si>
  <si>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</si>
  <si>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</si>
  <si>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</si>
  <si>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</si>
  <si>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</si>
  <si>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</si>
  <si>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</si>
  <si>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</si>
  <si>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</si>
  <si>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</si>
  <si>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</si>
  <si>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</si>
  <si>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</si>
  <si>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</si>
  <si>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</si>
  <si>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</si>
  <si>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</si>
  <si>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</si>
  <si>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</si>
  <si>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</si>
  <si>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</si>
  <si>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</si>
  <si>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</si>
  <si>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</si>
  <si>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</si>
  <si>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</si>
  <si>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</si>
  <si>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</si>
  <si>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</si>
  <si>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</si>
  <si>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</si>
  <si>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</si>
  <si>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</si>
  <si>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</si>
  <si>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</si>
  <si>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</si>
  <si>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</si>
  <si>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</si>
  <si>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</si>
  <si>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</si>
  <si>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</si>
  <si>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</si>
  <si>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</si>
  <si>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</si>
  <si>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</si>
  <si>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</si>
  <si>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</si>
  <si>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</si>
  <si>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</si>
  <si>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</si>
  <si>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</si>
  <si>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</si>
  <si>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</si>
  <si>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</si>
  <si>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</si>
  <si>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</si>
  <si>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</si>
  <si>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</si>
  <si>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</si>
  <si>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</si>
  <si>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</si>
  <si>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</si>
  <si>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</si>
  <si>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</si>
  <si>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</si>
  <si>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</si>
  <si>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</si>
  <si>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</si>
  <si>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</si>
  <si>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</si>
  <si>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</si>
  <si>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</si>
  <si>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</si>
  <si>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</si>
  <si>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</si>
  <si>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</si>
  <si>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</si>
  <si>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</si>
  <si>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</si>
  <si>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</si>
  <si>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</si>
  <si>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</si>
  <si>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</si>
  <si>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</si>
  <si>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</si>
  <si>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</si>
  <si>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</si>
  <si>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</si>
  <si>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</si>
  <si>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</si>
  <si>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</si>
  <si>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</si>
  <si>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</si>
  <si>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</si>
  <si>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</si>
  <si>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</si>
  <si>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</si>
  <si>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</si>
  <si>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</si>
  <si>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</si>
  <si>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</si>
  <si>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</si>
  <si>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</si>
  <si>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</si>
  <si>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</si>
  <si>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</si>
  <si>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</si>
  <si>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</si>
  <si>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</si>
  <si>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</si>
  <si>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</si>
  <si>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</si>
  <si>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</si>
  <si>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</si>
  <si>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</si>
  <si>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</si>
  <si>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</si>
  <si>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</si>
  <si>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</si>
  <si>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</si>
  <si>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</si>
  <si>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</si>
  <si>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</si>
  <si>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</si>
  <si>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</si>
  <si>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</si>
  <si>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</si>
  <si>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</si>
  <si>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</si>
  <si>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</si>
  <si>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</si>
  <si>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</si>
  <si>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</si>
  <si>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</si>
  <si>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</si>
  <si>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</si>
  <si>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</si>
  <si>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</si>
  <si>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</si>
  <si>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</si>
  <si>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</si>
  <si>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</si>
  <si>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</si>
  <si>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</si>
  <si>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</si>
  <si>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</si>
  <si>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</si>
  <si>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</si>
  <si>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</si>
  <si>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</si>
  <si>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</si>
  <si>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</si>
  <si>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</si>
  <si>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</si>
  <si>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</si>
  <si>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</si>
  <si>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</si>
  <si>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</si>
  <si>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</si>
  <si>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</si>
  <si>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</si>
  <si>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</si>
  <si>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</si>
  <si>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</si>
  <si>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</si>
  <si>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</si>
  <si>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</si>
  <si>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</si>
  <si>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</si>
  <si>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</si>
  <si>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</si>
  <si>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</si>
  <si>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</si>
  <si>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</si>
  <si>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</si>
  <si>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</si>
  <si>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</si>
  <si>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</si>
  <si>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</si>
  <si>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</si>
  <si>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</si>
  <si>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</si>
  <si>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</si>
  <si>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</si>
  <si>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</si>
  <si>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</si>
  <si>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</si>
  <si>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</si>
  <si>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</si>
  <si>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</si>
  <si>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</si>
  <si>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</si>
  <si>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</si>
  <si>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</si>
  <si>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</si>
  <si>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</si>
  <si>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</si>
  <si>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</si>
  <si>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</si>
  <si>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</si>
  <si>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</si>
  <si>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</si>
  <si>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</si>
  <si>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</si>
  <si>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</si>
  <si>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</si>
  <si>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</si>
  <si>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</si>
  <si>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</si>
  <si>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</si>
  <si>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</si>
  <si>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</si>
  <si>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</si>
  <si>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</si>
  <si>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</si>
  <si>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</si>
  <si>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</si>
  <si>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</si>
  <si>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</si>
  <si>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</si>
  <si>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</si>
  <si>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</si>
  <si>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</si>
  <si>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</si>
  <si>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</si>
  <si>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</si>
  <si>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</si>
  <si>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</si>
  <si>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</si>
  <si>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</si>
  <si>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</si>
  <si>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</si>
  <si>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</si>
  <si>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</si>
  <si>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</si>
  <si>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</si>
  <si>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</si>
  <si>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</si>
  <si>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</si>
  <si>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</si>
  <si>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</si>
  <si>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</si>
  <si>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</si>
  <si>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</si>
  <si>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</si>
  <si>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</si>
  <si>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</si>
  <si>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</si>
  <si>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</si>
  <si>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</si>
  <si>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</si>
  <si>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</si>
  <si>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</si>
  <si>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</si>
  <si>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</si>
  <si>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</si>
  <si>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</si>
  <si>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</si>
  <si>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</si>
  <si>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</si>
  <si>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</si>
  <si>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</si>
  <si>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</si>
  <si>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</si>
  <si>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</si>
  <si>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</si>
  <si>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</si>
  <si>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</si>
  <si>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</si>
  <si>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</si>
  <si>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</si>
  <si>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</si>
  <si>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</si>
  <si>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</si>
  <si>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</si>
  <si>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</si>
  <si>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</si>
  <si>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</si>
  <si>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</si>
  <si>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</si>
  <si>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</si>
  <si>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</si>
  <si>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</si>
  <si>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</si>
  <si>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</si>
  <si>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</si>
  <si>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</si>
  <si>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</si>
  <si>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</si>
  <si>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</si>
  <si>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</si>
  <si>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</si>
  <si>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</si>
  <si>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</si>
  <si>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</si>
  <si>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</si>
  <si>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</si>
  <si>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</si>
  <si>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</si>
  <si>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</si>
  <si>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</si>
  <si>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</si>
  <si>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</si>
  <si>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</si>
  <si>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</si>
  <si>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</si>
  <si>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</si>
  <si>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</si>
  <si>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</si>
  <si>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</si>
  <si>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</si>
  <si>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</si>
  <si>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</si>
  <si>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</si>
  <si>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</si>
  <si>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</si>
  <si>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</si>
  <si>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</si>
  <si>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</si>
  <si>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</si>
  <si>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</si>
  <si>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</si>
  <si>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</si>
  <si>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</si>
  <si>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</si>
  <si>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</si>
  <si>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</si>
  <si>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</si>
  <si>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</si>
  <si>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</si>
  <si>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</si>
  <si>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</si>
  <si>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</si>
  <si>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</si>
  <si>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</si>
  <si>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</si>
  <si>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</si>
  <si>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</si>
  <si>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</si>
  <si>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</si>
  <si>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</si>
  <si>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</si>
  <si>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</si>
  <si>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</si>
  <si>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</si>
  <si>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</si>
  <si>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</si>
  <si>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</si>
  <si>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</si>
  <si>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</si>
  <si>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</si>
  <si>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</si>
  <si>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</si>
  <si>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</si>
  <si>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</si>
  <si>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</si>
  <si>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</si>
  <si>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</si>
  <si>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</si>
  <si>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</si>
  <si>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</si>
  <si>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</si>
  <si>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</si>
  <si>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</si>
  <si>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</si>
  <si>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</si>
  <si>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</si>
  <si>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</si>
  <si>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</si>
  <si>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</si>
  <si>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</si>
  <si>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</si>
  <si>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</si>
  <si>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</si>
  <si>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</si>
  <si>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</si>
  <si>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</si>
  <si>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</si>
  <si>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</si>
  <si>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</si>
  <si>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</si>
  <si>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</si>
  <si>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</si>
  <si>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</si>
  <si>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</si>
  <si>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</si>
  <si>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</si>
  <si>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</si>
  <si>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</si>
  <si>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</si>
  <si>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</si>
  <si>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</si>
  <si>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</si>
  <si>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</si>
  <si>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</si>
  <si>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</si>
  <si>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</si>
  <si>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</si>
  <si>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</si>
  <si>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</si>
  <si>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</si>
  <si>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</si>
  <si>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</si>
  <si>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</si>
  <si>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</si>
  <si>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</si>
  <si>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</si>
  <si>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</si>
  <si>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</si>
  <si>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</si>
  <si>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</si>
  <si>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</si>
  <si>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</si>
  <si>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</si>
  <si>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</si>
  <si>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</si>
  <si>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</si>
  <si>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</si>
  <si>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</si>
  <si>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</si>
  <si>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</si>
  <si>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</si>
  <si>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</si>
  <si>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</si>
  <si>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</si>
  <si>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</si>
  <si>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</si>
  <si>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</si>
  <si>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</si>
  <si>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</si>
  <si>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</si>
  <si>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</si>
  <si>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</si>
  <si>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</si>
  <si>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</si>
  <si>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</si>
  <si>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</si>
  <si>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</si>
  <si>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</si>
  <si>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</si>
  <si>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</si>
  <si>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</si>
  <si>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</si>
  <si>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</si>
  <si>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</si>
  <si>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</si>
  <si>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</si>
  <si>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</si>
  <si>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</si>
  <si>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</si>
  <si>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</si>
  <si>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</si>
  <si>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</si>
  <si>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</si>
  <si>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</si>
  <si>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</si>
  <si>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</si>
  <si>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</si>
  <si>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</si>
  <si>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</si>
  <si>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</si>
  <si>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</si>
  <si>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</si>
  <si>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</si>
  <si>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</si>
  <si>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</si>
  <si>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</si>
  <si>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</si>
  <si>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</si>
  <si>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</si>
  <si>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</si>
  <si>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</si>
  <si>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</si>
  <si>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</si>
  <si>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</si>
  <si>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</si>
  <si>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</si>
  <si>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</si>
  <si>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</si>
  <si>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</si>
  <si>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</si>
  <si>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</si>
  <si>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</si>
  <si>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</si>
  <si>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</si>
  <si>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</si>
  <si>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</si>
  <si>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</si>
  <si>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</si>
  <si>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</si>
  <si>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</si>
  <si>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</si>
  <si>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</si>
  <si>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</si>
  <si>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</si>
  <si>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</si>
  <si>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</si>
  <si>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</si>
  <si>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</si>
  <si>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</si>
  <si>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</si>
  <si>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</si>
  <si>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</si>
  <si>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</si>
  <si>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</si>
  <si>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</si>
  <si>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</si>
  <si>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</si>
  <si>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</si>
  <si>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</si>
  <si>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</si>
  <si>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</si>
  <si>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</si>
  <si>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</si>
  <si>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</si>
  <si>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</si>
  <si>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</si>
  <si>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</si>
  <si>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</si>
  <si>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</si>
  <si>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</si>
  <si>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</si>
  <si>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</si>
  <si>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</si>
  <si>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</si>
  <si>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</si>
  <si>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</si>
  <si>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</si>
  <si>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</si>
  <si>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</si>
  <si>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</si>
  <si>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</si>
  <si>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</si>
  <si>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</si>
  <si>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</si>
  <si>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</si>
  <si>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</si>
  <si>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</si>
  <si>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</si>
  <si>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</si>
  <si>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</si>
  <si>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</si>
  <si>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</si>
  <si>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</si>
  <si>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</si>
  <si>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</si>
  <si>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</si>
  <si>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</si>
  <si>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</si>
  <si>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</si>
  <si>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</si>
  <si>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</si>
  <si>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</si>
  <si>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</si>
  <si>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</si>
  <si>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</si>
  <si>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</si>
  <si>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</si>
  <si>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</si>
  <si>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</si>
  <si>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</si>
  <si>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</si>
  <si>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</si>
  <si>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</si>
  <si>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</si>
  <si>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</si>
  <si>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</si>
  <si>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</si>
  <si>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</si>
  <si>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</si>
  <si>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</si>
  <si>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</si>
  <si>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</si>
  <si>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</si>
  <si>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</si>
  <si>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</si>
  <si>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</si>
  <si>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</si>
  <si>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</si>
  <si>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</si>
  <si>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</si>
  <si>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</si>
  <si>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</si>
  <si>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</si>
  <si>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</si>
  <si>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</si>
  <si>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</si>
  <si>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</si>
  <si>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</si>
  <si>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</si>
  <si>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</si>
  <si>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</si>
  <si>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</si>
  <si>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</si>
  <si>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</si>
  <si>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</si>
  <si>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</si>
  <si>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</si>
  <si>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</si>
  <si>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</si>
  <si>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</si>
  <si>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</si>
  <si>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</si>
  <si>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</si>
  <si>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</si>
  <si>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</si>
  <si>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</si>
  <si>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</si>
  <si>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</si>
  <si>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</si>
  <si>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</si>
  <si>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</si>
  <si>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</si>
  <si>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</si>
  <si>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</si>
  <si>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</si>
  <si>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</si>
  <si>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</si>
  <si>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</si>
  <si>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</si>
  <si>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</si>
  <si>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</si>
  <si>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</si>
  <si>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</si>
  <si>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</si>
  <si>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</si>
  <si>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</si>
  <si>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</si>
  <si>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</si>
  <si>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</si>
  <si>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</si>
  <si>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</si>
  <si>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</si>
  <si>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</si>
  <si>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</si>
  <si>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</si>
  <si>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</si>
  <si>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</si>
  <si>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</si>
  <si>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</si>
  <si>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</si>
  <si>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</si>
  <si>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</si>
  <si>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</si>
  <si>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</si>
  <si>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</si>
  <si>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</si>
  <si>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</si>
  <si>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</si>
  <si>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</si>
  <si>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</si>
  <si>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</si>
  <si>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</si>
  <si>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</si>
  <si>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</si>
  <si>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</si>
  <si>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</si>
  <si>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</si>
  <si>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</si>
  <si>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</si>
  <si>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</si>
  <si>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</si>
  <si>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</si>
  <si>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</si>
  <si>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</si>
  <si>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</si>
  <si>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</si>
  <si>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</si>
  <si>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</si>
  <si>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</si>
  <si>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</si>
  <si>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</si>
  <si>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</si>
  <si>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</si>
  <si>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</si>
  <si>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</si>
  <si>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</si>
  <si>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</si>
  <si>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</si>
  <si>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</si>
  <si>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</si>
  <si>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</si>
  <si>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</si>
  <si>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</si>
  <si>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</si>
  <si>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</si>
  <si>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</si>
  <si>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</si>
  <si>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</si>
  <si>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</si>
  <si>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</si>
  <si>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</si>
  <si>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</si>
  <si>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</si>
  <si>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</si>
  <si>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</si>
  <si>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</si>
  <si>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</si>
  <si>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</si>
  <si>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</si>
  <si>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</si>
  <si>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</si>
  <si>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</si>
  <si>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</si>
  <si>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</si>
  <si>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</si>
  <si>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</si>
  <si>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</si>
  <si>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</si>
  <si>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</si>
  <si>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</si>
  <si>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</si>
  <si>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</si>
  <si>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</si>
  <si>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</si>
  <si>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</si>
  <si>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</si>
  <si>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</si>
  <si>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</si>
  <si>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</si>
  <si>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</si>
  <si>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</si>
  <si>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</si>
  <si>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</si>
  <si>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</si>
  <si>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</si>
  <si>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</si>
  <si>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</si>
  <si>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</si>
  <si>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</si>
  <si>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</si>
  <si>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</si>
  <si>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</si>
  <si>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</si>
  <si>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</si>
  <si>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</si>
  <si>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</si>
  <si>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</si>
  <si>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</si>
  <si>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</si>
  <si>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</si>
  <si>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</si>
  <si>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</si>
  <si>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</si>
  <si>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</si>
  <si>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</si>
  <si>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</si>
  <si>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</si>
  <si>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</si>
  <si>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</si>
  <si>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</si>
  <si>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</si>
  <si>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</si>
  <si>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</si>
  <si>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</si>
  <si>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</si>
  <si>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</si>
  <si>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</si>
  <si>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</si>
  <si>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</si>
  <si>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</si>
  <si>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</si>
  <si>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</si>
  <si>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</si>
  <si>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</si>
  <si>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</si>
  <si>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</si>
  <si>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</si>
  <si>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</si>
  <si>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</si>
  <si>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</si>
  <si>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</si>
  <si>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</si>
  <si>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</si>
  <si>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</si>
  <si>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</si>
  <si>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</si>
  <si>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</si>
  <si>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</si>
  <si>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</si>
  <si>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</si>
  <si>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</si>
  <si>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</si>
  <si>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</si>
  <si>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</si>
  <si>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</si>
  <si>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</si>
  <si>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</si>
  <si>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</si>
  <si>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</si>
  <si>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</si>
  <si>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</si>
  <si>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</si>
  <si>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</si>
  <si>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</si>
  <si>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</si>
  <si>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</si>
  <si>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</si>
  <si>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</si>
  <si>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</si>
  <si>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</si>
  <si>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</si>
  <si>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</si>
  <si>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</si>
  <si>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</si>
  <si>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</si>
  <si>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</si>
  <si>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</si>
  <si>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</si>
  <si>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</si>
  <si>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</si>
  <si>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</si>
  <si>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</si>
  <si>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</si>
  <si>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</si>
  <si>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</si>
  <si>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</si>
  <si>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</si>
  <si>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</si>
  <si>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</si>
  <si>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</si>
  <si>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</si>
  <si>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</si>
  <si>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</si>
  <si>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</si>
  <si>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</si>
  <si>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</si>
  <si>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</si>
  <si>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</si>
  <si>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</si>
  <si>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</si>
  <si>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</si>
  <si>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</si>
  <si>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</si>
  <si>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</si>
  <si>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</si>
  <si>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</si>
  <si>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</si>
  <si>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</si>
  <si>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</si>
  <si>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</si>
  <si>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</si>
  <si>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</si>
  <si>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</si>
  <si>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</si>
  <si>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</si>
  <si>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</si>
  <si>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</si>
  <si>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</si>
  <si>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</si>
  <si>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</si>
  <si>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</si>
  <si>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</si>
  <si>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</si>
  <si>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</si>
  <si>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</si>
  <si>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</si>
  <si>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</si>
  <si>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</si>
  <si>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</si>
  <si>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</si>
  <si>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</si>
  <si>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</si>
  <si>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</si>
  <si>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</si>
  <si>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</si>
  <si>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</si>
  <si>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</si>
  <si>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</si>
  <si>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</si>
  <si>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</si>
  <si>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</si>
  <si>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</si>
  <si>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</si>
  <si>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</si>
  <si>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</si>
  <si>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</si>
  <si>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</si>
  <si>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</si>
  <si>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</si>
  <si>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</si>
  <si>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</si>
  <si>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</si>
  <si>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</si>
  <si>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</si>
  <si>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</si>
  <si>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</si>
  <si>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</si>
  <si>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</si>
  <si>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</si>
  <si>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</si>
  <si>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</si>
  <si>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</si>
  <si>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</si>
  <si>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</si>
  <si>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</si>
  <si>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</si>
  <si>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</si>
  <si>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</si>
  <si>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</si>
  <si>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</si>
  <si>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</si>
  <si>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</si>
  <si>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</si>
  <si>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</si>
  <si>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</si>
  <si>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</si>
  <si>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</si>
  <si>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</si>
  <si>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</si>
  <si>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</si>
  <si>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</si>
  <si>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</si>
  <si>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</si>
  <si>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</si>
  <si>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</si>
  <si>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</si>
  <si>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</si>
  <si>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</si>
  <si>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</si>
  <si>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</si>
  <si>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</si>
  <si>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</si>
  <si>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</si>
  <si>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</si>
  <si>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</si>
  <si>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</si>
  <si>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</si>
  <si>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</si>
  <si>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</si>
  <si>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</si>
  <si>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</si>
  <si>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</si>
  <si>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</si>
  <si>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</si>
  <si>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</si>
  <si>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</si>
  <si>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</si>
  <si>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</si>
  <si>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</si>
  <si>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</si>
  <si>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</si>
  <si>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</si>
  <si>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</si>
  <si>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</si>
  <si>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</si>
  <si>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</si>
  <si>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</si>
  <si>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</si>
  <si>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</si>
  <si>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</si>
  <si>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</si>
  <si>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</si>
  <si>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</si>
  <si>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</si>
  <si>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</si>
  <si>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</si>
  <si>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</si>
  <si>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</si>
  <si>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</si>
  <si>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</si>
  <si>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</si>
  <si>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</si>
  <si>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</si>
  <si>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</si>
  <si>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</si>
  <si>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</si>
  <si>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</si>
  <si>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</si>
  <si>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</si>
  <si>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</si>
  <si>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</si>
  <si>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</si>
  <si>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</si>
  <si>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</si>
  <si>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</si>
  <si>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</si>
  <si>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</si>
  <si>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</si>
  <si>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</si>
  <si>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</si>
  <si>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</si>
  <si>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</si>
  <si>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</si>
  <si>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</si>
  <si>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</si>
  <si>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</si>
  <si>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</si>
  <si>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</si>
  <si>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</si>
  <si>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</si>
  <si>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</si>
  <si>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</si>
  <si>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</si>
  <si>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</si>
  <si>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</si>
  <si>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</si>
  <si>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</si>
  <si>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</si>
  <si>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</si>
  <si>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</si>
  <si>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</si>
  <si>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</si>
  <si>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</si>
  <si>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</si>
  <si>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</si>
  <si>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</si>
  <si>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</si>
  <si>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</si>
  <si>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</si>
  <si>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</si>
  <si>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</si>
  <si>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</si>
  <si>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</si>
  <si>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</si>
  <si>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</si>
  <si>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</si>
  <si>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</si>
  <si>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</si>
  <si>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</si>
  <si>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</si>
  <si>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</si>
  <si>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</si>
  <si>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</si>
  <si>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</si>
  <si>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</si>
  <si>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</si>
  <si>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</si>
  <si>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</si>
  <si>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</si>
  <si>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</si>
  <si>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</si>
  <si>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</si>
  <si>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</si>
  <si>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</si>
  <si>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</si>
  <si>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</si>
  <si>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</si>
  <si>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</si>
  <si>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</si>
  <si>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</si>
  <si>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</si>
  <si>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</si>
  <si>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</si>
  <si>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</si>
  <si>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</si>
  <si>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</si>
  <si>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</si>
  <si>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</si>
  <si>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</si>
  <si>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</si>
  <si>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</si>
  <si>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</si>
  <si>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</si>
  <si>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</si>
  <si>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</si>
  <si>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</si>
  <si>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</si>
  <si>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</si>
  <si>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</si>
  <si>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TIQ </t>
  </si>
  <si>
    <t xml:space="preserve">Desacarga de pedra </t>
  </si>
  <si>
    <t>TCS-TIN</t>
  </si>
  <si>
    <t>TCSTIN</t>
  </si>
  <si>
    <t>Efraim</t>
  </si>
  <si>
    <t>2 (Maicon e Eder)</t>
  </si>
  <si>
    <t>Ezequiel</t>
  </si>
  <si>
    <t>TAP-TIN</t>
  </si>
  <si>
    <t>TAPTIN</t>
  </si>
  <si>
    <t>Douglas</t>
  </si>
  <si>
    <t>Deslocamento de TAP para TIN</t>
  </si>
  <si>
    <t>ZIQ</t>
  </si>
  <si>
    <t>Vieira</t>
  </si>
  <si>
    <t>Teste V97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</si>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</sst>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35" borderId="2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R155" activePane="topRight" state="frozen"/>
      <selection pane="topRight" activeCell="W166" sqref="W16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1558</v>
      </c>
      <c r="BK150" s="14" t="s">
        <v>1558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 t="s">
        <v>1559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1563</v>
      </c>
      <c r="BK153" s="226" t="s">
        <v>1563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/>
    </row>
    <row r="154" spans="1:72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 t="s">
        <v>1564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>OKOK</v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1565</v>
      </c>
      <c r="BK157" s="14" t="s">
        <v>1565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1566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1567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1568</v>
      </c>
      <c r="N168" s="149" t="s">
        <v>1569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1570</v>
      </c>
      <c r="W170" s="135" t="s">
        <v>1328</v>
      </c>
      <c r="X170" s="152" t="s">
        <v>1005</v>
      </c>
      <c r="Y170" s="129"/>
      <c r="Z170" s="129"/>
      <c r="AA170" s="71" t="s">
        <v>1571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>
      <c r="A171" s="44" t="str">
        <f t="shared" si="12"/>
        <v>V4846069</v>
      </c>
      <c r="B171" s="133">
        <v>46069</v>
      </c>
      <c r="C171" s="7">
        <f>IF(BS_CONTROLE[[#This Row],[DATA]]="","",WEEKNUM(BS_CONTROLE[[#This Row],[DATA]]))</f>
        <v>8</v>
      </c>
      <c r="D171" s="280" t="s">
        <v>183</v>
      </c>
      <c r="E171" s="185">
        <v>183</v>
      </c>
      <c r="F171" s="134" t="s">
        <v>116</v>
      </c>
      <c r="G171" s="8" t="str">
        <f>IF(D171="","*",VLOOKUP(F171,BS_ATIVIDADE[#All],3,FALSE))</f>
        <v>MECANIZAÇÃO - SOCADORA</v>
      </c>
      <c r="H171" s="135" t="s">
        <v>458</v>
      </c>
      <c r="I171" s="135" t="s">
        <v>458</v>
      </c>
      <c r="J171" s="151">
        <v>74</v>
      </c>
      <c r="K171" s="151">
        <v>238</v>
      </c>
      <c r="L171" s="71">
        <v>250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1" s="135">
        <v>0.41666666666666669</v>
      </c>
      <c r="P171" s="135">
        <v>8.3333333333333329E-2</v>
      </c>
      <c r="Q171" s="71"/>
      <c r="R171" s="9" t="str">
        <f>IFERROR(_xlfn.XLOOKUP(F171, BS_ATIVIDADE[ATIVIDADE],BS_ATIVIDADE[UNIDADE] ), "*")</f>
        <v>M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99" t="str">
        <f>IFERROR(_xlfn.XLOOKUP(J171, BASE_MAPA!$B$2:$B$420, BASE_MAPA!$G$2:$G$420), "ERRO")</f>
        <v>MARCO INICIAL - ALTO ARAGUAIA</v>
      </c>
      <c r="V171" s="143" t="s">
        <v>1572</v>
      </c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SOCADORA</v>
      </c>
      <c r="AJ171" s="8" t="str">
        <f>IF(D171="","*",VLOOKUP(AI171,BS_ATIVIDADE[#Data],3,FALSE))</f>
        <v>MECANIZAÇÃO - SOCADORA</v>
      </c>
      <c r="AK171" s="175" t="str">
        <f>IF(BS_CONTROLE[[#This Row],[Local - Partida]]=0, "-", BS_CONTROLE[[#This Row],[Local - Partida]])</f>
        <v>TVI1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TVI-TJA</v>
      </c>
      <c r="AN171" s="175" t="str">
        <f>IF(BS_CONTROLE[[#This Row],[SB]]=0, "-", BS_CONTROLE[[#This Row],[SB]])</f>
        <v>TVI239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238</v>
      </c>
      <c r="AQ171" s="177">
        <f>IF(BS_CONTROLE[[#This Row],[KM - Fim]]=0, "-", BS_CONTROLE[[#This Row],[KM - Fim]])</f>
        <v>250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e">
        <f t="shared" si="13"/>
        <v>#DIV/0!</v>
      </c>
      <c r="BR171" s="15">
        <f t="shared" si="14"/>
        <v>0</v>
      </c>
      <c r="BS171" s="15" t="e">
        <f t="shared" si="15"/>
        <v>#DIV/0!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1573</v>
      </c>
      <c r="N173" s="149" t="s">
        <v>1574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1575</v>
      </c>
      <c r="W173" s="135" t="s">
        <v>1576</v>
      </c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1577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1578</v>
      </c>
      <c r="W174" s="135" t="s">
        <v>1579</v>
      </c>
      <c r="X174" s="152" t="s">
        <v>1005</v>
      </c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 BK150 BK152:BK153 BK156:BK157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149 BK151 BK154:BK155 BK158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1580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1581</v>
      </c>
      <c r="E3" s="186" t="s">
        <v>1582</v>
      </c>
      <c r="F3" s="186" t="s">
        <v>1583</v>
      </c>
      <c r="G3" s="186" t="s">
        <v>1584</v>
      </c>
      <c r="H3" s="186" t="s">
        <v>1585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1586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1587</v>
      </c>
      <c r="D12" s="187">
        <v>9049</v>
      </c>
      <c r="E12" s="188">
        <v>46044</v>
      </c>
      <c r="F12" s="190" t="s">
        <v>1588</v>
      </c>
      <c r="G12" s="187" t="s">
        <v>1589</v>
      </c>
      <c r="H12" s="187"/>
    </row>
    <row r="13" spans="3:8">
      <c r="C13" s="187" t="s">
        <v>1587</v>
      </c>
      <c r="D13" s="187">
        <v>9044</v>
      </c>
      <c r="E13" s="188">
        <v>46044</v>
      </c>
      <c r="F13" s="190" t="s">
        <v>1590</v>
      </c>
      <c r="G13" s="187" t="s">
        <v>1591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1592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1592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1593</v>
      </c>
      <c r="C2" s="83" t="s">
        <v>1196</v>
      </c>
      <c r="D2" s="83" t="s">
        <v>1198</v>
      </c>
      <c r="E2" s="83" t="s">
        <v>1594</v>
      </c>
      <c r="F2" s="83" t="s">
        <v>1595</v>
      </c>
      <c r="G2" s="83" t="s">
        <v>1596</v>
      </c>
      <c r="H2" s="83" t="s">
        <v>1597</v>
      </c>
      <c r="I2" s="83" t="s">
        <v>1598</v>
      </c>
      <c r="J2" s="83" t="s">
        <v>1599</v>
      </c>
      <c r="K2" s="109" t="s">
        <v>1600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>
        <f>IF(FN_MC!B171="","*",FN_MC!B171)</f>
        <v>46069</v>
      </c>
      <c r="D166" s="101" t="str">
        <f>IF(FN_MC!D171="","*",FN_MC!D171)</f>
        <v>V48</v>
      </c>
      <c r="E166" s="101" t="str">
        <f>IF(FN_MC!H171="","*",FN_MC!H171)</f>
        <v>TVI1</v>
      </c>
      <c r="F166" s="114" t="str">
        <f>IF(FN_MC!M171="","*",FN_MC!M171)</f>
        <v>TVI-TJA</v>
      </c>
      <c r="G166" s="101" t="str">
        <f>IF(FN_MC!I171="","*",FN_MC!I171)</f>
        <v>TVI1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A157" sqref="A15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1601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1602</v>
      </c>
      <c r="B3" s="91" t="s">
        <v>1603</v>
      </c>
      <c r="C3" s="91" t="s">
        <v>7</v>
      </c>
      <c r="D3" s="92" t="s">
        <v>1211</v>
      </c>
      <c r="E3" s="92" t="s">
        <v>366</v>
      </c>
      <c r="F3" s="92" t="s">
        <v>1604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1605</v>
      </c>
      <c r="T3" s="94" t="s">
        <v>1214</v>
      </c>
      <c r="U3" s="90">
        <f ca="1">TODAY()-1</f>
        <v>46067</v>
      </c>
      <c r="V3" s="90">
        <f ca="1">U3-1</f>
        <v>46066</v>
      </c>
      <c r="W3" s="90">
        <f ca="1">V3-1</f>
        <v>46065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27</v>
      </c>
      <c r="V4" s="98">
        <f ca="1">_xlfn.XLOOKUP(G4&amp;$V$3,BS_CONTROLE[CHAVE],BS_CONTROLE[Quantidade_11],"-")</f>
        <v>20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27</v>
      </c>
      <c r="V8" s="98">
        <f ca="1">_xlfn.XLOOKUP(G8&amp;$V$3,BS_CONTROLE[CHAVE],BS_CONTROLE[Quantidade_11],"-")</f>
        <v>20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3</v>
      </c>
      <c r="W11" s="98" t="str">
        <f ca="1">_xlfn.XLOOKUP(G11&amp;$W$3,BS_CONTROLE[CHAVE],BS_CONTROLE[Quantidade_11],"-")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>
        <f ca="1">_xlfn.XLOOKUP(G14&amp;$W$3,BS_CONTROLE[CHAVE],BS_CONTROLE[Quantidade_11],"-")</f>
        <v>4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27</v>
      </c>
      <c r="V16" s="98">
        <f ca="1">_xlfn.XLOOKUP(G16&amp;$V$3,BS_CONTROLE[CHAVE],BS_CONTROLE[Quantidade_11],"-")</f>
        <v>20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3</v>
      </c>
      <c r="W19" s="98" t="str">
        <f ca="1">_xlfn.XLOOKUP(G19&amp;$W$3,BS_CONTROLE[CHAVE],BS_CONTROLE[Quantidade_11],"-")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857</v>
      </c>
      <c r="W22" s="98">
        <f ca="1">_xlfn.XLOOKUP(G22&amp;$W$3,BS_CONTROLE[CHAVE],BS_CONTROLE[Quantidade_11],"-")</f>
        <v>15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14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27</v>
      </c>
      <c r="V29" s="98">
        <f ca="1">_xlfn.XLOOKUP(G29&amp;$V$3,BS_CONTROLE[CHAVE],BS_CONTROLE[Quantidade_11],"-")</f>
        <v>20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3</v>
      </c>
      <c r="W32" s="98" t="str">
        <f ca="1">_xlfn.XLOOKUP(G32&amp;$W$3,BS_CONTROLE[CHAVE],BS_CONTROLE[Quantidade_11],"-")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857</v>
      </c>
      <c r="W34" s="98">
        <f ca="1">_xlfn.XLOOKUP(G34&amp;$W$3,BS_CONTROLE[CHAVE],BS_CONTROLE[Quantidade_11],"-")</f>
        <v>15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>
        <f ca="1">_xlfn.XLOOKUP(G35&amp;$W$3,BS_CONTROLE[CHAVE],BS_CONTROLE[Quantidade_11],"-")</f>
        <v>250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27</v>
      </c>
      <c r="V43" s="98">
        <f ca="1">_xlfn.XLOOKUP(G43&amp;$V$3,BS_CONTROLE[CHAVE],BS_CONTROLE[Quantidade_11],"-")</f>
        <v>20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3</v>
      </c>
      <c r="W45" s="98" t="str">
        <f ca="1">_xlfn.XLOOKUP(G45&amp;$W$3,BS_CONTROLE[CHAVE],BS_CONTROLE[Quantidade_11],"-")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857</v>
      </c>
      <c r="W47" s="98">
        <f ca="1">_xlfn.XLOOKUP(G47&amp;$W$3,BS_CONTROLE[CHAVE],BS_CONTROLE[Quantidade_11],"-")</f>
        <v>15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>
        <f ca="1">_xlfn.XLOOKUP(G48&amp;$W$3,BS_CONTROLE[CHAVE],BS_CONTROLE[Quantidade_11],"-")</f>
        <v>250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1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27</v>
      </c>
      <c r="V54" s="98">
        <f ca="1">_xlfn.XLOOKUP(G54&amp;$V$3,BS_CONTROLE[CHAVE],BS_CONTROLE[Quantidade_11],"-")</f>
        <v>20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3</v>
      </c>
      <c r="W56" s="98" t="str">
        <f ca="1">_xlfn.XLOOKUP(G56&amp;$W$3,BS_CONTROLE[CHAVE],BS_CONTROLE[Quantidade_11],"-")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>
        <f ca="1">_xlfn.XLOOKUP(G57&amp;$W$3,BS_CONTROLE[CHAVE],BS_CONTROLE[Quantidade_11],"-")</f>
        <v>250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857</v>
      </c>
      <c r="W59" s="98">
        <f ca="1">_xlfn.XLOOKUP(G59&amp;$W$3,BS_CONTROLE[CHAVE],BS_CONTROLE[Quantidade_11],"-")</f>
        <v>15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1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3</v>
      </c>
      <c r="W65" s="98" t="str">
        <f ca="1">_xlfn.XLOOKUP(G65&amp;$W$3,BS_CONTROLE[CHAVE],BS_CONTROLE[Quantidade_11],"-")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>
        <f ca="1">_xlfn.XLOOKUP(G67&amp;$W$3,BS_CONTROLE[CHAVE],BS_CONTROLE[Quantidade_11],"-")</f>
        <v>1525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>
        <f ca="1">_xlfn.XLOOKUP(G69&amp;$W$3,BS_CONTROLE[CHAVE],BS_CONTROLE[Quantidade_11],"-")</f>
        <v>1525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27</v>
      </c>
      <c r="V72" s="98">
        <f ca="1">_xlfn.XLOOKUP(G72&amp;$V$3,BS_CONTROLE[CHAVE],BS_CONTROLE[Quantidade_11],"-")</f>
        <v>20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3</v>
      </c>
      <c r="W74" s="98" t="str">
        <f ca="1">_xlfn.XLOOKUP(G74&amp;$W$3,BS_CONTROLE[CHAVE],BS_CONTROLE[Quantidade_11],"-")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>
        <f ca="1">_xlfn.XLOOKUP(G75&amp;$W$3,BS_CONTROLE[CHAVE],BS_CONTROLE[Quantidade_11],"-")</f>
        <v>250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857</v>
      </c>
      <c r="W77" s="98">
        <f ca="1">_xlfn.XLOOKUP(G77&amp;$W$3,BS_CONTROLE[CHAVE],BS_CONTROLE[Quantidade_11],"-")</f>
        <v>15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>
        <f ca="1">_xlfn.XLOOKUP(G78&amp;$W$3,BS_CONTROLE[CHAVE],BS_CONTROLE[Quantidade_11],"-")</f>
        <v>1525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1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27</v>
      </c>
      <c r="V83" s="98">
        <f ca="1">_xlfn.XLOOKUP(G83&amp;$V$3,BS_CONTROLE[CHAVE],BS_CONTROLE[Quantidade_11],"-")</f>
        <v>20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3</v>
      </c>
      <c r="W86" s="98" t="str">
        <f ca="1">_xlfn.XLOOKUP(G86&amp;$W$3,BS_CONTROLE[CHAVE],BS_CONTROLE[Quantidade_11],"-")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857</v>
      </c>
      <c r="W90" s="98">
        <f ca="1">_xlfn.XLOOKUP(G90&amp;$W$3,BS_CONTROLE[CHAVE],BS_CONTROLE[Quantidade_11],"-")</f>
        <v>15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>
        <f ca="1">_xlfn.XLOOKUP(G92&amp;$W$3,BS_CONTROLE[CHAVE],BS_CONTROLE[Quantidade_11],"-")</f>
        <v>1525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>
        <f ca="1">_xlfn.XLOOKUP(G96&amp;$W$3,BS_CONTROLE[CHAVE],BS_CONTROLE[Quantidade_11],"-")</f>
        <v>250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>
        <f ca="1">_xlfn.XLOOKUP(G97&amp;$W$3,BS_CONTROLE[CHAVE],BS_CONTROLE[Quantidade_11],"-")</f>
        <v>4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14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27</v>
      </c>
      <c r="V103" s="98">
        <f ca="1">_xlfn.XLOOKUP(G103&amp;$V$3,BS_CONTROLE[CHAVE],BS_CONTROLE[Quantidade_11],"-")</f>
        <v>20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3</v>
      </c>
      <c r="W104" s="98" t="str">
        <f ca="1">_xlfn.XLOOKUP(G104&amp;$W$3,BS_CONTROLE[CHAVE],BS_CONTROLE[Quantidade_11],"-")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>
        <f ca="1">_xlfn.XLOOKUP(G105&amp;$W$3,BS_CONTROLE[CHAVE],BS_CONTROLE[Quantidade_11],"-")</f>
        <v>250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>
        <f ca="1">_xlfn.XLOOKUP(G106&amp;$W$3,BS_CONTROLE[CHAVE],BS_CONTROLE[Quantidade_11],"-")</f>
        <v>1525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857</v>
      </c>
      <c r="W107" s="98">
        <f ca="1">_xlfn.XLOOKUP(G107&amp;$W$3,BS_CONTROLE[CHAVE],BS_CONTROLE[Quantidade_11],"-")</f>
        <v>15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27</v>
      </c>
      <c r="V114" s="98">
        <f ca="1">_xlfn.XLOOKUP(G114&amp;$V$3,BS_CONTROLE[CHAVE],BS_CONTROLE[Quantidade_11],"-")</f>
        <v>20</v>
      </c>
      <c r="W114" s="98">
        <f ca="1">_xlfn.XLOOKUP(G114&amp;$W$3,BS_CONTROLE[CHAVE],BS_CONTROLE[Quantidade_11],"-")</f>
        <v>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>
        <f ca="1">_xlfn.XLOOKUP(G116&amp;$W$3,BS_CONTROLE[CHAVE],BS_CONTROLE[Quantidade_11],"-")</f>
        <v>12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>
        <f ca="1">_xlfn.XLOOKUP(G119&amp;$W$3,BS_CONTROLE[CHAVE],BS_CONTROLE[Quantidade_11],"-")</f>
        <v>250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857</v>
      </c>
      <c r="W120" s="98">
        <f ca="1">_xlfn.XLOOKUP(G120&amp;$W$3,BS_CONTROLE[CHAVE],BS_CONTROLE[Quantidade_11],"-")</f>
        <v>15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1525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2698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2</v>
      </c>
      <c r="V124" s="98">
        <f ca="1">_xlfn.XLOOKUP(G124&amp;$V$3,BS_CONTROLE[CHAVE],BS_CONTROLE[Quantidade_11],"-")</f>
        <v>0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4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>
        <f ca="1">_xlfn.XLOOKUP(G129&amp;$W$3,BS_CONTROLE[CHAVE],BS_CONTROLE[Quantidade_11],"-")</f>
        <v>14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27</v>
      </c>
      <c r="V133" s="98">
        <f ca="1">_xlfn.XLOOKUP(G133&amp;$V$3,BS_CONTROLE[CHAVE],BS_CONTROLE[Quantidade_11],"-")</f>
        <v>20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2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2</v>
      </c>
      <c r="V137" s="98">
        <f ca="1">_xlfn.XLOOKUP(G137&amp;$V$3,BS_CONTROLE[CHAVE],BS_CONTROLE[Quantidade_11],"-")</f>
        <v>3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857</v>
      </c>
      <c r="W138" s="98">
        <f ca="1">_xlfn.XLOOKUP(G138&amp;$W$3,BS_CONTROLE[CHAVE],BS_CONTROLE[Quantidade_11],"-")</f>
        <v>15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>
        <f ca="1">_xlfn.XLOOKUP(G141&amp;$V$3,BS_CONTROLE[CHAVE],BS_CONTROLE[Quantidade_11],"-")</f>
        <v>2698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2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>
        <f ca="1">_xlfn.XLOOKUP(G145&amp;$V$3,BS_CONTROLE[CHAVE],BS_CONTROLE[Quantidade_11],"-")</f>
        <v>1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1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>
        <f ca="1">_xlfn.XLOOKUP(G150&amp;$U$3,BS_CONTROLE[CHAVE],BS_CONTROLE[Quantidade_11],"-")</f>
        <v>2</v>
      </c>
      <c r="V150" s="98">
        <f ca="1">_xlfn.XLOOKUP(G150&amp;$V$3,BS_CONTROLE[CHAVE],BS_CONTROLE[Quantidade_11],"-")</f>
        <v>0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>
        <f ca="1">_xlfn.XLOOKUP(G151&amp;$U$3,BS_CONTROLE[CHAVE],BS_CONTROLE[Quantidade_11],"-")</f>
        <v>27</v>
      </c>
      <c r="V151" s="98">
        <f ca="1">_xlfn.XLOOKUP(G151&amp;$V$3,BS_CONTROLE[CHAVE],BS_CONTROLE[Quantidade_11],"-")</f>
        <v>20</v>
      </c>
      <c r="W151" s="98">
        <f ca="1">_xlfn.XLOOKUP(G151&amp;$W$3,BS_CONTROLE[CHAVE],BS_CONTROLE[Quantidade_11],"-")</f>
        <v>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3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>
        <f ca="1">_xlfn.XLOOKUP(G155&amp;$U$3,BS_CONTROLE[CHAVE],BS_CONTROLE[Quantidade_11],"-")</f>
        <v>2</v>
      </c>
      <c r="V155" s="98">
        <f ca="1">_xlfn.XLOOKUP(G155&amp;$V$3,BS_CONTROLE[CHAVE],BS_CONTROLE[Quantidade_11],"-")</f>
        <v>0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1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1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>
        <f ca="1">_xlfn.XLOOKUP(G162&amp;$U$3,BS_CONTROLE[CHAVE],BS_CONTROLE[Quantidade_11],"-")</f>
        <v>27</v>
      </c>
      <c r="V162" s="98">
        <f ca="1">_xlfn.XLOOKUP(G162&amp;$V$3,BS_CONTROLE[CHAVE],BS_CONTROLE[Quantidade_11],"-")</f>
        <v>20</v>
      </c>
      <c r="W162" s="98">
        <f ca="1">_xlfn.XLOOKUP(G162&amp;$W$3,BS_CONTROLE[CHAVE],BS_CONTROLE[Quantidade_11],"-")</f>
        <v>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2</v>
      </c>
      <c r="V164" s="98">
        <f ca="1">_xlfn.XLOOKUP(G164&amp;$V$3,BS_CONTROLE[CHAVE],BS_CONTROLE[Quantidade_11],"-")</f>
        <v>3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250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857</v>
      </c>
      <c r="W168" s="98">
        <f ca="1">_xlfn.XLOOKUP(G168&amp;$W$3,BS_CONTROLE[CHAVE],BS_CONTROLE[Quantidade_11],"-")</f>
        <v>15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46069</v>
      </c>
      <c r="G169" s="96" t="str">
        <f>IF(FN_MC!D171="","*",FN_MC!D171)</f>
        <v>V48</v>
      </c>
      <c r="H169" s="96" t="str">
        <f>IF(FN_MC!F171="","*",FN_MC!F171)</f>
        <v>MECANIZAÇÃO - SOCADORA</v>
      </c>
      <c r="I169" s="96" t="str">
        <f>IF(FN_MC!H171="","*",FN_MC!H171)</f>
        <v>TVI1</v>
      </c>
      <c r="J169" s="96" t="str">
        <f>IF(FN_MC!I171="","*",FN_MC!I171)</f>
        <v>TVI1</v>
      </c>
      <c r="K169" s="96" t="str">
        <f>IF(FN_MC!M171="","*",FN_MC!M171)</f>
        <v>TVI-TJA</v>
      </c>
      <c r="L169" s="196" t="str">
        <f>IF(FN_MC!N171="","*",FN_MC!N171)</f>
        <v>TVI239</v>
      </c>
      <c r="M169" s="97">
        <f>IF(FN_MC!J171="","*",FN_MC!J171)</f>
        <v>74</v>
      </c>
      <c r="N169" s="183">
        <f>IF(FN_MC!K171="","*",FN_MC!K171)</f>
        <v>238</v>
      </c>
      <c r="O169" s="183">
        <f>IF(FN_MC!L171="","*",FN_MC!L171)</f>
        <v>250</v>
      </c>
      <c r="P169" s="107">
        <f>IF(FN_MC!O171="","*",FN_MC!O171)</f>
        <v>0.41666666666666669</v>
      </c>
      <c r="Q169" s="107">
        <f>IF(FN_MC!P171="","*",FN_MC!P171)</f>
        <v>8.3333333333333329E-2</v>
      </c>
      <c r="R169" s="96" t="str">
        <f>IF(FN_MC!Q171="","*",CONCATENATE(FN_MC!Q171," ",FN_MC!R171))</f>
        <v>*</v>
      </c>
      <c r="S169" s="96" t="str">
        <f>IF(FN_MC!V171="","*",FN_MC!V171)</f>
        <v>Ezequiel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>
        <f ca="1">_xlfn.XLOOKUP(G171&amp;$V$3,BS_CONTROLE[CHAVE],BS_CONTROLE[Quantidade_11],"-")</f>
        <v>2698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5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1606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1607</v>
      </c>
      <c r="C4" s="191" t="s">
        <v>1608</v>
      </c>
      <c r="D4" s="191" t="s">
        <v>1609</v>
      </c>
      <c r="E4" s="191" t="s">
        <v>1610</v>
      </c>
      <c r="F4" s="191" t="s">
        <v>366</v>
      </c>
      <c r="G4" s="191" t="s">
        <v>1611</v>
      </c>
    </row>
    <row r="5" spans="2:7">
      <c r="B5" s="192" t="s">
        <v>1612</v>
      </c>
      <c r="C5" s="192">
        <v>309525</v>
      </c>
      <c r="D5" s="192" t="s">
        <v>1613</v>
      </c>
      <c r="E5" s="192" t="s">
        <v>249</v>
      </c>
      <c r="F5" s="192" t="s">
        <v>1614</v>
      </c>
      <c r="G5" s="193">
        <v>46296</v>
      </c>
    </row>
    <row r="6" spans="2:7">
      <c r="B6" s="192" t="s">
        <v>1615</v>
      </c>
      <c r="C6" s="192">
        <v>257410</v>
      </c>
      <c r="D6" s="192" t="s">
        <v>1616</v>
      </c>
      <c r="E6" s="192" t="s">
        <v>249</v>
      </c>
      <c r="F6" s="192" t="s">
        <v>1614</v>
      </c>
      <c r="G6" s="193"/>
    </row>
    <row r="7" spans="2:7">
      <c r="B7" s="192" t="s">
        <v>1481</v>
      </c>
      <c r="C7" s="192">
        <v>256875</v>
      </c>
      <c r="D7" s="192" t="s">
        <v>1617</v>
      </c>
      <c r="E7" s="192" t="s">
        <v>249</v>
      </c>
      <c r="F7" s="192" t="s">
        <v>1614</v>
      </c>
      <c r="G7" s="193">
        <v>46296</v>
      </c>
    </row>
    <row r="8" spans="2:7">
      <c r="B8" s="192" t="s">
        <v>1618</v>
      </c>
      <c r="C8" s="192">
        <v>257278</v>
      </c>
      <c r="D8" s="192" t="s">
        <v>1619</v>
      </c>
      <c r="E8" s="192" t="s">
        <v>240</v>
      </c>
      <c r="F8" s="192" t="s">
        <v>1620</v>
      </c>
      <c r="G8" s="193">
        <v>46235</v>
      </c>
    </row>
    <row r="9" spans="2:7">
      <c r="B9" s="192" t="s">
        <v>1621</v>
      </c>
      <c r="C9" s="192">
        <v>261794</v>
      </c>
      <c r="D9" s="192" t="s">
        <v>1622</v>
      </c>
      <c r="E9" s="192" t="s">
        <v>240</v>
      </c>
      <c r="F9" s="192" t="s">
        <v>1620</v>
      </c>
      <c r="G9" s="193">
        <v>46082</v>
      </c>
    </row>
    <row r="10" spans="2:7">
      <c r="B10" s="192" t="s">
        <v>1623</v>
      </c>
      <c r="C10" s="192">
        <v>257033</v>
      </c>
      <c r="D10" s="192" t="s">
        <v>1624</v>
      </c>
      <c r="E10" s="192" t="s">
        <v>240</v>
      </c>
      <c r="F10" s="192" t="s">
        <v>480</v>
      </c>
      <c r="G10" s="192" t="s">
        <v>1625</v>
      </c>
    </row>
    <row r="11" spans="2:7">
      <c r="B11" s="192" t="s">
        <v>1626</v>
      </c>
      <c r="C11" s="192">
        <v>396578</v>
      </c>
      <c r="D11" s="192" t="s">
        <v>1627</v>
      </c>
      <c r="E11" s="192" t="s">
        <v>240</v>
      </c>
      <c r="F11" s="192" t="s">
        <v>480</v>
      </c>
      <c r="G11" s="192" t="s">
        <v>1625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1628</v>
      </c>
      <c r="D5" s="273"/>
      <c r="E5" s="273"/>
      <c r="F5" s="273"/>
      <c r="G5" s="273"/>
      <c r="H5" s="273"/>
      <c r="I5" s="273"/>
      <c r="J5" s="274"/>
      <c r="K5" s="275" t="s">
        <v>1629</v>
      </c>
      <c r="L5" s="276"/>
      <c r="M5" s="276"/>
      <c r="N5" s="276"/>
      <c r="O5" s="277" t="s">
        <v>1630</v>
      </c>
      <c r="P5" s="278"/>
      <c r="Q5" s="279"/>
    </row>
    <row r="6" spans="1:17" s="81" customFormat="1" ht="15.75" customHeight="1">
      <c r="A6" s="75" t="s">
        <v>1604</v>
      </c>
      <c r="B6" s="82" t="s">
        <v>1603</v>
      </c>
      <c r="C6" s="83" t="s">
        <v>1211</v>
      </c>
      <c r="D6" s="84" t="s">
        <v>1212</v>
      </c>
      <c r="E6" s="83" t="s">
        <v>1631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1632</v>
      </c>
      <c r="M6" s="116" t="s">
        <v>29</v>
      </c>
      <c r="N6" s="117" t="s">
        <v>1206</v>
      </c>
      <c r="O6" s="165" t="s">
        <v>1249</v>
      </c>
      <c r="P6" s="128"/>
      <c r="Q6" s="139" t="s">
        <v>1633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>
        <f>IF(FN_MC!B171="","*",FN_MC!B171)</f>
        <v>46069</v>
      </c>
      <c r="B189" s="86" t="str">
        <f>IF(FN_MC!X171="","*",FN_MC!X171)</f>
        <v>*</v>
      </c>
      <c r="C189" s="87" t="str">
        <f>IF(FN_MC!S171="","*",FN_MC!S171)</f>
        <v>FERRONORTE</v>
      </c>
      <c r="D189" s="87" t="str">
        <f>IF(FN_MC!T171="","*",FN_MC!T171)</f>
        <v>TMI-TCS</v>
      </c>
      <c r="E189" s="87" t="str">
        <f>IF(FN_MC!D171="","*",FN_MC!D171)</f>
        <v>V48</v>
      </c>
      <c r="F189" s="87" t="str">
        <f>IF(FN_MC!H171="","*",FN_MC!H171)</f>
        <v>TVI1</v>
      </c>
      <c r="G189" s="87" t="str">
        <f>IF(FN_MC!M171="","*",FN_MC!M171)</f>
        <v>TVI-TJA</v>
      </c>
      <c r="H189" s="125">
        <f>IF(FN_MC!K171="","*",FN_MC!K171)</f>
        <v>238</v>
      </c>
      <c r="I189" s="110">
        <f>IF(FN_MC!O171="","*",FN_MC!O171)</f>
        <v>0.41666666666666669</v>
      </c>
      <c r="J189" s="110">
        <f>IF(FN_MC!P171="","*",FN_MC!P171)</f>
        <v>8.3333333333333329E-2</v>
      </c>
      <c r="K189" s="118" t="str">
        <f>IF(FN_MC!AK171="","*",FN_MC!AK171)</f>
        <v>TVI1</v>
      </c>
      <c r="L189" s="118" t="str">
        <f>IF(FN_MC!AM171="","*",FN_MC!AM171)</f>
        <v>TVI-TJA</v>
      </c>
      <c r="M189" s="118">
        <f>IF(FN_MC!AP171="","*",FN_MC!AP171)</f>
        <v>238</v>
      </c>
      <c r="N189" s="118" t="str">
        <f>IF(FN_MC!AM171="","*",FN_MC!AM171)</f>
        <v>TVI-TJA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*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2026-02-15T11:28:43Z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