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89" documentId="120_S{118792C3-22EF-5104-A093-F22BFE3913F3}" xr6:coauthVersionLast="47" xr6:coauthVersionMax="47" xr10:uidLastSave="{D912ABB8-8CCA-47A6-AFF1-2DF91E01BE5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K142" i="15"/>
  <c r="L142" i="15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<sst xmlns="http://schemas.openxmlformats.org/spreadsheetml/2006/main" count="4812" uniqueCount="1380">
  <si>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</si>
  <si>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</si>
  <si>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</si>
  <si>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</si>
  <si>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</si>
  <si>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</si>
  <si>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</si>
  <si>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</si>
  <si>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</si>
  <si>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</si>
  <si>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</si>
  <si>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</si>
  <si>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</si>
  <si>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</si>
  <si>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</si>
  <si>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</si>
  <si>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</si>
  <si>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</si>
  <si>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</si>
  <si>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</si>
  <si>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</si>
  <si>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</si>
  <si>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</si>
  <si>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</si>
  <si>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</si>
  <si>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</si>
  <si>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</si>
  <si>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</si>
  <si>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</si>
  <si>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</si>
  <si>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</si>
  <si>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</si>
  <si>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</si>
  <si>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</si>
  <si>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</si>
  <si>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</si>
  <si>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</si>
  <si>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</si>
  <si>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</si>
  <si>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</si>
  <si>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</si>
  <si>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</si>
  <si>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</si>
  <si>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</si>
  <si>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</si>
  <si>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</si>
  <si>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</si>
  <si>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</si>
  <si>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</si>
  <si>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</si>
  <si>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</si>
  <si>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</si>
  <si>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</si>
  <si>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</si>
  <si>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</si>
  <si>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</si>
  <si>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</si>
  <si>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</si>
  <si>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</si>
  <si>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</si>
  <si>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</si>
  <si>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</si>
  <si>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</si>
  <si>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</si>
  <si>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</si>
  <si>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</si>
  <si>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</si>
  <si>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</si>
  <si>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</si>
  <si>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</si>
  <si>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</si>
  <si>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</si>
  <si>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</si>
  <si>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</si>
  <si>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</si>
  <si>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</si>
  <si>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</si>
  <si>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</si>
  <si>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</si>
  <si>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</si>
  <si>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</si>
  <si>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</si>
  <si>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</si>
  <si>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</si>
  <si>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</si>
  <si>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</si>
  <si>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</si>
  <si>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</si>
  <si>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</si>
  <si>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</si>
  <si>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</si>
  <si>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</si>
  <si>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</si>
  <si>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</si>
  <si>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</si>
  <si>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</si>
  <si>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</si>
  <si>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</si>
  <si>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</si>
  <si>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</si>
  <si>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</si>
  <si>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</si>
  <si>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</si>
  <si>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</si>
  <si>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</si>
  <si>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</si>
  <si>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</si>
  <si>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</si>
  <si>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</si>
  <si>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</si>
  <si>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</si>
  <si>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</si>
  <si>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</si>
  <si>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</si>
  <si>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</si>
  <si>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</si>
  <si>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</si>
  <si>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</si>
  <si>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</si>
  <si>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</si>
  <si>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</si>
  <si>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</si>
  <si>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</si>
  <si>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</si>
  <si>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</si>
  <si>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</si>
  <si>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</si>
  <si>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</si>
  <si>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</si>
  <si>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</si>
  <si>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</si>
  <si>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</si>
  <si>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</si>
  <si>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</si>
  <si>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</si>
  <si>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</si>
  <si>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</si>
  <si>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</si>
  <si>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</si>
  <si>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</si>
  <si>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</si>
  <si>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</si>
  <si>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</si>
  <si>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</si>
  <si>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</si>
  <si>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</si>
  <si>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</si>
  <si>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</si>
  <si>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</si>
  <si>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</si>
  <si>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</si>
  <si>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</si>
  <si>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</si>
  <si>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</si>
  <si>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</si>
  <si>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</si>
  <si>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</si>
  <si>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</si>
  <si>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</si>
  <si>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</si>
  <si>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</si>
  <si>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</si>
  <si>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</si>
  <si>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</si>
  <si>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</si>
  <si>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</si>
  <si>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</si>
  <si>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</si>
  <si>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</si>
  <si>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</si>
  <si>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</si>
  <si>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</si>
  <si>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</si>
  <si>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</si>
  <si>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</si>
  <si>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</si>
  <si>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</si>
  <si>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</si>
  <si>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</si>
  <si>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</si>
  <si>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</si>
  <si>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</si>
  <si>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</si>
  <si>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</si>
  <si>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</si>
  <si>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</si>
  <si>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</si>
  <si>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</si>
  <si>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</si>
  <si>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</si>
  <si>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</si>
  <si>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</si>
  <si>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</si>
  <si>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</si>
  <si>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</si>
  <si>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</si>
  <si>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</si>
  <si>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</si>
  <si>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</si>
  <si>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</si>
  <si>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</si>
  <si>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</si>
  <si>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</si>
  <si>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</si>
  <si>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</si>
  <si>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</si>
  <si>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</si>
  <si>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</si>
  <si>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</si>
  <si>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</si>
  <si>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</si>
  <si>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</si>
  <si>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</si>
  <si>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</si>
  <si>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</si>
  <si>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</si>
  <si>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</si>
  <si>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</si>
  <si>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</si>
  <si>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</si>
  <si>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</si>
  <si>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</si>
  <si>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</si>
  <si>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</si>
  <si>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</si>
  <si>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</si>
  <si>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</si>
  <si>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</si>
  <si>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</si>
  <si>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</si>
  <si>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</si>
  <si>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</si>
  <si>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</si>
  <si>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</si>
  <si>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</si>
  <si>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</si>
  <si>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</si>
  <si>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</si>
  <si>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</si>
  <si>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</si>
  <si>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</si>
  <si>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</si>
  <si>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</si>
  <si>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</si>
  <si>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</si>
  <si>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</si>
  <si>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</si>
  <si>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</si>
  <si>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</si>
  <si>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</si>
  <si>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</si>
  <si>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</si>
  <si>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</si>
  <si>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</si>
  <si>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</si>
  <si>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</si>
  <si>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</si>
  <si>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</si>
  <si>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</si>
  <si>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</si>
  <si>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</si>
  <si>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</si>
  <si>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</si>
  <si>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</si>
  <si>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</si>
  <si>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</si>
  <si>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</si>
  <si>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</si>
  <si>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</si>
  <si>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</si>
  <si>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</si>
  <si>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</si>
  <si>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</si>
  <si>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</si>
  <si>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</si>
  <si>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</si>
  <si>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</si>
  <si>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</si>
  <si>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</si>
  <si>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</si>
  <si>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</si>
  <si>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</si>
  <si>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</si>
  <si>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</si>
  <si>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</si>
  <si>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</si>
  <si>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</si>
  <si>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</si>
  <si>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</si>
  <si>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</si>
  <si>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</si>
  <si>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</si>
  <si>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</si>
  <si>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</si>
  <si>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</si>
  <si>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</si>
  <si>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</si>
  <si>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</si>
  <si>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</si>
  <si>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</si>
  <si>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</si>
  <si>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</si>
  <si>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</si>
  <si>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</si>
  <si>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</si>
  <si>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</si>
  <si>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</si>
  <si>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</si>
  <si>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</si>
  <si>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</si>
  <si>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</si>
  <si>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</si>
  <si>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</si>
  <si>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</si>
  <si>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</si>
  <si>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</si>
  <si>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</si>
  <si>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</si>
  <si>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</si>
  <si>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</si>
  <si>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</si>
  <si>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</si>
  <si>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</si>
  <si>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</si>
  <si>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</si>
  <si>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</si>
  <si>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</si>
  <si>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</si>
  <si>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</si>
  <si>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</si>
  <si>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</si>
  <si>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</si>
  <si>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</si>
  <si>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</si>
  <si>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</si>
  <si>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</si>
  <si>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</si>
  <si>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</si>
  <si>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</si>
  <si>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</si>
  <si>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</si>
  <si>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</si>
  <si>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</si>
  <si>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</si>
  <si>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</si>
  <si>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</si>
  <si>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</si>
  <si>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</si>
  <si>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</si>
  <si>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</si>
  <si>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</si>
  <si>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</si>
  <si>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</si>
  <si>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</si>
  <si>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</si>
  <si>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</si>
  <si>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</si>
  <si>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</si>
  <si>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</si>
  <si>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</si>
  <si>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</si>
  <si>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</si>
  <si>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</si>
  <si>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</si>
  <si>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</si>
  <si>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</si>
  <si>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</si>
  <si>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</si>
  <si>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</si>
  <si>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</si>
  <si>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</si>
  <si>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</si>
  <si>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</si>
  <si>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</si>
  <si>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</si>
  <si>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</si>
  <si>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</si>
  <si>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</si>
  <si>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</si>
  <si>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</si>
  <si>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</si>
  <si>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</si>
  <si>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</si>
  <si>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</si>
  <si>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</si>
  <si>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</si>
  <si>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</si>
  <si>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</si>
  <si>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</si>
  <si>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</si>
  <si>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</si>
  <si>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</si>
  <si>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</si>
  <si>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</si>
  <si>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</si>
  <si>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</si>
  <si>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</si>
  <si>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</si>
  <si>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</si>
  <si>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</si>
  <si>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</si>
  <si>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</si>
  <si>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</si>
  <si>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</si>
  <si>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</si>
  <si>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</si>
  <si>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</si>
  <si>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</si>
  <si>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</si>
  <si>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</si>
  <si>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</si>
  <si>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</si>
  <si>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</si>
  <si>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</si>
  <si>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</si>
  <si>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</si>
  <si>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</si>
  <si>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</si>
  <si>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</si>
  <si>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</si>
  <si>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</si>
  <si>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</si>
  <si>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</si>
  <si>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</si>
  <si>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</si>
  <si>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</si>
  <si>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</si>
  <si>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</si>
  <si>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</si>
  <si>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</si>
  <si>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</si>
  <si>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</si>
  <si>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</si>
  <si>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</si>
  <si>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</si>
  <si>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</si>
  <si>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</si>
  <si>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</si>
  <si>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</si>
  <si>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</si>
  <si>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</si>
  <si>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</si>
  <si>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</si>
  <si>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</si>
  <si>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</si>
  <si>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</si>
  <si>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</si>
  <si>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</si>
  <si>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</si>
  <si>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</si>
  <si>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</si>
  <si>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</si>
  <si>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</si>
  <si>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</si>
  <si>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</si>
  <si>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</si>
  <si>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</si>
  <si>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</si>
  <si>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</si>
  <si>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</si>
  <si>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</si>
  <si>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</si>
  <si>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</si>
  <si>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</si>
  <si>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</si>
  <si>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</si>
  <si>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</si>
  <si>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</si>
  <si>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</si>
  <si>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</si>
  <si>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</si>
  <si>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</si>
  <si>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</si>
  <si>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</si>
  <si>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</si>
  <si>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</si>
  <si>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</si>
  <si>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</si>
  <si>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</si>
  <si>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</si>
  <si>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</si>
  <si>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</si>
  <si>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</si>
  <si>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</si>
  <si>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</si>
  <si>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</si>
  <si>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</si>
  <si>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</si>
  <si>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</si>
  <si>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</si>
  <si>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</si>
  <si>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</si>
  <si>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</si>
  <si>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</si>
  <si>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</si>
  <si>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</si>
  <si>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</si>
  <si>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</si>
  <si>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</si>
  <si>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</si>
  <si>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</si>
  <si>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</si>
  <si>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</si>
  <si>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</si>
  <si>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</si>
  <si>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</si>
  <si>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</si>
  <si>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</si>
  <si>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</si>
  <si>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</si>
  <si>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</si>
  <si>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</si>
  <si>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</si>
  <si>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</si>
  <si>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</si>
  <si>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</si>
  <si>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</si>
  <si>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</si>
  <si>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</si>
  <si>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</si>
  <si>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</si>
  <si>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</si>
  <si>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</si>
  <si>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</si>
  <si>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</si>
  <si>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</si>
  <si>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</si>
  <si>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</si>
  <si>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</si>
  <si>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</si>
  <si>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</si>
  <si>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</si>
  <si>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</si>
  <si>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</si>
  <si>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</si>
  <si>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</si>
  <si>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</si>
  <si>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</si>
  <si>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</si>
  <si>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</si>
  <si>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</si>
  <si>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</si>
  <si>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</si>
  <si>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</si>
  <si>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</si>
  <si>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</si>
  <si>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</si>
  <si>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</si>
  <si>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</si>
  <si>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</si>
  <si>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</si>
  <si>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</si>
  <si>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</si>
  <si>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</si>
  <si>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</si>
  <si>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</si>
  <si>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</si>
  <si>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</si>
  <si>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</si>
  <si>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</si>
  <si>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</si>
  <si>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</si>
  <si>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</si>
  <si>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</si>
  <si>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</si>
  <si>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</si>
  <si>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</si>
  <si>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</si>
  <si>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</si>
  <si>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</si>
  <si>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</si>
  <si>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</si>
  <si>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</si>
  <si>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</si>
  <si>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</si>
  <si>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</si>
  <si>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</si>
  <si>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</si>
  <si>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</si>
  <si>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</si>
  <si>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</si>
  <si>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</si>
  <si>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</si>
  <si>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</si>
  <si>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</si>
  <si>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</si>
  <si>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</si>
  <si>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</si>
  <si>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</si>
  <si>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</si>
  <si>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</si>
  <si>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</si>
  <si>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</si>
  <si>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</si>
  <si>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</si>
  <si>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</si>
  <si>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</si>
  <si>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</si>
  <si>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</si>
  <si>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</si>
  <si>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</si>
  <si>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</si>
  <si>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</si>
  <si>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</si>
  <si>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</si>
  <si>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</si>
  <si>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</si>
  <si>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</si>
  <si>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</si>
  <si>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</si>
  <si>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</si>
  <si>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</si>
  <si>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</si>
  <si>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</si>
  <si>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</si>
  <si>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</si>
  <si>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</si>
  <si>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</si>
  <si>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</si>
  <si>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</si>
  <si>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</si>
  <si>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</si>
  <si>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</si>
  <si>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</si>
  <si>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</si>
  <si>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</si>
  <si>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</si>
  <si>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</si>
  <si>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</si>
  <si>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</si>
  <si>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</si>
  <si>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</si>
  <si>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</si>
  <si>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</si>
  <si>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</si>
  <si>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</si>
  <si>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</si>
  <si>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</si>
  <si>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</si>
  <si>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</si>
  <si>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</si>
  <si>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</si>
  <si>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</si>
  <si>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</si>
  <si>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</si>
  <si>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</si>
  <si>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</si>
  <si>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</si>
  <si>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</si>
  <si>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</si>
  <si>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</si>
  <si>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</si>
  <si>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</si>
  <si>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</si>
  <si>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</si>
  <si>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</si>
  <si>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</si>
  <si>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</si>
  <si>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</si>
  <si>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</si>
  <si>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</si>
  <si>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</si>
  <si>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</si>
  <si>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</si>
  <si>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</si>
  <si>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</si>
  <si>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</si>
  <si>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</si>
  <si>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</si>
  <si>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</si>
  <si>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</si>
  <si>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</si>
  <si>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</si>
  <si>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</si>
  <si>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</si>
  <si>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</si>
  <si>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</si>
  <si>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</si>
  <si>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</si>
  <si>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</si>
  <si>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</si>
  <si>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</si>
  <si>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</si>
  <si>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</si>
  <si>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</si>
  <si>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</si>
  <si>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</si>
  <si>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</si>
  <si>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</si>
  <si>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</si>
  <si>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</si>
  <si>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</si>
  <si>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</si>
  <si>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</si>
  <si>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</si>
  <si>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</si>
  <si>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</si>
  <si>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</si>
  <si>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</si>
  <si>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</si>
  <si>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</si>
  <si>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</si>
  <si>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</si>
  <si>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</si>
  <si>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</si>
  <si>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</si>
  <si>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</si>
  <si>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</si>
  <si>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</si>
  <si>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</si>
  <si>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</si>
  <si>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</si>
  <si>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</si>
  <si>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</si>
  <si>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</si>
  <si>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</si>
  <si>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</si>
  <si>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</si>
  <si>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</si>
  <si>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</si>
  <si>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</si>
  <si>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</si>
  <si>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</si>
  <si>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</si>
  <si>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</si>
  <si>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</si>
  <si>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</si>
  <si>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</si>
  <si>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</si>
  <si>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</si>
  <si>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</si>
  <si>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</si>
  <si>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</si>
  <si>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</si>
  <si>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</si>
  <si>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</si>
  <si>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</si>
  <si>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</si>
  <si>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</si>
  <si>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</si>
  <si>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</si>
  <si>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</si>
  <si>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</si>
  <si>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</si>
  <si>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</si>
  <si>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</si>
  <si>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</si>
  <si>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</si>
  <si>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</si>
  <si>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</si>
  <si>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</si>
  <si>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</si>
  <si>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</si>
  <si>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</si>
  <si>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</si>
  <si>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</si>
  <si>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</si>
  <si>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</si>
  <si>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</si>
  <si>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</si>
  <si>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</si>
  <si>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</si>
  <si>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</si>
  <si>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</si>
  <si>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</si>
  <si>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</si>
  <si>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</si>
  <si>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</si>
  <si>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</si>
  <si>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</si>
  <si>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</si>
  <si>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</si>
  <si>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</si>
  <si>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</si>
  <si>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</si>
  <si>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</si>
  <si>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</si>
  <si>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</si>
  <si>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</si>
  <si>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</si>
  <si>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</si>
  <si>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</si>
  <si>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</si>
  <si>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</si>
  <si>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</si>
  <si>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</si>
  <si>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</si>
  <si>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</si>
  <si>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</si>
  <si>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</si>
  <si>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</si>
  <si>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</si>
  <si>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</si>
  <si>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</si>
  <si>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</si>
  <si>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</si>
  <si>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</si>
  <si>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</si>
  <si>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</si>
  <si>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</si>
  <si>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</si>
  <si>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</si>
  <si>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</si>
  <si>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</si>
  <si>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</si>
  <si>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</si>
  <si>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</si>
  <si>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</si>
  <si>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</si>
  <si>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</si>
  <si>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</si>
  <si>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</si>
  <si>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</si>
  <si>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</si>
  <si>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</si>
  <si>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</si>
  <si>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</si>
  <si>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</si>
  <si>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</si>
  <si>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</si>
  <si>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</si>
  <si>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</si>
  <si>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</si>
  <si>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</si>
  <si>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</si>
  <si>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</si>
  <si>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</si>
  <si>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</si>
  <si>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</si>
  <si>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</si>
  <si>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</si>
  <si>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</si>
  <si>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</si>
  <si>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</si>
  <si>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</si>
  <si>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</si>
  <si>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</si>
  <si>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</si>
  <si>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</si>
  <si>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</si>
  <si>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</si>
  <si>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</si>
  <si>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</si>
  <si>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</si>
  <si>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</si>
  <si>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</si>
  <si>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</si>
  <si>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</si>
  <si>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</si>
  <si>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</si>
  <si>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</si>
  <si>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</si>
  <si>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</si>
  <si>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</si>
  <si>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</si>
  <si>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</si>
  <si>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</si>
  <si>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</si>
  <si>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</si>
  <si>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</si>
  <si>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</si>
  <si>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</si>
  <si>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</si>
  <si>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</si>
  <si>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</si>
  <si>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</si>
  <si>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</si>
  <si>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</si>
  <si>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</si>
  <si>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</si>
  <si>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</si>
  <si>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</si>
  <si>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</si>
  <si>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</si>
  <si>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</si>
  <si>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</si>
  <si>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</si>
  <si>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</si>
  <si>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</si>
  <si>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</si>
  <si>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</si>
  <si>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</si>
  <si>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</si>
  <si>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</si>
  <si>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</si>
  <si>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</si>
  <si>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</si>
  <si>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</si>
  <si>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</si>
  <si>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</si>
  <si>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</si>
  <si>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</si>
  <si>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</si>
  <si>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</si>
  <si>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</si>
  <si>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</si>
  <si>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</si>
  <si>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</si>
  <si>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</si>
  <si>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</si>
  <si>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</si>
  <si>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</si>
  <si>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</si>
  <si>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</si>
  <si>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</si>
  <si>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</si>
  <si>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</si>
  <si>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</si>
  <si>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</si>
  <si>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</si>
  <si>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</si>
  <si>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</si>
  <si>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</si>
  <si>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</si>
  <si>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</si>
  <si>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</si>
  <si>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</si>
  <si>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</si>
  <si>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</si>
  <si>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</si>
  <si>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</si>
  <si>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</si>
  <si>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</si>
  <si>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</si>
  <si>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</si>
  <si>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</si>
  <si>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</si>
  <si>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</si>
  <si>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</si>
  <si>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</si>
  <si>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</si>
  <si>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</si>
  <si>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</si>
  <si>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</si>
  <si>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</si>
  <si>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</si>
  <si>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</si>
  <si>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</si>
  <si>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</si>
  <si>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</si>
  <si>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</si>
  <si>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</si>
  <si>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</si>
  <si>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</si>
  <si>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</si>
  <si>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</si>
  <si>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</si>
  <si>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</si>
  <si>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</si>
  <si>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</si>
  <si>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</si>
  <si>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</si>
  <si>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</si>
  <si>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</si>
  <si>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</si>
  <si>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</si>
  <si>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</si>
  <si>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</si>
  <si>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</si>
  <si>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</si>
  <si>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</si>
  <si>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</si>
  <si>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</si>
  <si>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</si>
  <si>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</si>
  <si>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</si>
  <si>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</si>
  <si>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</si>
  <si>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</si>
  <si>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</si>
  <si>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</si>
  <si>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</si>
  <si>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</si>
  <si>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</si>
  <si>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</si>
  <si>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</si>
  <si>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</si>
  <si>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</si>
  <si>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</si>
  <si>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</si>
  <si>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</si>
  <si>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</si>
  <si>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</si>
  <si>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</si>
  <si>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</si>
  <si>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</si>
  <si>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</si>
  <si>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</si>
  <si>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</si>
  <si>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</si>
  <si>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</si>
  <si>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</si>
  <si>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</si>
  <si>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</si>
  <si>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</si>
  <si>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</si>
  <si>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</si>
  <si>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</si>
  <si>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</si>
  <si>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</si>
  <si>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</si>
  <si>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</si>
  <si>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</si>
  <si>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</si>
  <si>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</si>
  <si>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</si>
  <si>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</si>
  <si>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</si>
  <si>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</si>
  <si>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</si>
  <si>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</si>
  <si>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</si>
  <si>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</si>
  <si>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</si>
  <si>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</si>
  <si>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</si>
  <si>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</si>
  <si>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</si>
  <si>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</si>
  <si>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</si>
  <si>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</si>
  <si>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</si>
  <si>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</si>
  <si>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</si>
  <si>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</si>
  <si>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</si>
  <si>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</si>
  <si>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</si>
  <si>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</si>
  <si>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</si>
  <si>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</si>
  <si>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</si>
  <si>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</si>
  <si>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</si>
  <si>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</si>
  <si>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</si>
  <si>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</si>
  <si>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</si>
  <si>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</si>
  <si>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</si>
  <si>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</si>
  <si>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</si>
  <si>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</si>
  <si>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</si>
  <si>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</si>
  <si>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</si>
  <si>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</si>
  <si>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</si>
  <si>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</si>
  <si>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</si>
  <si>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</si>
  <si>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</si>
  <si>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</si>
  <si>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</si>
  <si>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</si>
  <si>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</si>
  <si>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</si>
  <si>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</si>
  <si>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</si>
  <si>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</si>
  <si>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</si>
  <si>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</si>
  <si>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</si>
  <si>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</si>
  <si>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</si>
  <si>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</si>
  <si>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</si>
  <si>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</si>
  <si>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</si>
  <si>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</si>
  <si>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</si>
  <si>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</si>
  <si>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</si>
  <si>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</si>
  <si>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</si>
  <si>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</si>
  <si>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</si>
  <si>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</si>
  <si>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</si>
  <si>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</si>
  <si>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</si>
  <si>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</si>
  <si>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</si>
  <si>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</si>
  <si>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</si>
  <si>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</si>
  <si>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</si>
  <si>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</si>
  <si>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</si>
  <si>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</si>
  <si>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</si>
  <si>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</si>
  <si>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</si>
  <si>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</si>
  <si>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</si>
  <si>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</si>
  <si>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</si>
  <si>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</si>
  <si>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</si>
  <si>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</si>
  <si>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</si>
  <si>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</si>
  <si>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</si>
  <si>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</si>
  <si>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</si>
  <si>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</si>
  <si>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</si>
  <si>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</si>
  <si>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</si>
  <si>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</si>
  <si>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</si>
  <si>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</si>
  <si>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</si>
  <si>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</si>
  <si>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</si>
  <si>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</si>
  <si>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</si>
  <si>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</si>
  <si>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</si>
  <si>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</si>
  <si>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</si>
  <si>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</si>
  <si>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</si>
  <si>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</si>
  <si>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</si>
  <si>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</si>
  <si>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</si>
  <si>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</si>
  <si>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</si>
  <si>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</si>
  <si>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</si>
  <si>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</si>
  <si>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</si>
  <si>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</si>
  <si>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</si>
  <si>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</si>
  <si>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</si>
  <si>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</si>
  <si>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</si>
  <si>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</si>
  <si>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</si>
  <si>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</si>
  <si>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</si>
  <si>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</si>
  <si>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</si>
  <si>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</si>
  <si>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</si>
  <si>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</si>
  <si>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</si>
  <si>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</si>
  <si>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</si>
  <si>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</si>
  <si>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</si>
  <si>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</si>
  <si>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</si>
  <si>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</si>
  <si>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</si>
  <si>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</si>
  <si>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</si>
  <si>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</si>
  <si>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</si>
  <si>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</si>
  <si>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</si>
  <si>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</si>
  <si>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</si>
  <si>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</si>
  <si>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</si>
  <si>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</si>
  <si>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</si>
  <si>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</si>
  <si>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</si>
  <si>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</si>
  <si>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</si>
  <si>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ZFN3</t>
  </si>
  <si>
    <t>TAP1</t>
  </si>
  <si>
    <t>ZFN-TAP</t>
  </si>
  <si>
    <t>ZFNTAP</t>
  </si>
  <si>
    <t>Fernanda</t>
  </si>
  <si>
    <t>Deslocamento em VMA de ZFN até TRP, após 16km até TAP</t>
  </si>
  <si>
    <t xml:space="preserve">MC1 1h </t>
  </si>
  <si>
    <t>ZRL3</t>
  </si>
  <si>
    <t>Wesley</t>
  </si>
  <si>
    <t xml:space="preserve">Descarga de trilho </t>
  </si>
  <si>
    <t>2 (Clayton + Jose Carlos)</t>
  </si>
  <si>
    <t>9346/9345</t>
  </si>
  <si>
    <t>MC1 8:51, em deslocamento para km da descarga 9:25</t>
  </si>
  <si>
    <t xml:space="preserve">Não solicita MC1, sem condutor </t>
  </si>
  <si>
    <t>Confiabilidade</t>
  </si>
  <si>
    <t>Alteração de Programação</t>
  </si>
  <si>
    <t xml:space="preserve">Sem condutor </t>
  </si>
  <si>
    <t>ZCT1/154ZCT</t>
  </si>
  <si>
    <t xml:space="preserve">Pedro </t>
  </si>
  <si>
    <t xml:space="preserve">Equipe pronta 8:55, sem condições para atividade devido chuva </t>
  </si>
  <si>
    <t xml:space="preserve">Embarca trilho km 128,8 5 min e leva para o km 168,8 5 min </t>
  </si>
  <si>
    <t>MC1 08:05, previsão de faixa após I79 12:30</t>
  </si>
  <si>
    <t>Equipe no local em preparação, previsão de pronto 9h</t>
  </si>
  <si>
    <t>Luiz</t>
  </si>
  <si>
    <t xml:space="preserve">Intervalo modernização </t>
  </si>
  <si>
    <t xml:space="preserve">V83 solicitou MC1 07:40, previsão de autorizar 09:40, após I12, autorizado 09:19, em deslocamento para intervalo </t>
  </si>
  <si>
    <t>ZDG-N</t>
  </si>
  <si>
    <t>ZDGN</t>
  </si>
  <si>
    <t>Mauro</t>
  </si>
  <si>
    <t>ZIQ-ZSK</t>
  </si>
  <si>
    <t>ZIQZSK</t>
  </si>
  <si>
    <t>Jocimar</t>
  </si>
  <si>
    <t>Inspeção auto de linha</t>
  </si>
  <si>
    <t>MC1 08:31, autorizado 08:34, em inspeção a ZSK</t>
  </si>
  <si>
    <t>Capina Química na passagem em ZSK desanexa loco 9302 para W55</t>
  </si>
  <si>
    <t>1 Escala de ZTO a ZMA</t>
  </si>
  <si>
    <t xml:space="preserve">MC1 11:06, aguarda autorização CCO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</si>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</sst>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10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P1" activePane="topRight" state="frozen"/>
      <selection pane="topRight" activeCell="AS167" sqref="AS16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8" t="s">
        <v>728</v>
      </c>
      <c r="C1" s="249"/>
      <c r="D1" s="249"/>
      <c r="E1" s="3"/>
      <c r="F1" s="248" t="s">
        <v>729</v>
      </c>
      <c r="G1" s="249"/>
      <c r="H1" s="250"/>
      <c r="I1" s="249"/>
      <c r="J1" s="249"/>
      <c r="K1" s="249"/>
      <c r="L1" s="249"/>
      <c r="M1" s="249"/>
      <c r="N1" s="249"/>
      <c r="O1" s="249"/>
      <c r="P1" s="249"/>
      <c r="Q1" s="249"/>
      <c r="R1" s="249"/>
      <c r="S1" s="249"/>
      <c r="T1" s="249"/>
      <c r="U1" s="249"/>
      <c r="V1" s="249"/>
      <c r="W1" s="249"/>
      <c r="X1" s="249"/>
      <c r="Y1" s="249"/>
      <c r="Z1" s="249"/>
      <c r="AA1" s="249"/>
      <c r="AB1" s="249"/>
      <c r="AC1" s="249"/>
      <c r="AD1" s="249"/>
      <c r="AE1" s="249"/>
      <c r="AF1" s="249"/>
      <c r="AG1" s="251"/>
      <c r="AH1" s="5"/>
      <c r="AI1" s="258" t="s">
        <v>730</v>
      </c>
      <c r="AJ1" s="259"/>
      <c r="AK1" s="259"/>
      <c r="AL1" s="259"/>
      <c r="AM1" s="260"/>
      <c r="AN1" s="261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62"/>
      <c r="BG1" s="5"/>
      <c r="BH1" s="263" t="s">
        <v>731</v>
      </c>
      <c r="BI1" s="264"/>
      <c r="BJ1" s="264"/>
      <c r="BK1" s="265"/>
      <c r="BL1" s="5"/>
      <c r="BM1" s="255" t="s">
        <v>732</v>
      </c>
      <c r="BN1" s="256"/>
      <c r="BO1" s="256"/>
      <c r="BP1" s="256"/>
      <c r="BQ1" s="256"/>
      <c r="BR1" s="256"/>
      <c r="BS1" s="25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8" t="s">
        <v>733</v>
      </c>
      <c r="AJ2" s="259"/>
      <c r="AK2" s="259"/>
      <c r="AL2" s="259"/>
      <c r="AM2" s="260"/>
      <c r="AN2" s="261"/>
      <c r="AO2" s="259"/>
      <c r="AP2" s="259"/>
      <c r="AQ2" s="262"/>
      <c r="AR2" s="6"/>
      <c r="AS2" s="258" t="s">
        <v>736</v>
      </c>
      <c r="AT2" s="259"/>
      <c r="AU2" s="259"/>
      <c r="AV2" s="259"/>
      <c r="AW2" s="259"/>
      <c r="AX2" s="259"/>
      <c r="AY2" s="262"/>
      <c r="AZ2" s="6"/>
      <c r="BA2" s="252" t="s">
        <v>737</v>
      </c>
      <c r="BB2" s="254"/>
      <c r="BC2" s="258" t="s">
        <v>734</v>
      </c>
      <c r="BD2" s="259"/>
      <c r="BE2" s="259"/>
      <c r="BF2" s="262"/>
      <c r="BG2" s="5"/>
      <c r="BH2" s="266"/>
      <c r="BI2" s="267"/>
      <c r="BJ2" s="267"/>
      <c r="BK2" s="268"/>
      <c r="BL2" s="5"/>
      <c r="BM2" s="269"/>
      <c r="BN2" s="270"/>
      <c r="BO2" s="270"/>
      <c r="BP2" s="270"/>
      <c r="BQ2" s="270"/>
      <c r="BR2" s="270"/>
      <c r="BS2" s="27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2" t="s">
        <v>738</v>
      </c>
      <c r="AJ3" s="254"/>
      <c r="AK3" s="252" t="s">
        <v>739</v>
      </c>
      <c r="AL3" s="253"/>
      <c r="AM3" s="276"/>
      <c r="AN3" s="277"/>
      <c r="AO3" s="253"/>
      <c r="AP3" s="253"/>
      <c r="AQ3" s="254"/>
      <c r="AR3" s="63"/>
      <c r="AS3" s="274" t="s">
        <v>745</v>
      </c>
      <c r="AT3" s="275"/>
      <c r="AU3" s="274" t="s">
        <v>746</v>
      </c>
      <c r="AV3" s="275"/>
      <c r="AW3" s="274" t="s">
        <v>747</v>
      </c>
      <c r="AX3" s="275"/>
      <c r="AY3" s="63" t="s">
        <v>748</v>
      </c>
      <c r="AZ3" s="63"/>
      <c r="BA3" s="272"/>
      <c r="BB3" s="273"/>
      <c r="BC3" s="252" t="s">
        <v>741</v>
      </c>
      <c r="BD3" s="253"/>
      <c r="BE3" s="253"/>
      <c r="BF3" s="254"/>
      <c r="BG3" s="62"/>
      <c r="BH3" s="266"/>
      <c r="BI3" s="267"/>
      <c r="BJ3" s="267"/>
      <c r="BK3" s="268"/>
      <c r="BL3" s="62"/>
      <c r="BM3" s="255" t="s">
        <v>749</v>
      </c>
      <c r="BN3" s="256"/>
      <c r="BO3" s="256"/>
      <c r="BP3" s="257"/>
      <c r="BQ3" s="255" t="s">
        <v>533</v>
      </c>
      <c r="BR3" s="256"/>
      <c r="BS3" s="25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>
        <v>0.53541666666666665</v>
      </c>
      <c r="AS133" s="111">
        <v>0.71319444444444446</v>
      </c>
      <c r="AT133" s="111">
        <v>0.81736111111111109</v>
      </c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0.10416666666666663</v>
      </c>
      <c r="AZ133" s="157"/>
      <c r="BA133" s="112">
        <v>1350</v>
      </c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>
        <v>2</v>
      </c>
      <c r="BI133" s="17"/>
      <c r="BJ133" s="17" t="s">
        <v>1098</v>
      </c>
      <c r="BK133" s="17" t="s">
        <v>1147</v>
      </c>
      <c r="BL133" s="16"/>
      <c r="BM133" s="133" t="s">
        <v>833</v>
      </c>
      <c r="BN133" s="133" t="s">
        <v>834</v>
      </c>
      <c r="BO133" s="133" t="s">
        <v>835</v>
      </c>
      <c r="BP133" s="18"/>
      <c r="BQ133" s="12" t="str">
        <f t="shared" si="10"/>
        <v>Produção</v>
      </c>
      <c r="BR133" s="19">
        <f>IF(OR(B133="",F133=""),"*",AY133/P133)</f>
        <v>1.2499999999999996</v>
      </c>
      <c r="BS133" s="19">
        <f>IF(OR(B133="",F133=""),"*",BA133/Q133)</f>
        <v>0.7533482142857143</v>
      </c>
      <c r="BT133" s="209" t="str">
        <f t="shared" si="12"/>
        <v>MecanizaçãoOperação</v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>
        <v>0.58333333333333337</v>
      </c>
      <c r="AS134" s="111">
        <v>0</v>
      </c>
      <c r="AT134" s="111">
        <v>4.1666666666666664E-2</v>
      </c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4.1666666666666664E-2</v>
      </c>
      <c r="AZ134" s="157"/>
      <c r="BA134" s="112">
        <v>1</v>
      </c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>
        <v>2</v>
      </c>
      <c r="BI134" s="17"/>
      <c r="BJ134" s="17" t="s">
        <v>1098</v>
      </c>
      <c r="BK134" s="17" t="s">
        <v>1151</v>
      </c>
      <c r="BL134" s="16"/>
      <c r="BM134" s="133" t="s">
        <v>827</v>
      </c>
      <c r="BN134" s="133" t="s">
        <v>827</v>
      </c>
      <c r="BO134" s="133" t="s">
        <v>827</v>
      </c>
      <c r="BP134" s="18"/>
      <c r="BQ134" s="12" t="str">
        <f t="shared" si="10"/>
        <v>Aderente</v>
      </c>
      <c r="BR134" s="19">
        <f>IF(OR(B134="",F134=""),"*",AY134/P134)</f>
        <v>1</v>
      </c>
      <c r="BS134" s="19">
        <f>IF(OR(B134="",F134=""),"*",BA134/Q134)</f>
        <v>1</v>
      </c>
      <c r="BT134" s="209" t="str">
        <f t="shared" si="12"/>
        <v>OKOK</v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2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4.1666666666666664E-2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>
        <v>110</v>
      </c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2</v>
      </c>
      <c r="BI140" s="17"/>
      <c r="BJ140" s="17" t="s">
        <v>1159</v>
      </c>
      <c r="BK140" s="18" t="s">
        <v>1160</v>
      </c>
      <c r="BL140" s="16"/>
      <c r="BM140" s="133" t="s">
        <v>827</v>
      </c>
      <c r="BN140" s="133" t="s">
        <v>827</v>
      </c>
      <c r="BO140" s="133" t="s">
        <v>827</v>
      </c>
      <c r="BP140" s="18"/>
      <c r="BQ140" s="12" t="str">
        <f t="shared" si="10"/>
        <v>Intervalo</v>
      </c>
      <c r="BR140" s="19">
        <f>IF(OR(B140="",F140=""),"*",AY140/P140)</f>
        <v>0.99999999999999911</v>
      </c>
      <c r="BS140" s="19">
        <f>IF(OR(B140="",F140=""),"*",BA140/Q140)</f>
        <v>1</v>
      </c>
      <c r="BT140" s="209" t="str">
        <f t="shared" si="12"/>
        <v>OKOK</v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>E1446091</v>
      </c>
      <c r="B145" s="105">
        <v>46091</v>
      </c>
      <c r="C145" s="138">
        <f>IF(BS_CONTROLE[[#This Row],[DATA]]="","",WEEKNUM(BS_CONTROLE[[#This Row],[DATA]]))</f>
        <v>11</v>
      </c>
      <c r="D145" s="107" t="s">
        <v>524</v>
      </c>
      <c r="E145" s="163">
        <v>111</v>
      </c>
      <c r="F145" s="129" t="s">
        <v>480</v>
      </c>
      <c r="G145" s="146" t="str">
        <f>IF(D145="","*",VLOOKUP(F145,BS_ATIVIDADE[],3,FALSE))</f>
        <v>MECANIZAÇÃO - ESMERILHADORA</v>
      </c>
      <c r="H145" s="109" t="s">
        <v>1173</v>
      </c>
      <c r="I145" s="109" t="s">
        <v>1174</v>
      </c>
      <c r="J145" s="108">
        <v>73</v>
      </c>
      <c r="K145" s="108">
        <v>339</v>
      </c>
      <c r="L145" s="108">
        <v>26</v>
      </c>
      <c r="M145" s="130" t="s">
        <v>1175</v>
      </c>
      <c r="N145" s="130" t="s">
        <v>1176</v>
      </c>
      <c r="O145" s="109">
        <v>0.99930555555555556</v>
      </c>
      <c r="P145" s="109">
        <v>4.1666666666666664E-2</v>
      </c>
      <c r="Q145" s="108">
        <v>15000</v>
      </c>
      <c r="R145" s="10" t="str">
        <f>IFERROR(_xlfn.XLOOKUP(F145, BS_ATIVIDADE[ATIVIDADE],BS_ATIVIDADE[UNIDADE] ), "*")</f>
        <v>M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8" t="s">
        <v>1177</v>
      </c>
      <c r="W145" s="155" t="s">
        <v>1178</v>
      </c>
      <c r="X145" s="107" t="s">
        <v>825</v>
      </c>
      <c r="Y145" s="132"/>
      <c r="Z145" s="107"/>
      <c r="AA145" s="108">
        <v>1</v>
      </c>
      <c r="AB145" s="106" t="s">
        <v>830</v>
      </c>
      <c r="AC145" s="156"/>
      <c r="AD145" s="110">
        <v>0.91666666666666663</v>
      </c>
      <c r="AE145" s="108">
        <v>6245</v>
      </c>
      <c r="AF145" s="108">
        <v>6246</v>
      </c>
      <c r="AG145" s="108" t="s">
        <v>384</v>
      </c>
      <c r="AH145" s="15"/>
      <c r="AI145" s="129" t="str">
        <f>IF(BS_CONTROLE[[#This Row],[Atividade]]=0, "-", BS_CONTROLE[[#This Row],[Atividade]])</f>
        <v>MECANIZAÇÃO - ESMERILHADORA</v>
      </c>
      <c r="AJ145" s="9" t="str">
        <f>IF(BS_CONTROLE[[#This Row],[Atividade]]=0, "-", BS_CONTROLE[[#This Row],[Atividade]])</f>
        <v>MECANIZAÇÃO - ESMERILHADORA</v>
      </c>
      <c r="AK145" s="31" t="str">
        <f>BS_CONTROLE[[#This Row],[Local - Partida]]</f>
        <v>ZFN3</v>
      </c>
      <c r="AL145" s="31" t="str">
        <f>BS_CONTROLE[[#This Row],[Local - Encerramento]]</f>
        <v>TAP1</v>
      </c>
      <c r="AM145" s="108" t="str">
        <f>IF(BS_CONTROLE[[#This Row],[Entre - Estações]]=0, "-", BS_CONTROLE[[#This Row],[Entre - Estações]])</f>
        <v>ZFN-TAP</v>
      </c>
      <c r="AN145" s="108" t="str">
        <f>IF(BS_CONTROLE[[#This Row],[SB]]=0, "-", BS_CONTROLE[[#This Row],[SB]])</f>
        <v>ZFNTAP</v>
      </c>
      <c r="AO145" s="108">
        <f>IF(BS_CONTROLE[[#This Row],[SUB]]=0, "-", BS_CONTROLE[[#This Row],[SUB]])</f>
        <v>73</v>
      </c>
      <c r="AP145" s="108">
        <f>BS_CONTROLE[[#This Row],[KM - Inicio]]</f>
        <v>339</v>
      </c>
      <c r="AQ145" s="108">
        <f>BS_CONTROLE[[#This Row],[KM - Inicio]]</f>
        <v>339</v>
      </c>
      <c r="AR145" s="111"/>
      <c r="AS145" s="111"/>
      <c r="AT145" s="111"/>
      <c r="AU145" s="139"/>
      <c r="AV145" s="139"/>
      <c r="AW145" s="14"/>
      <c r="AX145" s="14"/>
      <c r="AY145" s="184">
        <f>IF(D145="","*",IFERROR(IF(ISODD(COUNT(AS145:AX1139)),"ERRO",SUM((AT145-AS145),(AV145-AU145),(AX145-AW145))),"ERRO"))</f>
        <v>0</v>
      </c>
      <c r="AZ145" s="157"/>
      <c r="BA145" s="112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4" t="s">
        <v>1177</v>
      </c>
      <c r="BG145" s="16"/>
      <c r="BH145" s="17"/>
      <c r="BI145" s="17"/>
      <c r="BJ145" s="17" t="s">
        <v>1179</v>
      </c>
      <c r="BK145" s="17" t="s">
        <v>1179</v>
      </c>
      <c r="BL145" s="16"/>
      <c r="BM145" s="133"/>
      <c r="BN145" s="133"/>
      <c r="BO145" s="133"/>
      <c r="BP145" s="18"/>
      <c r="BQ145" s="12" t="str">
        <f t="shared" si="10"/>
        <v>Produção e Intervalo</v>
      </c>
      <c r="BR145" s="19">
        <f>IF(OR(B145="",F145=""),"*",AY145/P145)</f>
        <v>0</v>
      </c>
      <c r="BS145" s="19">
        <f>IF(OR(B145="",F145=""),"*",BA145/Q145)</f>
        <v>0</v>
      </c>
      <c r="BT145" s="209" t="str">
        <f t="shared" si="12"/>
        <v/>
      </c>
    </row>
    <row r="146" spans="1:72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1180</v>
      </c>
      <c r="I146" s="109" t="s">
        <v>1180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1181</v>
      </c>
      <c r="W146" s="155" t="s">
        <v>1182</v>
      </c>
      <c r="X146" s="107" t="s">
        <v>862</v>
      </c>
      <c r="Y146" s="132" t="s">
        <v>863</v>
      </c>
      <c r="Z146" s="107"/>
      <c r="AA146" s="108" t="s">
        <v>1183</v>
      </c>
      <c r="AB146" s="106" t="s">
        <v>830</v>
      </c>
      <c r="AC146" s="156" t="s">
        <v>831</v>
      </c>
      <c r="AD146" s="110">
        <v>0.29166666666666669</v>
      </c>
      <c r="AE146" s="108" t="s">
        <v>1184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>
        <v>0.36875000000000002</v>
      </c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 t="s">
        <v>1181</v>
      </c>
      <c r="BG146" s="16"/>
      <c r="BH146" s="17">
        <v>1</v>
      </c>
      <c r="BI146" s="17"/>
      <c r="BJ146" s="17" t="s">
        <v>1185</v>
      </c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1181</v>
      </c>
      <c r="W147" s="155" t="s">
        <v>1182</v>
      </c>
      <c r="X147" s="107" t="s">
        <v>862</v>
      </c>
      <c r="Y147" s="132" t="s">
        <v>863</v>
      </c>
      <c r="Z147" s="107"/>
      <c r="AA147" s="108" t="s">
        <v>1183</v>
      </c>
      <c r="AB147" s="106" t="s">
        <v>830</v>
      </c>
      <c r="AC147" s="156" t="s">
        <v>831</v>
      </c>
      <c r="AD147" s="110">
        <v>0.29166666666666669</v>
      </c>
      <c r="AE147" s="108" t="s">
        <v>1184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 t="s">
        <v>384</v>
      </c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 t="s">
        <v>1181</v>
      </c>
      <c r="BG147" s="16"/>
      <c r="BH147" s="17">
        <v>1</v>
      </c>
      <c r="BI147" s="17"/>
      <c r="BJ147" s="17" t="s">
        <v>1185</v>
      </c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 t="s">
        <v>868</v>
      </c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>
        <v>0</v>
      </c>
      <c r="AS150" s="111">
        <v>0</v>
      </c>
      <c r="AT150" s="111">
        <v>0</v>
      </c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>
        <v>0</v>
      </c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 t="s">
        <v>1094</v>
      </c>
      <c r="BG150" s="16"/>
      <c r="BH150" s="17">
        <v>0</v>
      </c>
      <c r="BI150" s="17"/>
      <c r="BJ150" s="17" t="s">
        <v>1186</v>
      </c>
      <c r="BK150" s="17" t="s">
        <v>1186</v>
      </c>
      <c r="BL150" s="16"/>
      <c r="BM150" s="133" t="s">
        <v>1187</v>
      </c>
      <c r="BN150" s="133" t="s">
        <v>965</v>
      </c>
      <c r="BO150" s="133" t="s">
        <v>1188</v>
      </c>
      <c r="BP150" s="18" t="s">
        <v>1189</v>
      </c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>ConfiabilidadeOperação</v>
      </c>
    </row>
    <row r="151" spans="1:72" hidden="1">
      <c r="A151" s="47" t="str">
        <f t="shared" si="9"/>
        <v>V19</v>
      </c>
      <c r="B151" s="105"/>
      <c r="C151" s="138" t="str">
        <f>IF(BS_CONTROLE[[#This Row],[DATA]]="","",WEEKNUM(BS_CONTROLE[[#This Row],[DATA]]))</f>
        <v/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247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 t="s">
        <v>886</v>
      </c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 t="s">
        <v>828</v>
      </c>
      <c r="BG152" s="16"/>
      <c r="BH152" s="17"/>
      <c r="BI152" s="17"/>
      <c r="BJ152" s="17" t="s">
        <v>1098</v>
      </c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1190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 t="s">
        <v>886</v>
      </c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 t="s">
        <v>828</v>
      </c>
      <c r="BG153" s="16"/>
      <c r="BH153" s="17"/>
      <c r="BI153" s="17"/>
      <c r="BJ153" s="17" t="s">
        <v>1098</v>
      </c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 t="s">
        <v>863</v>
      </c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>
        <v>0.37152777777777779</v>
      </c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 t="s">
        <v>1191</v>
      </c>
      <c r="BG156" s="16"/>
      <c r="BH156" s="17">
        <v>0</v>
      </c>
      <c r="BI156" s="17"/>
      <c r="BJ156" s="17" t="s">
        <v>1192</v>
      </c>
      <c r="BK156" s="17" t="s">
        <v>1192</v>
      </c>
      <c r="BL156" s="16"/>
      <c r="BM156" s="133" t="s">
        <v>994</v>
      </c>
      <c r="BN156" s="133" t="s">
        <v>1067</v>
      </c>
      <c r="BO156" s="133" t="s">
        <v>1067</v>
      </c>
      <c r="BP156" s="18" t="s">
        <v>384</v>
      </c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>CondiçõesClimáticaChuva</v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1193</v>
      </c>
      <c r="X158" s="107" t="s">
        <v>825</v>
      </c>
      <c r="Y158" s="132" t="s">
        <v>886</v>
      </c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>
        <v>0.33680555555555558</v>
      </c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 t="s">
        <v>932</v>
      </c>
      <c r="BG158" s="16"/>
      <c r="BH158" s="17"/>
      <c r="BI158" s="17"/>
      <c r="BJ158" s="17" t="s">
        <v>1194</v>
      </c>
      <c r="BK158" s="17" t="s">
        <v>1194</v>
      </c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 t="s">
        <v>886</v>
      </c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 t="s">
        <v>1155</v>
      </c>
      <c r="BG161" s="16"/>
      <c r="BH161" s="17"/>
      <c r="BI161" s="17"/>
      <c r="BJ161" s="17" t="s">
        <v>1195</v>
      </c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1196</v>
      </c>
      <c r="W164" s="155" t="s">
        <v>1197</v>
      </c>
      <c r="X164" s="107" t="s">
        <v>862</v>
      </c>
      <c r="Y164" s="132" t="s">
        <v>863</v>
      </c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>
        <v>0.31944444444444442</v>
      </c>
      <c r="AS164" s="111">
        <v>0.46041666666666664</v>
      </c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-0.46041666666666664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 t="s">
        <v>1169</v>
      </c>
      <c r="BG164" s="16"/>
      <c r="BH164" s="17">
        <v>1</v>
      </c>
      <c r="BI164" s="17"/>
      <c r="BJ164" s="17" t="s">
        <v>1198</v>
      </c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-2.7625000000000002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1199</v>
      </c>
      <c r="O165" s="109" t="s">
        <v>1200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 t="s">
        <v>886</v>
      </c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 t="s">
        <v>384</v>
      </c>
      <c r="AS165" s="111">
        <v>0.46041666666666664</v>
      </c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ERRO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 t="s">
        <v>1111</v>
      </c>
      <c r="BG165" s="16"/>
      <c r="BH165" s="17">
        <v>1</v>
      </c>
      <c r="BI165" s="17"/>
      <c r="BJ165" s="17" t="s">
        <v>1198</v>
      </c>
      <c r="BK165" s="18"/>
      <c r="BL165" s="16"/>
      <c r="BM165" s="133"/>
      <c r="BN165" s="133"/>
      <c r="BO165" s="133"/>
      <c r="BP165" s="18"/>
      <c r="BQ165" s="12" t="e">
        <f t="shared" si="14"/>
        <v>#VALUE!</v>
      </c>
      <c r="BR165" s="19" t="e">
        <f>IF(OR(B165="",F165=""),"*",AY165/P165)</f>
        <v>#VALUE!</v>
      </c>
      <c r="BS165" s="19">
        <f>IF(OR(B165="",F165=""),"*",BA165/Q165)</f>
        <v>0</v>
      </c>
      <c r="BT165" s="209" t="str">
        <f t="shared" si="15"/>
        <v/>
      </c>
    </row>
    <row r="166" spans="1:72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1199</v>
      </c>
      <c r="O166" s="109" t="s">
        <v>1200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1201</v>
      </c>
      <c r="W166" s="155" t="s">
        <v>867</v>
      </c>
      <c r="X166" s="107" t="s">
        <v>862</v>
      </c>
      <c r="Y166" s="132" t="s">
        <v>886</v>
      </c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 t="s">
        <v>384</v>
      </c>
      <c r="AS166" s="111">
        <v>0.46041666666666664</v>
      </c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-0.46041666666666664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 t="s">
        <v>1201</v>
      </c>
      <c r="BG166" s="16"/>
      <c r="BH166" s="17">
        <v>1</v>
      </c>
      <c r="BI166" s="17"/>
      <c r="BJ166" s="17" t="s">
        <v>1198</v>
      </c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-662.99999999999989</v>
      </c>
      <c r="BS166" s="19">
        <f>IF(OR(B166="",F166=""),"*",BA166/Q166)</f>
        <v>0</v>
      </c>
      <c r="BT166" s="209" t="str">
        <f t="shared" si="15"/>
        <v/>
      </c>
    </row>
    <row r="167" spans="1:72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 t="s">
        <v>886</v>
      </c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>
        <v>0.31944444444444442</v>
      </c>
      <c r="AS167" s="111">
        <v>0.46041666666666664</v>
      </c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ERRO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 t="s">
        <v>828</v>
      </c>
      <c r="BG167" s="16"/>
      <c r="BH167" s="17">
        <v>1</v>
      </c>
      <c r="BI167" s="17"/>
      <c r="BJ167" s="17" t="s">
        <v>1198</v>
      </c>
      <c r="BK167" s="18"/>
      <c r="BL167" s="16"/>
      <c r="BM167" s="133"/>
      <c r="BN167" s="133"/>
      <c r="BO167" s="133"/>
      <c r="BP167" s="18"/>
      <c r="BQ167" s="12" t="e">
        <f t="shared" si="14"/>
        <v>#VALUE!</v>
      </c>
      <c r="BR167" s="19" t="e">
        <f>IF(OR(B167="",F167=""),"*",AY167/P167)</f>
        <v>#VALUE!</v>
      </c>
      <c r="BS167" s="19">
        <f>IF(OR(B167="",F167=""),"*",BA167/Q167)</f>
        <v>0</v>
      </c>
      <c r="BT167" s="209" t="str">
        <f t="shared" si="15"/>
        <v/>
      </c>
    </row>
    <row r="168" spans="1:72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1202</v>
      </c>
      <c r="N168" s="130" t="s">
        <v>1203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1204</v>
      </c>
      <c r="W168" s="155" t="s">
        <v>1205</v>
      </c>
      <c r="X168" s="107" t="s">
        <v>825</v>
      </c>
      <c r="Y168" s="132" t="s">
        <v>886</v>
      </c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>
        <v>0.35486111111111113</v>
      </c>
      <c r="AS168" s="111">
        <v>0.35694444444444445</v>
      </c>
      <c r="AT168" s="111">
        <v>0.39861111111111114</v>
      </c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4.1666666666666685E-2</v>
      </c>
      <c r="AZ168" s="157"/>
      <c r="BA168" s="112">
        <v>1</v>
      </c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 t="s">
        <v>828</v>
      </c>
      <c r="BG168" s="16"/>
      <c r="BH168" s="17">
        <v>1</v>
      </c>
      <c r="BI168" s="17"/>
      <c r="BJ168" s="17" t="s">
        <v>1206</v>
      </c>
      <c r="BK168" s="17" t="s">
        <v>1206</v>
      </c>
      <c r="BL168" s="16"/>
      <c r="BM168" s="133" t="s">
        <v>827</v>
      </c>
      <c r="BN168" s="133" t="s">
        <v>827</v>
      </c>
      <c r="BO168" s="133" t="s">
        <v>827</v>
      </c>
      <c r="BP168" s="18"/>
      <c r="BQ168" s="12" t="str">
        <f t="shared" si="14"/>
        <v>Aderente</v>
      </c>
      <c r="BR168" s="19">
        <f>IF(OR(B168="",F168=""),"*",AY168/P168)</f>
        <v>1.0000000000000004</v>
      </c>
      <c r="BS168" s="19">
        <f>IF(OR(B168="",F168=""),"*",BA168/Q168)</f>
        <v>1</v>
      </c>
      <c r="BT168" s="209" t="str">
        <f t="shared" si="15"/>
        <v>OKOK</v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1207</v>
      </c>
      <c r="X170" s="107" t="s">
        <v>825</v>
      </c>
      <c r="Y170" s="132" t="s">
        <v>886</v>
      </c>
      <c r="Z170" s="107"/>
      <c r="AA170" s="108" t="s">
        <v>1208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>
        <v>0.46250000000000002</v>
      </c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 t="s">
        <v>828</v>
      </c>
      <c r="BG170" s="16"/>
      <c r="BH170" s="17"/>
      <c r="BI170" s="17"/>
      <c r="BJ170" s="17" t="s">
        <v>1209</v>
      </c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9" priority="54185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Z150 Z152:Z153 Y135:Z149 Y150:Y153 Y154:Z1029">
    <cfRule type="cellIs" dxfId="248" priority="11771" operator="equal">
      <formula>"NÃO"</formula>
    </cfRule>
    <cfRule type="cellIs" dxfId="247" priority="11772" operator="equal">
      <formula>"SIM"</formula>
    </cfRule>
  </conditionalFormatting>
  <conditionalFormatting sqref="AZ6:AZ1030">
    <cfRule type="expression" dxfId="246" priority="54227">
      <formula>#REF!=1</formula>
    </cfRule>
  </conditionalFormatting>
  <conditionalFormatting sqref="U6:U1030 BE6:BE1030 AY6:AY1030">
    <cfRule type="cellIs" dxfId="245" priority="54211" operator="equal">
      <formula>"ERRO"</formula>
    </cfRule>
  </conditionalFormatting>
  <conditionalFormatting sqref="BQ6:BQ1030">
    <cfRule type="cellIs" dxfId="244" priority="54206" operator="equal">
      <formula>"Produção e Intervalo"</formula>
    </cfRule>
    <cfRule type="cellIs" dxfId="243" priority="54207" operator="equal">
      <formula>"Aderente"</formula>
    </cfRule>
    <cfRule type="cellIs" dxfId="242" priority="54208" operator="equal">
      <formula>"Intervalo"</formula>
    </cfRule>
    <cfRule type="cellIs" dxfId="241" priority="54209" operator="equal">
      <formula>"Produção"</formula>
    </cfRule>
    <cfRule type="cellIs" dxfId="240" priority="54210" operator="equal">
      <formula>"ERRO"</formula>
    </cfRule>
  </conditionalFormatting>
  <conditionalFormatting sqref="BR6:BS1030">
    <cfRule type="cellIs" dxfId="239" priority="54188" operator="equal">
      <formula>"*"</formula>
    </cfRule>
    <cfRule type="cellIs" dxfId="238" priority="54189" operator="greaterThanOrEqual">
      <formula>1</formula>
    </cfRule>
    <cfRule type="cellIs" dxfId="237" priority="54190" operator="lessThan">
      <formula>1</formula>
    </cfRule>
  </conditionalFormatting>
  <conditionalFormatting sqref="Y8:Z13">
    <cfRule type="cellIs" dxfId="236" priority="314" operator="equal">
      <formula>"OPORTUNIDADE"</formula>
    </cfRule>
  </conditionalFormatting>
  <conditionalFormatting sqref="Y8:Z13">
    <cfRule type="cellIs" dxfId="235" priority="312" operator="equal">
      <formula>"NÃO"</formula>
    </cfRule>
    <cfRule type="cellIs" dxfId="234" priority="313" operator="equal">
      <formula>"SIM"</formula>
    </cfRule>
  </conditionalFormatting>
  <conditionalFormatting sqref="Y17:Z18">
    <cfRule type="cellIs" dxfId="233" priority="311" operator="equal">
      <formula>"OPORTUNIDADE"</formula>
    </cfRule>
  </conditionalFormatting>
  <conditionalFormatting sqref="Y17:Z18">
    <cfRule type="cellIs" dxfId="232" priority="309" operator="equal">
      <formula>"NÃO"</formula>
    </cfRule>
    <cfRule type="cellIs" dxfId="231" priority="310" operator="equal">
      <formula>"SIM"</formula>
    </cfRule>
  </conditionalFormatting>
  <conditionalFormatting sqref="BJ8:BJ12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7" operator="equal">
      <formula>"OPORTUNIDADE"</formula>
    </cfRule>
  </conditionalFormatting>
  <conditionalFormatting sqref="Y19:Z19">
    <cfRule type="cellIs" dxfId="229" priority="295" operator="equal">
      <formula>"NÃO"</formula>
    </cfRule>
    <cfRule type="cellIs" dxfId="228" priority="296" operator="equal">
      <formula>"SIM"</formula>
    </cfRule>
  </conditionalFormatting>
  <conditionalFormatting sqref="Z29">
    <cfRule type="cellIs" dxfId="227" priority="294" operator="equal">
      <formula>"OPORTUNIDADE"</formula>
    </cfRule>
  </conditionalFormatting>
  <conditionalFormatting sqref="Z29">
    <cfRule type="cellIs" dxfId="226" priority="292" operator="equal">
      <formula>"NÃO"</formula>
    </cfRule>
    <cfRule type="cellIs" dxfId="225" priority="293" operator="equal">
      <formula>"SIM"</formula>
    </cfRule>
  </conditionalFormatting>
  <conditionalFormatting sqref="BP11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5" operator="equal">
      <formula>"OPORTUNIDADE"</formula>
    </cfRule>
  </conditionalFormatting>
  <conditionalFormatting sqref="Y16">
    <cfRule type="cellIs" dxfId="223" priority="283" operator="equal">
      <formula>"NÃO"</formula>
    </cfRule>
    <cfRule type="cellIs" dxfId="222" priority="284" operator="equal">
      <formula>"SIM"</formula>
    </cfRule>
  </conditionalFormatting>
  <conditionalFormatting sqref="BK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8" operator="equal">
      <formula>"OPORTUNIDADE"</formula>
    </cfRule>
  </conditionalFormatting>
  <conditionalFormatting sqref="Z32:Z33">
    <cfRule type="cellIs" dxfId="220" priority="266" operator="equal">
      <formula>"NÃO"</formula>
    </cfRule>
    <cfRule type="cellIs" dxfId="219" priority="267" operator="equal">
      <formula>"SIM"</formula>
    </cfRule>
  </conditionalFormatting>
  <conditionalFormatting sqref="Y32:Y33">
    <cfRule type="cellIs" dxfId="218" priority="265" operator="equal">
      <formula>"OPORTUNIDADE"</formula>
    </cfRule>
  </conditionalFormatting>
  <conditionalFormatting sqref="Y32:Y33">
    <cfRule type="cellIs" dxfId="217" priority="263" operator="equal">
      <formula>"NÃO"</formula>
    </cfRule>
    <cfRule type="cellIs" dxfId="216" priority="264" operator="equal">
      <formula>"SIM"</formula>
    </cfRule>
  </conditionalFormatting>
  <conditionalFormatting sqref="BK27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6" operator="equal">
      <formula>"OPORTUNIDADE"</formula>
    </cfRule>
  </conditionalFormatting>
  <conditionalFormatting sqref="Y40:Y46 Y34:Y38">
    <cfRule type="cellIs" dxfId="214" priority="254" operator="equal">
      <formula>"NÃO"</formula>
    </cfRule>
    <cfRule type="cellIs" dxfId="213" priority="255" operator="equal">
      <formula>"SIM"</formula>
    </cfRule>
  </conditionalFormatting>
  <conditionalFormatting sqref="BK18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5" operator="equal">
      <formula>"OPORTUNIDADE"</formula>
    </cfRule>
  </conditionalFormatting>
  <conditionalFormatting sqref="Z36:Z37">
    <cfRule type="cellIs" dxfId="211" priority="243" operator="equal">
      <formula>"NÃO"</formula>
    </cfRule>
    <cfRule type="cellIs" dxfId="210" priority="244" operator="equal">
      <formula>"SIM"</formula>
    </cfRule>
  </conditionalFormatting>
  <conditionalFormatting sqref="Z38:Z39">
    <cfRule type="cellIs" dxfId="209" priority="242" operator="equal">
      <formula>"OPORTUNIDADE"</formula>
    </cfRule>
  </conditionalFormatting>
  <conditionalFormatting sqref="Z38:Z39">
    <cfRule type="cellIs" dxfId="208" priority="240" operator="equal">
      <formula>"NÃO"</formula>
    </cfRule>
    <cfRule type="cellIs" dxfId="207" priority="241" operator="equal">
      <formula>"SIM"</formula>
    </cfRule>
  </conditionalFormatting>
  <conditionalFormatting sqref="Z46">
    <cfRule type="cellIs" dxfId="206" priority="239" operator="equal">
      <formula>"OPORTUNIDADE"</formula>
    </cfRule>
  </conditionalFormatting>
  <conditionalFormatting sqref="Z46">
    <cfRule type="cellIs" dxfId="205" priority="237" operator="equal">
      <formula>"NÃO"</formula>
    </cfRule>
    <cfRule type="cellIs" dxfId="204" priority="238" operator="equal">
      <formula>"SIM"</formula>
    </cfRule>
  </conditionalFormatting>
  <conditionalFormatting sqref="BP1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7" operator="equal">
      <formula>"OPORTUNIDADE"</formula>
    </cfRule>
  </conditionalFormatting>
  <conditionalFormatting sqref="Y29">
    <cfRule type="cellIs" dxfId="202" priority="225" operator="equal">
      <formula>"NÃO"</formula>
    </cfRule>
    <cfRule type="cellIs" dxfId="201" priority="226" operator="equal">
      <formula>"SIM"</formula>
    </cfRule>
  </conditionalFormatting>
  <conditionalFormatting sqref="Y39">
    <cfRule type="cellIs" dxfId="200" priority="224" operator="equal">
      <formula>"OPORTUNIDADE"</formula>
    </cfRule>
  </conditionalFormatting>
  <conditionalFormatting sqref="Y39">
    <cfRule type="cellIs" dxfId="199" priority="222" operator="equal">
      <formula>"NÃO"</formula>
    </cfRule>
    <cfRule type="cellIs" dxfId="198" priority="223" operator="equal">
      <formula>"SIM"</formula>
    </cfRule>
  </conditionalFormatting>
  <conditionalFormatting sqref="BK35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14" operator="equal">
      <formula>"OPORTUNIDADE"</formula>
    </cfRule>
  </conditionalFormatting>
  <conditionalFormatting sqref="Z49:Z50">
    <cfRule type="cellIs" dxfId="196" priority="212" operator="equal">
      <formula>"NÃO"</formula>
    </cfRule>
    <cfRule type="cellIs" dxfId="195" priority="213" operator="equal">
      <formula>"SIM"</formula>
    </cfRule>
  </conditionalFormatting>
  <conditionalFormatting sqref="BK38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5" operator="equal">
      <formula>"OPORTUNIDADE"</formula>
    </cfRule>
  </conditionalFormatting>
  <conditionalFormatting sqref="Z53">
    <cfRule type="cellIs" dxfId="193" priority="183" operator="equal">
      <formula>"NÃO"</formula>
    </cfRule>
    <cfRule type="cellIs" dxfId="192" priority="184" operator="equal">
      <formula>"SIM"</formula>
    </cfRule>
  </conditionalFormatting>
  <conditionalFormatting sqref="BK3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73" operator="equal">
      <formula>"OPORTUNIDADE"</formula>
    </cfRule>
  </conditionalFormatting>
  <conditionalFormatting sqref="Z54:Z55">
    <cfRule type="cellIs" dxfId="190" priority="171" operator="equal">
      <formula>"NÃO"</formula>
    </cfRule>
    <cfRule type="cellIs" dxfId="189" priority="172" operator="equal">
      <formula>"SIM"</formula>
    </cfRule>
  </conditionalFormatting>
  <conditionalFormatting sqref="Z56">
    <cfRule type="cellIs" dxfId="188" priority="167" operator="equal">
      <formula>"OPORTUNIDADE"</formula>
    </cfRule>
  </conditionalFormatting>
  <conditionalFormatting sqref="Z56">
    <cfRule type="cellIs" dxfId="187" priority="165" operator="equal">
      <formula>"NÃO"</formula>
    </cfRule>
    <cfRule type="cellIs" dxfId="186" priority="166" operator="equal">
      <formula>"SIM"</formula>
    </cfRule>
  </conditionalFormatting>
  <conditionalFormatting sqref="Z63:Z65">
    <cfRule type="cellIs" dxfId="185" priority="158" operator="equal">
      <formula>"OPORTUNIDADE"</formula>
    </cfRule>
  </conditionalFormatting>
  <conditionalFormatting sqref="Z63:Z65">
    <cfRule type="cellIs" dxfId="184" priority="156" operator="equal">
      <formula>"NÃO"</formula>
    </cfRule>
    <cfRule type="cellIs" dxfId="183" priority="157" operator="equal">
      <formula>"SIM"</formula>
    </cfRule>
  </conditionalFormatting>
  <conditionalFormatting sqref="BK4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20" operator="equal">
      <formula>"OPORTUNIDADE"</formula>
    </cfRule>
  </conditionalFormatting>
  <conditionalFormatting sqref="Z70:Z71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Z72">
    <cfRule type="cellIs" dxfId="179" priority="111" operator="equal">
      <formula>"OPORTUNIDADE"</formula>
    </cfRule>
  </conditionalFormatting>
  <conditionalFormatting sqref="Z72">
    <cfRule type="cellIs" dxfId="178" priority="109" operator="equal">
      <formula>"NÃO"</formula>
    </cfRule>
    <cfRule type="cellIs" dxfId="177" priority="110" operator="equal">
      <formula>"SIM"</formula>
    </cfRule>
  </conditionalFormatting>
  <conditionalFormatting sqref="BK5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100" operator="equal">
      <formula>"OPORTUNIDADE"</formula>
    </cfRule>
  </conditionalFormatting>
  <conditionalFormatting sqref="Z76">
    <cfRule type="cellIs" dxfId="175" priority="98" operator="equal">
      <formula>"NÃO"</formula>
    </cfRule>
    <cfRule type="cellIs" dxfId="174" priority="99" operator="equal">
      <formula>"SIM"</formula>
    </cfRule>
  </conditionalFormatting>
  <conditionalFormatting sqref="BK6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91" operator="equal">
      <formula>"OPORTUNIDADE"</formula>
    </cfRule>
  </conditionalFormatting>
  <conditionalFormatting sqref="Z99:Z100">
    <cfRule type="cellIs" dxfId="172" priority="89" operator="equal">
      <formula>"NÃO"</formula>
    </cfRule>
    <cfRule type="cellIs" dxfId="171" priority="90" operator="equal">
      <formula>"SIM"</formula>
    </cfRule>
  </conditionalFormatting>
  <conditionalFormatting sqref="BK7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73" operator="equal">
      <formula>"OPORTUNIDADE"</formula>
    </cfRule>
  </conditionalFormatting>
  <conditionalFormatting sqref="Z87">
    <cfRule type="cellIs" dxfId="169" priority="71" operator="equal">
      <formula>"NÃO"</formula>
    </cfRule>
    <cfRule type="cellIs" dxfId="168" priority="72" operator="equal">
      <formula>"SIM"</formula>
    </cfRule>
  </conditionalFormatting>
  <conditionalFormatting sqref="BK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7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44 BK135 BK140 BK129 BK169:BK1029 BK151:BK155 BK159:BK167 BK157 BK146:BK149">
    <cfRule type="iconSet" priority="61236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8">
      <iconSet showValue="0">
        <cfvo type="percent" val="0"/>
        <cfvo type="num" val="1"/>
        <cfvo type="num" val="1" gte="0"/>
      </iconSet>
    </cfRule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52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65:BJ83 BJ85:BJ1029">
    <cfRule type="iconSet" priority="61254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8" operator="equal">
      <formula>"OPORTUNIDADE"</formula>
    </cfRule>
  </conditionalFormatting>
  <conditionalFormatting sqref="Z90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BK8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40" operator="equal">
      <formula>"OPORTUNIDADE"</formula>
    </cfRule>
  </conditionalFormatting>
  <conditionalFormatting sqref="Z110">
    <cfRule type="cellIs" dxfId="163" priority="38" operator="equal">
      <formula>"NÃO"</formula>
    </cfRule>
    <cfRule type="cellIs" dxfId="162" priority="39" operator="equal">
      <formula>"SIM"</formula>
    </cfRule>
  </conditionalFormatting>
  <conditionalFormatting sqref="Z121">
    <cfRule type="cellIs" dxfId="161" priority="37" operator="equal">
      <formula>"OPORTUNIDADE"</formula>
    </cfRule>
  </conditionalFormatting>
  <conditionalFormatting sqref="Z121">
    <cfRule type="cellIs" dxfId="160" priority="35" operator="equal">
      <formula>"NÃO"</formula>
    </cfRule>
    <cfRule type="cellIs" dxfId="159" priority="36" operator="equal">
      <formula>"SIM"</formula>
    </cfRule>
  </conditionalFormatting>
  <conditionalFormatting sqref="BK10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24" operator="equal">
      <formula>"OPORTUNIDADE"</formula>
    </cfRule>
  </conditionalFormatting>
  <conditionalFormatting sqref="Z132">
    <cfRule type="cellIs" dxfId="157" priority="22" operator="equal">
      <formula>"NÃO"</formula>
    </cfRule>
    <cfRule type="cellIs" dxfId="156" priority="23" operator="equal">
      <formula>"SIM"</formula>
    </cfRule>
  </conditionalFormatting>
  <conditionalFormatting sqref="BK12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12" operator="equal">
      <formula>"OPORTUNIDADE"</formula>
    </cfRule>
  </conditionalFormatting>
  <conditionalFormatting sqref="Z15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33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1210</v>
      </c>
      <c r="C2" s="124" t="s">
        <v>755</v>
      </c>
      <c r="D2" s="79" t="s">
        <v>757</v>
      </c>
      <c r="E2" s="79" t="s">
        <v>1211</v>
      </c>
      <c r="F2" s="102" t="s">
        <v>1212</v>
      </c>
      <c r="G2" s="79" t="s">
        <v>1213</v>
      </c>
      <c r="H2" s="79" t="s">
        <v>1214</v>
      </c>
      <c r="I2" s="79" t="s">
        <v>1215</v>
      </c>
      <c r="J2" s="79" t="s">
        <v>1216</v>
      </c>
      <c r="K2" s="81" t="s">
        <v>1217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 hidden="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 hidden="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 hidden="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>
        <f>IF(SP_NORTE!B145="","*",SP_NORTE!B145)</f>
        <v>46091</v>
      </c>
      <c r="D133" s="97" t="str">
        <f>IF(SP_NORTE!D145="","*",SP_NORTE!D145)</f>
        <v>E14</v>
      </c>
      <c r="E133" s="97" t="str">
        <f>IF(SP_NORTE!H145="","*",SP_NORTE!H145)</f>
        <v>ZFN3</v>
      </c>
      <c r="F133" s="103" t="str">
        <f>IF(SP_NORTE!M145="","*",SP_NORTE!M145)</f>
        <v>ZFN-TAP</v>
      </c>
      <c r="G133" s="98" t="str">
        <f>IF(SP_NORTE!I145="","*",SP_NORTE!I145)</f>
        <v>TAP1</v>
      </c>
      <c r="H133" s="98" t="str">
        <f>IF(SP_NORTE!AB145="","*",SP_NORTE!AB145)</f>
        <v>FIXO</v>
      </c>
      <c r="I133" s="98" t="str">
        <f>IF(SP_NORTE!AC145="","*",SP_NORTE!AC145)</f>
        <v>*</v>
      </c>
      <c r="J133" s="99">
        <f>IF(SP_NORTE!AA145="","*",SP_NORTE!AA145)</f>
        <v>1</v>
      </c>
      <c r="K133" s="100">
        <f>IF(SP_NORTE!AD145="","*",SP_NORTE!AD145)</f>
        <v>0.91666666666666663</v>
      </c>
    </row>
    <row r="134" spans="2:11" hidden="1">
      <c r="B134" s="97" t="str">
        <f>IF(SP_NORTE!Y146="","*",SP_NORTE!Y146)</f>
        <v>SIM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SIM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NÃO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OPORTUNIDADE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OPORTUNIDADE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SIM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OPORTUNIDADE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OPORTUNIDADE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SIM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OPORTUNIDADE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OPORTUNIDADE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OPORTUNIDADE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OPORTUNIDADE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>
      <c r="B158" s="97" t="str">
        <f>IF(SP_NORTE!Y170="","*",SP_NORTE!Y170)</f>
        <v>OPORTUNIDADE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1" sqref="F1051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8"/>
      <c r="B1" s="279"/>
      <c r="C1" s="280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1" t="s">
        <v>818</v>
      </c>
      <c r="Q1" s="282"/>
      <c r="R1" s="114"/>
      <c r="S1" s="87"/>
      <c r="T1" s="89"/>
      <c r="U1" s="283" t="s">
        <v>1218</v>
      </c>
      <c r="V1" s="283"/>
      <c r="W1" s="283"/>
    </row>
    <row r="2" spans="1:23" ht="15" customHeight="1">
      <c r="A2" s="90" t="s">
        <v>1219</v>
      </c>
      <c r="B2" s="90" t="s">
        <v>1220</v>
      </c>
      <c r="C2" s="90" t="s">
        <v>380</v>
      </c>
      <c r="D2" s="91" t="s">
        <v>770</v>
      </c>
      <c r="E2" s="91" t="s">
        <v>4</v>
      </c>
      <c r="F2" s="91" t="s">
        <v>1221</v>
      </c>
      <c r="G2" s="91" t="s">
        <v>1222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1223</v>
      </c>
      <c r="T2" s="94" t="s">
        <v>773</v>
      </c>
      <c r="U2" s="141">
        <f ca="1">TODAY()-1</f>
        <v>46090</v>
      </c>
      <c r="V2" s="141">
        <f ca="1">U2-1</f>
        <v>46089</v>
      </c>
      <c r="W2" s="141">
        <f ca="1">V2-1</f>
        <v>46088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1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1350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1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 t="str">
        <f ca="1">_xlfn.XLOOKUP(G15&amp;$V$2,BS_CONTROLE[CHAVE],BS_CONTROLE[Quantidade_11],"-")</f>
        <v>-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1350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0</v>
      </c>
      <c r="V20" s="140" t="str">
        <f ca="1">_xlfn.XLOOKUP(G20&amp;$V$2,BS_CONTROLE[CHAVE],BS_CONTROLE[Quantidade_11],"-")</f>
        <v>-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0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110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1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1350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 t="str">
        <f ca="1">_xlfn.XLOOKUP(G36&amp;$V$2,BS_CONTROLE[CHAVE],BS_CONTROLE[Quantidade_11],"-")</f>
        <v>-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0</v>
      </c>
      <c r="V37" s="140" t="str">
        <f ca="1">_xlfn.XLOOKUP(G37&amp;$V$2,BS_CONTROLE[CHAVE],BS_CONTROLE[Quantidade_11],"-")</f>
        <v>-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0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>
        <f ca="1">_xlfn.XLOOKUP(G41&amp;$U$2,BS_CONTROLE[CHAVE],BS_CONTROLE[Quantidade_11],"-")</f>
        <v>110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1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 t="str">
        <f ca="1">_xlfn.XLOOKUP(G52&amp;$W$2,BS_CONTROLE[CHAVE],BS_CONTROLE[Quantidade_11],"-")</f>
        <v>-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1350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 t="str">
        <f ca="1">_xlfn.XLOOKUP(G54&amp;$V$2,BS_CONTROLE[CHAVE],BS_CONTROLE[Quantidade_11],"-")</f>
        <v>-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0</v>
      </c>
      <c r="V55" s="140" t="str">
        <f ca="1">_xlfn.XLOOKUP(G55&amp;$V$2,BS_CONTROLE[CHAVE],BS_CONTROLE[Quantidade_11],"-")</f>
        <v>-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1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1350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 t="str">
        <f ca="1">_xlfn.XLOOKUP(G71&amp;$V$2,BS_CONTROLE[CHAVE],BS_CONTROLE[Quantidade_11],"-")</f>
        <v>-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 t="str">
        <f ca="1">_xlfn.XLOOKUP(G72&amp;$V$2,BS_CONTROLE[CHAVE],BS_CONTROLE[Quantidade_11],"-")</f>
        <v>-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0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1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1350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 t="str">
        <f ca="1">_xlfn.XLOOKUP(G89&amp;$V$2,BS_CONTROLE[CHAVE],BS_CONTROLE[Quantidade_11],"-")</f>
        <v>-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0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0</v>
      </c>
      <c r="V92" s="140" t="str">
        <f ca="1">_xlfn.XLOOKUP(G92&amp;$V$2,BS_CONTROLE[CHAVE],BS_CONTROLE[Quantidade_11],"-")</f>
        <v>-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0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1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1350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 t="str">
        <f ca="1">_xlfn.XLOOKUP(G109&amp;$V$2,BS_CONTROLE[CHAVE],BS_CONTROLE[Quantidade_11],"-")</f>
        <v>-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>
        <f ca="1">_xlfn.XLOOKUP(G110&amp;$W$2,BS_CONTROLE[CHAVE],BS_CONTROLE[Quantidade_11],"-")</f>
        <v>2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0</v>
      </c>
      <c r="V112" s="140" t="str">
        <f ca="1">_xlfn.XLOOKUP(G112&amp;$V$2,BS_CONTROLE[CHAVE],BS_CONTROLE[Quantidade_11],"-")</f>
        <v>-</v>
      </c>
      <c r="W112" s="140">
        <f ca="1">_xlfn.XLOOKUP(G112&amp;$W$2,BS_CONTROLE[CHAVE],BS_CONTROLE[Quantidade_11],"-")</f>
        <v>1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>
        <f ca="1">_xlfn.XLOOKUP(G113&amp;$W$2,BS_CONTROLE[CHAVE],BS_CONTROLE[Quantidade_11],"-")</f>
        <v>1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>
        <f ca="1">_xlfn.XLOOKUP(G115&amp;$U$2,BS_CONTROLE[CHAVE],BS_CONTROLE[Quantidade_11],"-")</f>
        <v>0</v>
      </c>
      <c r="V115" s="140" t="str">
        <f ca="1">_xlfn.XLOOKUP(G115&amp;$V$2,BS_CONTROLE[CHAVE],BS_CONTROLE[Quantidade_11],"-")</f>
        <v>-</v>
      </c>
      <c r="W115" s="140">
        <f ca="1">_xlfn.XLOOKUP(G115&amp;$W$2,BS_CONTROLE[CHAVE],BS_CONTROLE[Quantidade_11],"-")</f>
        <v>0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1350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1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>
        <f ca="1">_xlfn.XLOOKUP(G124&amp;$V$2,BS_CONTROLE[CHAVE],BS_CONTROLE[Quantidade_11],"-")</f>
        <v>0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>
        <f ca="1">_xlfn.XLOOKUP(G125&amp;$U$2,BS_CONTROLE[CHAVE],BS_CONTROLE[Quantidade_11],"-")</f>
        <v>0</v>
      </c>
      <c r="V125" s="140" t="str">
        <f ca="1">_xlfn.XLOOKUP(G125&amp;$V$2,BS_CONTROLE[CHAVE],BS_CONTROLE[Quantidade_11],"-")</f>
        <v>-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>
        <f ca="1">_xlfn.XLOOKUP(G127&amp;$U$2,BS_CONTROLE[CHAVE],BS_CONTROLE[Quantidade_11],"-")</f>
        <v>0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1350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1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>
        <f ca="1">_xlfn.XLOOKUP(G133&amp;$U$2,BS_CONTROLE[CHAVE],BS_CONTROLE[Quantidade_11],"-")</f>
        <v>0</v>
      </c>
      <c r="V133" s="140" t="str">
        <f ca="1">_xlfn.XLOOKUP(G133&amp;$V$2,BS_CONTROLE[CHAVE],BS_CONTROLE[Quantidade_11],"-")</f>
        <v>-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>
        <f ca="1">_xlfn.XLOOKUP(G134&amp;$U$2,BS_CONTROLE[CHAVE],BS_CONTROLE[Quantidade_11],"-")</f>
        <v>0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>
        <f ca="1">_xlfn.XLOOKUP(G135&amp;$U$2,BS_CONTROLE[CHAVE],BS_CONTROLE[Quantidade_11],"-")</f>
        <v>1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>
        <f ca="1">_xlfn.XLOOKUP(G136&amp;$U$2,BS_CONTROLE[CHAVE],BS_CONTROLE[Quantidade_11],"-")</f>
        <v>0</v>
      </c>
      <c r="V136" s="140" t="str">
        <f ca="1">_xlfn.XLOOKUP(G136&amp;$V$2,BS_CONTROLE[CHAVE],BS_CONTROLE[Quantidade_11],"-")</f>
        <v>-</v>
      </c>
      <c r="W136" s="140">
        <f ca="1">_xlfn.XLOOKUP(G136&amp;$W$2,BS_CONTROLE[CHAVE],BS_CONTROLE[Quantidade_11],"-")</f>
        <v>1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4.1666666666666664E-2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>
        <f ca="1">_xlfn.XLOOKUP(G137&amp;$U$2,BS_CONTROLE[CHAVE],BS_CONTROLE[Quantidade_11],"-")</f>
        <v>110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>
        <f ca="1">_xlfn.XLOOKUP(G138&amp;$V$2,BS_CONTROLE[CHAVE],BS_CONTROLE[Quantidade_11],"-")</f>
        <v>0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>
        <f ca="1">_xlfn.XLOOKUP(G139&amp;$U$2,BS_CONTROLE[CHAVE],BS_CONTROLE[Quantidade_11],"-")</f>
        <v>0</v>
      </c>
      <c r="V139" s="140" t="str">
        <f ca="1">_xlfn.XLOOKUP(G139&amp;$V$2,BS_CONTROLE[CHAVE],BS_CONTROLE[Quantidade_11],"-")</f>
        <v>-</v>
      </c>
      <c r="W139" s="140">
        <f ca="1">_xlfn.XLOOKUP(G139&amp;$W$2,BS_CONTROLE[CHAVE],BS_CONTROLE[Quantidade_11],"-")</f>
        <v>0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Oportunidade</v>
      </c>
      <c r="C142" s="150" t="str">
        <f>IF(SP_NORTE!Z145="","*",SP_NORTE!Z145)</f>
        <v>*</v>
      </c>
      <c r="D142" s="142" t="str">
        <f>IF(SP_NORTE!S145="","*",SP_NORTE!S145)</f>
        <v>SP NORTE</v>
      </c>
      <c r="E142" s="142" t="str">
        <f>IF(SP_NORTE!T145="","*",SP_NORTE!T145)</f>
        <v>TMI-ZEB</v>
      </c>
      <c r="F142" s="149">
        <f>IF(SP_NORTE!B145="","*",SP_NORTE!B145)</f>
        <v>46091</v>
      </c>
      <c r="G142" s="149" t="str">
        <f>IF(SP_NORTE!D145="","*",SP_NORTE!D145)</f>
        <v>E14</v>
      </c>
      <c r="H142" s="149" t="str">
        <f>IF(SP_NORTE!F145="","*",SP_NORTE!F145)</f>
        <v>MECANIZAÇÃO - ESMERILHADORA</v>
      </c>
      <c r="I142" s="149" t="str">
        <f>IF(SP_NORTE!H145="","*",SP_NORTE!H145)</f>
        <v>ZFN3</v>
      </c>
      <c r="J142" s="149" t="str">
        <f>IF(SP_NORTE!I145="","*",SP_NORTE!I145)</f>
        <v>TAP1</v>
      </c>
      <c r="K142" s="142" t="str">
        <f>IF(SP_NORTE!M145="","*",SP_NORTE!M145)</f>
        <v>ZFN-TAP</v>
      </c>
      <c r="L142" s="142" t="str">
        <f>IF(SP_NORTE!N145="","*",SP_NORTE!N145)</f>
        <v>ZFNTAP</v>
      </c>
      <c r="M142" s="143">
        <f>IF(SP_NORTE!J145="","*",SP_NORTE!J145)</f>
        <v>73</v>
      </c>
      <c r="N142" s="148">
        <f>IF(SP_NORTE!K145="","*",SP_NORTE!K145)</f>
        <v>339</v>
      </c>
      <c r="O142" s="148">
        <f>IF(SP_NORTE!L145="","*",SP_NORTE!L145)</f>
        <v>26</v>
      </c>
      <c r="P142" s="147">
        <f>IF(SP_NORTE!O145="","*",SP_NORTE!O145)</f>
        <v>0.99930555555555556</v>
      </c>
      <c r="Q142" s="147">
        <f>IF(SP_NORTE!P145="","*",SP_NORTE!P145)</f>
        <v>4.1666666666666664E-2</v>
      </c>
      <c r="R142" s="149" t="str">
        <f>IF(SP_NORTE!Q145="","*",CONCATENATE(SP_NORTE!Q145," ",SP_NORTE!R145))</f>
        <v>15000 M</v>
      </c>
      <c r="S142" s="149" t="str">
        <f>IF(SP_NORTE!V145="","*",SP_NORTE!V145)</f>
        <v>Fernanda</v>
      </c>
      <c r="T142" s="149" t="str">
        <f>IF(SP_NORTE!W145="","*",SP_NORTE!W145)</f>
        <v>Deslocamento em VMA de ZFN até TRP, após 16km até TAP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SIM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IF(SP_NORTE!Y147="","*",SP_NORTE!Y147)</f>
        <v>SIM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NÃO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0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 t="str">
        <f>IF(SP_NORTE!B151="","*",SP_NORTE!B151)</f>
        <v>*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OPORTUNIDADE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1350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OPORTUNIDADE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1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SIM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>
        <f ca="1">_xlfn.XLOOKUP(G153&amp;$U$2,BS_CONTROLE[CHAVE],BS_CONTROLE[Quantidade_11],"-")</f>
        <v>0</v>
      </c>
      <c r="V153" s="140" t="str">
        <f ca="1">_xlfn.XLOOKUP(G153&amp;$V$2,BS_CONTROLE[CHAVE],BS_CONTROLE[Quantidade_11],"-")</f>
        <v>-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OPORTUNIDADE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OPORTUNIDADE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>
        <f ca="1">_xlfn.XLOOKUP(G158&amp;$U$2,BS_CONTROLE[CHAVE],BS_CONTROLE[Quantidade_11],"-")</f>
        <v>0</v>
      </c>
      <c r="V158" s="140" t="str">
        <f ca="1">_xlfn.XLOOKUP(G158&amp;$V$2,BS_CONTROLE[CHAVE],BS_CONTROLE[Quantidade_11],"-")</f>
        <v>-</v>
      </c>
      <c r="W158" s="140">
        <f ca="1">_xlfn.XLOOKUP(G158&amp;$W$2,BS_CONTROLE[CHAVE],BS_CONTROLE[Quantidade_11],"-")</f>
        <v>1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SIM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IF(SP_NORTE!Y165="","*",SP_NORTE!Y165)</f>
        <v>OPORTUNIDADE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>
        <f ca="1">_xlfn.XLOOKUP(G162&amp;$U$2,BS_CONTROLE[CHAVE],BS_CONTROLE[Quantidade_11],"-")</f>
        <v>0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IF(SP_NORTE!Y166="","*",SP_NORTE!Y166)</f>
        <v>OPORTUNIDADE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IF(SP_NORTE!Y167="","*",SP_NORTE!Y167)</f>
        <v>OPORTUNIDADE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>
        <f ca="1">_xlfn.XLOOKUP(G164&amp;$U$2,BS_CONTROLE[CHAVE],BS_CONTROLE[Quantidade_11],"-")</f>
        <v>1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IF(SP_NORTE!Y168="","*",SP_NORTE!Y168)</f>
        <v>OPORTUNIDADE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OPORTUNIDADE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>
        <f ca="1">_xlfn.XLOOKUP(G167&amp;$V$2,BS_CONTROLE[CHAVE],BS_CONTROLE[Quantidade_11],"-")</f>
        <v>0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1224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4" t="s">
        <v>1225</v>
      </c>
      <c r="D5" s="285"/>
      <c r="E5" s="285"/>
      <c r="F5" s="285"/>
      <c r="G5" s="285"/>
      <c r="H5" s="285"/>
      <c r="I5" s="285"/>
      <c r="J5" s="286"/>
      <c r="K5" s="287" t="s">
        <v>1226</v>
      </c>
      <c r="L5" s="288"/>
      <c r="M5" s="288"/>
      <c r="N5" s="288"/>
      <c r="O5" s="289" t="s">
        <v>1227</v>
      </c>
      <c r="P5" s="290"/>
    </row>
    <row r="6" spans="1:16" s="77" customFormat="1" ht="15" customHeight="1">
      <c r="A6" s="69" t="s">
        <v>1221</v>
      </c>
      <c r="B6" s="78" t="s">
        <v>1220</v>
      </c>
      <c r="C6" s="79" t="s">
        <v>770</v>
      </c>
      <c r="D6" s="80" t="s">
        <v>771</v>
      </c>
      <c r="E6" s="79" t="s">
        <v>1228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1229</v>
      </c>
      <c r="M6" s="83" t="s">
        <v>402</v>
      </c>
      <c r="N6" s="84" t="s">
        <v>765</v>
      </c>
      <c r="O6" s="160" t="s">
        <v>808</v>
      </c>
      <c r="P6" s="136" t="s">
        <v>1230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>
        <f>IF(SP_NORTE!BH133="","*",SP_NORTE!BH133)</f>
        <v>2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>
        <f>IF(SP_NORTE!BH134="","*",SP_NORTE!BH134)</f>
        <v>2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2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4.1666666666666664E-2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2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>
        <f>IF(SP_NORTE!B145="","*",SP_NORTE!B145)</f>
        <v>46091</v>
      </c>
      <c r="B117" s="86" t="str">
        <f>IF(SP_NORTE!X145="","*",SP_NORTE!X145)</f>
        <v>Oportunidade</v>
      </c>
      <c r="C117" s="86" t="str">
        <f>IF(SP_NORTE!S145="","*",SP_NORTE!S145)</f>
        <v>SP NORTE</v>
      </c>
      <c r="D117" s="86" t="str">
        <f>IF(SP_NORTE!T145="","*",SP_NORTE!T145)</f>
        <v>TMI-ZEB</v>
      </c>
      <c r="E117" s="86" t="str">
        <f>IF(SP_NORTE!D145="","*",SP_NORTE!D145)</f>
        <v>E14</v>
      </c>
      <c r="F117" s="86" t="str">
        <f>IF(SP_NORTE!H145="","*",SP_NORTE!H145)</f>
        <v>ZFN3</v>
      </c>
      <c r="G117" s="86" t="str">
        <f>IF(SP_NORTE!M145="","*",SP_NORTE!M145)</f>
        <v>ZFN-TAP</v>
      </c>
      <c r="H117" s="119">
        <f>IF(SP_NORTE!K145="","*",SP_NORTE!K145)</f>
        <v>339</v>
      </c>
      <c r="I117" s="116">
        <f>IF(SP_NORTE!O145="","*",SP_NORTE!O145)</f>
        <v>0.99930555555555556</v>
      </c>
      <c r="J117" s="116">
        <f>IF(SP_NORTE!P145="","*",SP_NORTE!P145)</f>
        <v>4.1666666666666664E-2</v>
      </c>
      <c r="K117" s="86" t="str">
        <f>IF(SP_NORTE!AK145="","*",SP_NORTE!AK145)</f>
        <v>ZFN3</v>
      </c>
      <c r="L117" s="86" t="str">
        <f>IF(SP_NORTE!AM145="","*",SP_NORTE!AM145)</f>
        <v>ZFN-TAP</v>
      </c>
      <c r="M117" s="86">
        <f>IF(SP_NORTE!AP145="","*",SP_NORTE!AP145)</f>
        <v>339</v>
      </c>
      <c r="N117" s="86" t="str">
        <f>IF(SP_NORTE!AM145="","*",SP_NORTE!AM145)</f>
        <v>ZFN-TAP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 xml:space="preserve">MC1 1h 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>
        <f>IF(SP_NORTE!BH146="","*",SP_NORTE!BH146)</f>
        <v>1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>
        <f>IF(SP_NORTE!BH147="","*",SP_NORTE!BH147)</f>
        <v>1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>
        <f>IF(SP_NORTE!BH150="","*",SP_NORTE!BH150)</f>
        <v>0</v>
      </c>
      <c r="P122" s="151" t="str">
        <f>IF($A$2=1,IF(SP_NORTE!BJ150="","*",SP_NORTE!BJ150),IF(SP_NORTE!BK150="","*",SP_NORTE!BK150))</f>
        <v xml:space="preserve">Não solicita MC1, sem condutor </v>
      </c>
    </row>
    <row r="123" spans="1:16">
      <c r="A123" s="85" t="str">
        <f>IF(SP_NORTE!B151="","*",SP_NORTE!B151)</f>
        <v>*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>
        <f>IF(SP_NORTE!BH156="","*",SP_NORTE!BH156)</f>
        <v>0</v>
      </c>
      <c r="P128" s="151" t="str">
        <f>IF($A$2=1,IF(SP_NORTE!BJ156="","*",SP_NORTE!BJ156),IF(SP_NORTE!BK156="","*",SP_NORTE!BK156))</f>
        <v xml:space="preserve">Equipe pronta 8:55, sem condições para atividade devido chuva 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MC1 08:05, previsão de faixa após I79 12:30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>
        <f>IF(SP_NORTE!BH164="","*",SP_NORTE!BH164)</f>
        <v>1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>
        <f>IF(SP_NORTE!BH165="","*",SP_NORTE!BH165)</f>
        <v>1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>
        <f>IF(SP_NORTE!BH166="","*",SP_NORTE!BH166)</f>
        <v>1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>
        <f>IF(SP_NORTE!BH167="","*",SP_NORTE!BH167)</f>
        <v>1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>
        <f>IF(SP_NORTE!BH168="","*",SP_NORTE!BH168)</f>
        <v>1</v>
      </c>
      <c r="P140" s="151" t="str">
        <f>IF($A$2=1,IF(SP_NORTE!BJ168="","*",SP_NORTE!BJ168),IF(SP_NORTE!BK168="","*",SP_NORTE!BK168))</f>
        <v>MC1 08:31, autorizado 08:34, em inspeção a ZSK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1231</v>
      </c>
      <c r="C3" s="206" t="s">
        <v>1232</v>
      </c>
      <c r="D3" s="206" t="s">
        <v>1233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2"/>
  <sheetViews>
    <sheetView workbookViewId="0">
      <selection activeCell="E9" sqref="E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1" t="s">
        <v>1234</v>
      </c>
      <c r="D1" s="291"/>
      <c r="E1" s="291"/>
      <c r="F1" s="291"/>
      <c r="G1" s="291"/>
      <c r="H1" s="291"/>
    </row>
    <row r="2" spans="3:8" ht="15" customHeight="1">
      <c r="C2" s="291"/>
      <c r="D2" s="291"/>
      <c r="E2" s="291"/>
      <c r="F2" s="291"/>
      <c r="G2" s="291"/>
      <c r="H2" s="291"/>
    </row>
    <row r="3" spans="3:8" ht="15" customHeight="1">
      <c r="C3" s="167" t="s">
        <v>477</v>
      </c>
      <c r="D3" s="167" t="s">
        <v>1235</v>
      </c>
      <c r="E3" s="167" t="s">
        <v>1236</v>
      </c>
      <c r="F3" s="167" t="s">
        <v>1237</v>
      </c>
      <c r="G3" s="167" t="s">
        <v>1238</v>
      </c>
      <c r="H3" s="167" t="s">
        <v>1239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  <row r="7" spans="3:8">
      <c r="C7" s="168" t="s">
        <v>528</v>
      </c>
      <c r="D7" s="168">
        <v>7672</v>
      </c>
      <c r="E7" s="169">
        <v>46091</v>
      </c>
      <c r="F7" s="168">
        <v>10000</v>
      </c>
      <c r="G7" s="168"/>
      <c r="H7" s="168"/>
    </row>
    <row r="8" spans="3:8">
      <c r="C8" s="168" t="s">
        <v>528</v>
      </c>
      <c r="D8" s="168">
        <v>9345</v>
      </c>
      <c r="E8" s="169">
        <v>46091</v>
      </c>
      <c r="F8" s="168">
        <v>13000</v>
      </c>
      <c r="G8" s="168"/>
      <c r="H8" s="168"/>
    </row>
    <row r="9" spans="3:8">
      <c r="C9" s="168" t="s">
        <v>528</v>
      </c>
      <c r="D9" s="168">
        <v>9346</v>
      </c>
      <c r="E9" s="169">
        <v>46091</v>
      </c>
      <c r="F9" s="168">
        <v>9000</v>
      </c>
      <c r="G9" s="168"/>
      <c r="H9" s="168"/>
    </row>
    <row r="10" spans="3:8">
      <c r="C10" s="168"/>
      <c r="D10" s="168"/>
      <c r="E10" s="168"/>
      <c r="F10" s="168"/>
      <c r="G10" s="168"/>
      <c r="H10" s="168"/>
    </row>
    <row r="11" spans="3:8">
      <c r="C11" s="168"/>
      <c r="D11" s="168"/>
      <c r="E11" s="168"/>
      <c r="F11" s="168"/>
      <c r="G11" s="168"/>
      <c r="H11" s="168"/>
    </row>
    <row r="12" spans="3:8">
      <c r="C12" s="168"/>
      <c r="D12" s="168"/>
      <c r="E12" s="168"/>
      <c r="F12" s="168"/>
      <c r="G12" s="168"/>
      <c r="H12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1" sqref="C1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2" t="s">
        <v>1240</v>
      </c>
      <c r="C2" s="292"/>
      <c r="D2" s="292"/>
      <c r="E2" s="292"/>
      <c r="F2" s="292"/>
      <c r="G2" s="292"/>
    </row>
    <row r="3" spans="2:7" ht="15" customHeight="1">
      <c r="B3" s="293"/>
      <c r="C3" s="293"/>
      <c r="D3" s="293"/>
      <c r="E3" s="293"/>
      <c r="F3" s="293"/>
      <c r="G3" s="293"/>
    </row>
    <row r="4" spans="2:7">
      <c r="B4" s="164" t="s">
        <v>1241</v>
      </c>
      <c r="C4" s="164" t="s">
        <v>1242</v>
      </c>
      <c r="D4" s="164" t="s">
        <v>1243</v>
      </c>
      <c r="E4" s="164" t="s">
        <v>1244</v>
      </c>
      <c r="F4" s="164" t="s">
        <v>4</v>
      </c>
      <c r="G4" s="164" t="s">
        <v>1245</v>
      </c>
    </row>
    <row r="5" spans="2:7">
      <c r="B5" s="165" t="s">
        <v>1246</v>
      </c>
      <c r="C5" s="165">
        <v>257068</v>
      </c>
      <c r="D5" s="165" t="s">
        <v>1247</v>
      </c>
      <c r="E5" s="165" t="s">
        <v>1248</v>
      </c>
      <c r="F5" s="165" t="s">
        <v>1248</v>
      </c>
      <c r="G5" s="166">
        <v>46296</v>
      </c>
    </row>
    <row r="6" spans="2:7">
      <c r="B6" s="165" t="s">
        <v>1249</v>
      </c>
      <c r="C6" s="165" t="s">
        <v>384</v>
      </c>
      <c r="D6" s="165" t="s">
        <v>384</v>
      </c>
      <c r="E6" s="165" t="s">
        <v>384</v>
      </c>
      <c r="F6" s="165" t="s">
        <v>1250</v>
      </c>
      <c r="G6" s="166" t="s">
        <v>384</v>
      </c>
    </row>
    <row r="7" spans="2:7">
      <c r="B7" s="165" t="s">
        <v>1251</v>
      </c>
      <c r="C7" s="165">
        <v>257472</v>
      </c>
      <c r="D7" s="165" t="s">
        <v>1252</v>
      </c>
      <c r="E7" s="165" t="s">
        <v>1253</v>
      </c>
      <c r="F7" s="165" t="s">
        <v>1253</v>
      </c>
      <c r="G7" s="166">
        <v>45992</v>
      </c>
    </row>
    <row r="8" spans="2:7">
      <c r="B8" s="165" t="s">
        <v>1254</v>
      </c>
      <c r="C8" s="165">
        <v>260307</v>
      </c>
      <c r="D8" s="165" t="s">
        <v>1255</v>
      </c>
      <c r="E8" s="165" t="s">
        <v>1256</v>
      </c>
      <c r="F8" s="165" t="s">
        <v>1253</v>
      </c>
      <c r="G8" s="166">
        <v>46082</v>
      </c>
    </row>
    <row r="9" spans="2:7">
      <c r="B9" s="165" t="s">
        <v>1257</v>
      </c>
      <c r="C9" s="165">
        <v>333033</v>
      </c>
      <c r="D9" s="165" t="s">
        <v>1258</v>
      </c>
      <c r="E9" s="165" t="s">
        <v>1250</v>
      </c>
      <c r="F9" s="165" t="s">
        <v>1259</v>
      </c>
      <c r="G9" s="165" t="s">
        <v>384</v>
      </c>
    </row>
    <row r="10" spans="2:7">
      <c r="B10" s="165" t="s">
        <v>1260</v>
      </c>
      <c r="C10" s="165">
        <v>263576</v>
      </c>
      <c r="D10" s="165"/>
      <c r="E10" s="165" t="s">
        <v>1250</v>
      </c>
      <c r="F10" s="165" t="s">
        <v>1259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1261</v>
      </c>
      <c r="C1" s="25" t="s">
        <v>831</v>
      </c>
      <c r="E1" s="25" t="s">
        <v>1224</v>
      </c>
      <c r="G1" s="25" t="s">
        <v>1262</v>
      </c>
      <c r="H1" s="27"/>
      <c r="I1" s="25" t="s">
        <v>1263</v>
      </c>
      <c r="J1" s="27"/>
      <c r="K1" s="25" t="s">
        <v>1264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1265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1266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1267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1268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1269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1270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1271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1272</v>
      </c>
      <c r="D13" s="4" t="s">
        <v>964</v>
      </c>
      <c r="E13" s="4" t="s">
        <v>1273</v>
      </c>
      <c r="F13" s="4" t="s">
        <v>1274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1275</v>
      </c>
      <c r="N13" s="4" t="s">
        <v>1276</v>
      </c>
      <c r="O13" s="4" t="s">
        <v>1277</v>
      </c>
      <c r="P13" s="4" t="s">
        <v>827</v>
      </c>
      <c r="Q13" s="4" t="s">
        <v>1278</v>
      </c>
      <c r="R13" s="4" t="s">
        <v>994</v>
      </c>
      <c r="S13" s="4" t="s">
        <v>1187</v>
      </c>
      <c r="T13" s="4" t="s">
        <v>1279</v>
      </c>
      <c r="U13" s="4" t="s">
        <v>1280</v>
      </c>
      <c r="V13" s="32" t="s">
        <v>1281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1282</v>
      </c>
      <c r="C14" s="34" t="s">
        <v>1283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1284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1285</v>
      </c>
      <c r="R14" s="34" t="s">
        <v>995</v>
      </c>
      <c r="S14" s="34" t="s">
        <v>965</v>
      </c>
      <c r="T14" s="34" t="s">
        <v>965</v>
      </c>
      <c r="U14" s="34" t="s">
        <v>1280</v>
      </c>
      <c r="V14" s="35" t="s">
        <v>1281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1286</v>
      </c>
      <c r="B15" s="34" t="s">
        <v>1028</v>
      </c>
      <c r="C15" s="34" t="str">
        <f>""</f>
        <v/>
      </c>
      <c r="D15" s="34"/>
      <c r="E15" s="34"/>
      <c r="F15" s="34"/>
      <c r="G15" s="34" t="s">
        <v>1287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1222</v>
      </c>
      <c r="T15" s="34" t="s">
        <v>1222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1288</v>
      </c>
      <c r="L16" s="34"/>
      <c r="M16" s="34"/>
      <c r="N16" s="34"/>
      <c r="O16" s="34"/>
      <c r="P16" s="34"/>
      <c r="Q16" s="34"/>
      <c r="R16" s="34" t="s">
        <v>1289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1290</v>
      </c>
      <c r="B28" s="30" t="s">
        <v>1291</v>
      </c>
      <c r="C28" s="30" t="s">
        <v>1292</v>
      </c>
      <c r="D28" s="30" t="s">
        <v>1293</v>
      </c>
      <c r="E28" s="30" t="s">
        <v>1294</v>
      </c>
      <c r="F28" s="30" t="s">
        <v>1295</v>
      </c>
      <c r="G28" s="30" t="s">
        <v>1296</v>
      </c>
      <c r="H28" s="30" t="s">
        <v>1297</v>
      </c>
      <c r="I28" s="30" t="s">
        <v>1298</v>
      </c>
      <c r="J28" s="30" t="s">
        <v>1299</v>
      </c>
      <c r="K28" s="30" t="s">
        <v>1300</v>
      </c>
      <c r="L28" s="30" t="s">
        <v>1301</v>
      </c>
      <c r="M28" s="30" t="s">
        <v>1302</v>
      </c>
      <c r="N28" s="30" t="s">
        <v>1303</v>
      </c>
      <c r="O28" s="30" t="s">
        <v>1304</v>
      </c>
      <c r="P28" s="30" t="s">
        <v>1305</v>
      </c>
      <c r="Q28" s="30" t="s">
        <v>1306</v>
      </c>
      <c r="R28" s="30" t="s">
        <v>1307</v>
      </c>
      <c r="S28" s="30" t="s">
        <v>1308</v>
      </c>
      <c r="T28" s="30" t="s">
        <v>1309</v>
      </c>
      <c r="U28" s="30" t="s">
        <v>1310</v>
      </c>
      <c r="V28" s="30" t="s">
        <v>1311</v>
      </c>
      <c r="W28" s="30" t="s">
        <v>1312</v>
      </c>
      <c r="X28" s="30" t="s">
        <v>1313</v>
      </c>
      <c r="Y28" s="30" t="s">
        <v>1314</v>
      </c>
      <c r="Z28" s="30" t="s">
        <v>1315</v>
      </c>
      <c r="AA28" s="30" t="s">
        <v>1316</v>
      </c>
      <c r="AB28" s="30" t="s">
        <v>1317</v>
      </c>
      <c r="AC28" s="30" t="s">
        <v>1318</v>
      </c>
      <c r="AD28" s="30" t="s">
        <v>1319</v>
      </c>
      <c r="AE28" s="30" t="s">
        <v>1320</v>
      </c>
      <c r="AF28" s="30" t="s">
        <v>1321</v>
      </c>
      <c r="AG28" s="30" t="s">
        <v>1322</v>
      </c>
      <c r="AH28" s="30" t="s">
        <v>1323</v>
      </c>
      <c r="AI28" s="30" t="s">
        <v>1324</v>
      </c>
      <c r="AJ28" s="30" t="s">
        <v>1325</v>
      </c>
      <c r="AK28" s="30" t="s">
        <v>1326</v>
      </c>
      <c r="AL28" s="30" t="s">
        <v>1327</v>
      </c>
      <c r="AM28" s="30" t="s">
        <v>1328</v>
      </c>
      <c r="AN28" s="36" t="s">
        <v>1329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1330</v>
      </c>
      <c r="C29" s="34" t="s">
        <v>1331</v>
      </c>
      <c r="D29" s="34" t="s">
        <v>1007</v>
      </c>
      <c r="E29" s="34" t="s">
        <v>1028</v>
      </c>
      <c r="F29" s="34" t="s">
        <v>1332</v>
      </c>
      <c r="G29" s="34" t="s">
        <v>966</v>
      </c>
      <c r="H29" s="34" t="s">
        <v>1333</v>
      </c>
      <c r="I29" s="34" t="s">
        <v>880</v>
      </c>
      <c r="J29" s="34" t="s">
        <v>1008</v>
      </c>
      <c r="K29" s="34" t="s">
        <v>1008</v>
      </c>
      <c r="L29" s="34" t="s">
        <v>1334</v>
      </c>
      <c r="M29" s="34" t="s">
        <v>931</v>
      </c>
      <c r="N29" s="34" t="s">
        <v>1335</v>
      </c>
      <c r="O29" s="34" t="s">
        <v>1336</v>
      </c>
      <c r="P29" s="34" t="s">
        <v>1337</v>
      </c>
      <c r="Q29" s="34" t="s">
        <v>1338</v>
      </c>
      <c r="R29" s="34" t="s">
        <v>1339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1340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1341</v>
      </c>
      <c r="AD29" s="34" t="s">
        <v>1342</v>
      </c>
      <c r="AE29" s="34" t="s">
        <v>996</v>
      </c>
      <c r="AF29" s="34" t="s">
        <v>1067</v>
      </c>
      <c r="AG29" s="34" t="s">
        <v>1289</v>
      </c>
      <c r="AH29" s="34" t="s">
        <v>1343</v>
      </c>
      <c r="AI29" s="34" t="s">
        <v>1344</v>
      </c>
      <c r="AJ29" s="34" t="s">
        <v>1008</v>
      </c>
      <c r="AK29" s="34" t="s">
        <v>1344</v>
      </c>
      <c r="AL29" s="34" t="s">
        <v>1008</v>
      </c>
      <c r="AM29" s="34" t="s">
        <v>1280</v>
      </c>
      <c r="AN29" s="35" t="s">
        <v>1281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1287</v>
      </c>
      <c r="E30" s="34"/>
      <c r="F30" s="34" t="s">
        <v>1345</v>
      </c>
      <c r="G30" s="34" t="s">
        <v>1346</v>
      </c>
      <c r="H30" s="34" t="s">
        <v>1347</v>
      </c>
      <c r="I30" s="34" t="s">
        <v>1348</v>
      </c>
      <c r="J30" s="34"/>
      <c r="K30" s="34"/>
      <c r="L30" s="34" t="s">
        <v>1349</v>
      </c>
      <c r="M30" s="34" t="s">
        <v>874</v>
      </c>
      <c r="N30" s="34" t="s">
        <v>880</v>
      </c>
      <c r="O30" s="34" t="s">
        <v>946</v>
      </c>
      <c r="P30" s="34" t="s">
        <v>1350</v>
      </c>
      <c r="Q30" s="34" t="s">
        <v>856</v>
      </c>
      <c r="R30" s="34"/>
      <c r="S30" s="34" t="s">
        <v>1338</v>
      </c>
      <c r="T30" s="34" t="s">
        <v>1351</v>
      </c>
      <c r="U30" s="34" t="s">
        <v>880</v>
      </c>
      <c r="V30" s="34" t="s">
        <v>1351</v>
      </c>
      <c r="W30" s="34" t="s">
        <v>880</v>
      </c>
      <c r="X30" s="34" t="s">
        <v>1351</v>
      </c>
      <c r="Y30" s="34" t="s">
        <v>880</v>
      </c>
      <c r="Z30" s="34" t="s">
        <v>1351</v>
      </c>
      <c r="AA30" s="34" t="s">
        <v>880</v>
      </c>
      <c r="AB30" s="34"/>
      <c r="AC30" s="34"/>
      <c r="AD30" s="34"/>
      <c r="AE30" s="34" t="s">
        <v>1352</v>
      </c>
      <c r="AF30" s="34"/>
      <c r="AG30" s="34"/>
      <c r="AH30" s="34"/>
      <c r="AI30" s="34" t="s">
        <v>1188</v>
      </c>
      <c r="AJ30" s="34" t="s">
        <v>1353</v>
      </c>
      <c r="AK30" s="34" t="s">
        <v>1188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1354</v>
      </c>
      <c r="E31" s="34"/>
      <c r="F31" s="34"/>
      <c r="G31" s="34"/>
      <c r="H31" s="34"/>
      <c r="I31" s="34"/>
      <c r="J31" s="34"/>
      <c r="K31" s="34"/>
      <c r="L31" s="34" t="s">
        <v>1355</v>
      </c>
      <c r="M31" s="34" t="s">
        <v>1356</v>
      </c>
      <c r="N31" s="34" t="s">
        <v>923</v>
      </c>
      <c r="O31" s="34" t="s">
        <v>1357</v>
      </c>
      <c r="P31" s="34" t="s">
        <v>912</v>
      </c>
      <c r="Q31" s="34" t="s">
        <v>1358</v>
      </c>
      <c r="R31" s="34"/>
      <c r="S31" s="34" t="s">
        <v>856</v>
      </c>
      <c r="T31" s="34"/>
      <c r="U31" s="34" t="s">
        <v>1359</v>
      </c>
      <c r="V31" s="34"/>
      <c r="W31" s="34" t="s">
        <v>1359</v>
      </c>
      <c r="X31" s="34"/>
      <c r="Y31" s="34" t="s">
        <v>1359</v>
      </c>
      <c r="Z31" s="34"/>
      <c r="AA31" s="34" t="s">
        <v>1359</v>
      </c>
      <c r="AB31" s="34"/>
      <c r="AC31" s="34"/>
      <c r="AD31" s="34"/>
      <c r="AE31" s="34" t="s">
        <v>1360</v>
      </c>
      <c r="AF31" s="34"/>
      <c r="AG31" s="34"/>
      <c r="AH31" s="34"/>
      <c r="AI31" s="34" t="s">
        <v>1361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1362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1363</v>
      </c>
      <c r="R32" s="34"/>
      <c r="S32" s="34" t="s">
        <v>1358</v>
      </c>
      <c r="T32" s="34"/>
      <c r="U32" s="34" t="s">
        <v>1364</v>
      </c>
      <c r="V32" s="34"/>
      <c r="W32" s="34" t="s">
        <v>1364</v>
      </c>
      <c r="X32" s="34"/>
      <c r="Y32" s="34" t="s">
        <v>1364</v>
      </c>
      <c r="Z32" s="34"/>
      <c r="AA32" s="34" t="s">
        <v>1364</v>
      </c>
      <c r="AB32" s="34"/>
      <c r="AC32" s="34"/>
      <c r="AD32" s="34"/>
      <c r="AE32" s="34"/>
      <c r="AF32" s="34"/>
      <c r="AG32" s="34"/>
      <c r="AH32" s="34"/>
      <c r="AI32" s="34" t="s">
        <v>1355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1365</v>
      </c>
      <c r="E33" s="34"/>
      <c r="F33" s="34"/>
      <c r="G33" s="34"/>
      <c r="H33" s="34"/>
      <c r="I33" s="34"/>
      <c r="J33" s="34"/>
      <c r="K33" s="34"/>
      <c r="L33" s="34" t="s">
        <v>1366</v>
      </c>
      <c r="M33" s="34"/>
      <c r="N33" s="34"/>
      <c r="O33" s="34"/>
      <c r="P33" s="34"/>
      <c r="Q33" s="34" t="s">
        <v>925</v>
      </c>
      <c r="R33" s="34"/>
      <c r="S33" s="34" t="s">
        <v>1363</v>
      </c>
      <c r="T33" s="34"/>
      <c r="U33" s="34" t="s">
        <v>1367</v>
      </c>
      <c r="V33" s="34"/>
      <c r="W33" s="34" t="s">
        <v>1367</v>
      </c>
      <c r="X33" s="34"/>
      <c r="Y33" s="34" t="s">
        <v>1367</v>
      </c>
      <c r="Z33" s="34"/>
      <c r="AA33" s="34" t="s">
        <v>1367</v>
      </c>
      <c r="AB33" s="34"/>
      <c r="AC33" s="34"/>
      <c r="AD33" s="34"/>
      <c r="AE33" s="34"/>
      <c r="AF33" s="34"/>
      <c r="AG33" s="34"/>
      <c r="AH33" s="34"/>
      <c r="AI33" s="34" t="s">
        <v>1366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1368</v>
      </c>
      <c r="M34" s="34"/>
      <c r="N34" s="34"/>
      <c r="O34" s="34"/>
      <c r="P34" s="34"/>
      <c r="Q34" s="34" t="s">
        <v>1369</v>
      </c>
      <c r="R34" s="34"/>
      <c r="S34" s="34" t="s">
        <v>925</v>
      </c>
      <c r="T34" s="34"/>
      <c r="U34" s="34" t="s">
        <v>1370</v>
      </c>
      <c r="V34" s="34"/>
      <c r="W34" s="34" t="s">
        <v>1370</v>
      </c>
      <c r="X34" s="34"/>
      <c r="Y34" s="34" t="s">
        <v>1370</v>
      </c>
      <c r="Z34" s="34"/>
      <c r="AA34" s="34" t="s">
        <v>1370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1371</v>
      </c>
      <c r="M35" s="34"/>
      <c r="N35" s="34"/>
      <c r="O35" s="34"/>
      <c r="P35" s="34"/>
      <c r="Q35" s="34" t="s">
        <v>1372</v>
      </c>
      <c r="R35" s="34"/>
      <c r="S35" s="34" t="s">
        <v>1369</v>
      </c>
      <c r="T35" s="34"/>
      <c r="U35" s="34" t="s">
        <v>1373</v>
      </c>
      <c r="V35" s="34"/>
      <c r="W35" s="34" t="s">
        <v>1373</v>
      </c>
      <c r="X35" s="34"/>
      <c r="Y35" s="34" t="s">
        <v>1373</v>
      </c>
      <c r="Z35" s="34"/>
      <c r="AA35" s="34" t="s">
        <v>1373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1372</v>
      </c>
      <c r="T36" s="34"/>
      <c r="U36" s="34" t="s">
        <v>1374</v>
      </c>
      <c r="V36" s="34"/>
      <c r="W36" s="34" t="s">
        <v>1374</v>
      </c>
      <c r="X36" s="34"/>
      <c r="Y36" s="34" t="s">
        <v>1374</v>
      </c>
      <c r="Z36" s="34"/>
      <c r="AA36" s="34" t="s">
        <v>1374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1375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1376</v>
      </c>
      <c r="R38" s="34"/>
      <c r="S38" s="34" t="s">
        <v>1375</v>
      </c>
      <c r="T38" s="34"/>
      <c r="U38" s="34" t="s">
        <v>1377</v>
      </c>
      <c r="V38" s="34"/>
      <c r="W38" s="34" t="s">
        <v>1377</v>
      </c>
      <c r="X38" s="34"/>
      <c r="Y38" s="34" t="s">
        <v>1377</v>
      </c>
      <c r="Z38" s="34"/>
      <c r="AA38" s="34" t="s">
        <v>1377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1378</v>
      </c>
      <c r="R39" s="37"/>
      <c r="S39" s="37" t="s">
        <v>1376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1379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2026-03-10T14:19:48Z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