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44" documentId="8_{B6337239-1A00-434D-AAD0-422EA1FEB5AE}" xr6:coauthVersionLast="47" xr6:coauthVersionMax="47" xr10:uidLastSave="{B7B232C7-0CD9-47D0-8FC1-057BF35B1D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5" i="11"/>
  <c r="M117" i="11"/>
  <c r="K126" i="11"/>
  <c r="K132" i="11"/>
  <c r="M13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6" i="1" l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<sst xmlns="http://schemas.openxmlformats.org/spreadsheetml/2006/main" count="4932" uniqueCount="1308">
  <si>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</si>
  <si>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</si>
  <si>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</si>
  <si>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</si>
  <si>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</si>
  <si>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</si>
  <si>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</si>
  <si>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</si>
  <si>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</si>
  <si>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</si>
  <si>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</si>
  <si>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</si>
  <si>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</si>
  <si>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</si>
  <si>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</si>
  <si>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</si>
  <si>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</si>
  <si>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</si>
  <si>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</si>
  <si>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</si>
  <si>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</si>
  <si>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</si>
  <si>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</si>
  <si>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</si>
  <si>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</si>
  <si>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</si>
  <si>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</si>
  <si>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</si>
  <si>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</si>
  <si>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</si>
  <si>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</si>
  <si>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</si>
  <si>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</si>
  <si>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</si>
  <si>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</si>
  <si>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</si>
  <si>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</si>
  <si>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</si>
  <si>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</si>
  <si>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</si>
  <si>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</si>
  <si>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</si>
  <si>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</si>
  <si>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</si>
  <si>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</si>
  <si>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</si>
  <si>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</si>
  <si>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</si>
  <si>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</si>
  <si>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</si>
  <si>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</si>
  <si>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</si>
  <si>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</si>
  <si>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</si>
  <si>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</si>
  <si>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</si>
  <si>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</si>
  <si>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</si>
  <si>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</si>
  <si>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</si>
  <si>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</si>
  <si>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</si>
  <si>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</si>
  <si>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</si>
  <si>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</si>
  <si>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</si>
  <si>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</si>
  <si>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</si>
  <si>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</si>
  <si>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</si>
  <si>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</si>
  <si>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</si>
  <si>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</si>
  <si>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</si>
  <si>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</si>
  <si>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</si>
  <si>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</si>
  <si>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</si>
  <si>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</si>
  <si>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</si>
  <si>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</si>
  <si>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</si>
  <si>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</si>
  <si>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</si>
  <si>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</si>
  <si>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</si>
  <si>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</si>
  <si>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</si>
  <si>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</si>
  <si>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</si>
  <si>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</si>
  <si>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</si>
  <si>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</si>
  <si>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</si>
  <si>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</si>
  <si>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</si>
  <si>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</si>
  <si>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</si>
  <si>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</si>
  <si>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</si>
  <si>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</si>
  <si>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</si>
  <si>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</si>
  <si>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</si>
  <si>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</si>
  <si>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</si>
  <si>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</si>
  <si>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</si>
  <si>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</si>
  <si>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</si>
  <si>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</si>
  <si>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</si>
  <si>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</si>
  <si>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</si>
  <si>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</si>
  <si>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</si>
  <si>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</si>
  <si>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</si>
  <si>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</si>
  <si>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</si>
  <si>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</si>
  <si>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</si>
  <si>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</si>
  <si>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</si>
  <si>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</si>
  <si>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</si>
  <si>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</si>
  <si>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</si>
  <si>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</si>
  <si>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</si>
  <si>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</si>
  <si>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</si>
  <si>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</si>
  <si>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</si>
  <si>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</si>
  <si>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</si>
  <si>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</si>
  <si>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</si>
  <si>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</si>
  <si>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</si>
  <si>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</si>
  <si>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</si>
  <si>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</si>
  <si>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</si>
  <si>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</si>
  <si>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</si>
  <si>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</si>
  <si>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</si>
  <si>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</si>
  <si>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</si>
  <si>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</si>
  <si>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</si>
  <si>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</si>
  <si>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</si>
  <si>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</si>
  <si>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</si>
  <si>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</si>
  <si>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</si>
  <si>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</si>
  <si>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</si>
  <si>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</si>
  <si>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</si>
  <si>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</si>
  <si>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</si>
  <si>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</si>
  <si>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</si>
  <si>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</si>
  <si>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</si>
  <si>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</si>
  <si>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</si>
  <si>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</si>
  <si>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</si>
  <si>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</si>
  <si>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</si>
  <si>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</si>
  <si>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</si>
  <si>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</si>
  <si>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</si>
  <si>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</si>
  <si>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</si>
  <si>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</si>
  <si>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</si>
  <si>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</si>
  <si>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</si>
  <si>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</si>
  <si>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</si>
  <si>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</si>
  <si>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</si>
  <si>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</si>
  <si>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</si>
  <si>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</si>
  <si>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</si>
  <si>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</si>
  <si>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</si>
  <si>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</si>
  <si>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</si>
  <si>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</si>
  <si>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</si>
  <si>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</si>
  <si>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</si>
  <si>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</si>
  <si>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</si>
  <si>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</si>
  <si>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</si>
  <si>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</si>
  <si>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</si>
  <si>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</si>
  <si>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</si>
  <si>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</si>
  <si>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</si>
  <si>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</si>
  <si>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</si>
  <si>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</si>
  <si>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</si>
  <si>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</si>
  <si>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</si>
  <si>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</si>
  <si>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</si>
  <si>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</si>
  <si>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</si>
  <si>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</si>
  <si>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</si>
  <si>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</si>
  <si>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</si>
  <si>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</si>
  <si>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</si>
  <si>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</si>
  <si>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</si>
  <si>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</si>
  <si>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</si>
  <si>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</si>
  <si>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</si>
  <si>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</si>
  <si>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</si>
  <si>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</si>
  <si>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</si>
  <si>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</si>
  <si>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</si>
  <si>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</si>
  <si>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</si>
  <si>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</si>
  <si>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</si>
  <si>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</si>
  <si>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</si>
  <si>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</si>
  <si>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</si>
  <si>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</si>
  <si>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</si>
  <si>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</si>
  <si>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</si>
  <si>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</si>
  <si>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</si>
  <si>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</si>
  <si>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</si>
  <si>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</si>
  <si>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</si>
  <si>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</si>
  <si>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</si>
  <si>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</si>
  <si>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</si>
  <si>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</si>
  <si>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</si>
  <si>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</si>
  <si>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</si>
  <si>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</si>
  <si>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</si>
  <si>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</si>
  <si>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</si>
  <si>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</si>
  <si>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</si>
  <si>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</si>
  <si>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</si>
  <si>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</si>
  <si>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</si>
  <si>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</si>
  <si>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</si>
  <si>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</si>
  <si>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</si>
  <si>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</si>
  <si>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</si>
  <si>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</si>
  <si>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</si>
  <si>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</si>
  <si>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</si>
  <si>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</si>
  <si>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</si>
  <si>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</si>
  <si>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</si>
  <si>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</si>
  <si>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</si>
  <si>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</si>
  <si>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</si>
  <si>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</si>
  <si>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</si>
  <si>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</si>
  <si>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</si>
  <si>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</si>
  <si>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</si>
  <si>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</si>
  <si>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</si>
  <si>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</si>
  <si>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</si>
  <si>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</si>
  <si>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</si>
  <si>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</si>
  <si>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</si>
  <si>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</si>
  <si>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</si>
  <si>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</si>
  <si>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</si>
  <si>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</si>
  <si>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</si>
  <si>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</si>
  <si>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</si>
  <si>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</si>
  <si>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</si>
  <si>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</si>
  <si>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</si>
  <si>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</si>
  <si>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</si>
  <si>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</si>
  <si>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</si>
  <si>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</si>
  <si>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</si>
  <si>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</si>
  <si>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</si>
  <si>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</si>
  <si>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</si>
  <si>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</si>
  <si>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</si>
  <si>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</si>
  <si>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</si>
  <si>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</si>
  <si>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</si>
  <si>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</si>
  <si>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</si>
  <si>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</si>
  <si>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</si>
  <si>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</si>
  <si>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</si>
  <si>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</si>
  <si>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</si>
  <si>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</si>
  <si>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</si>
  <si>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</si>
  <si>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</si>
  <si>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</si>
  <si>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</si>
  <si>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</si>
  <si>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</si>
  <si>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</si>
  <si>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</si>
  <si>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</si>
  <si>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</si>
  <si>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</si>
  <si>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</si>
  <si>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</si>
  <si>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</si>
  <si>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</si>
  <si>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</si>
  <si>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</si>
  <si>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</si>
  <si>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</si>
  <si>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</si>
  <si>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</si>
  <si>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</si>
  <si>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</si>
  <si>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</si>
  <si>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</si>
  <si>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</si>
  <si>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</si>
  <si>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</si>
  <si>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</si>
  <si>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</si>
  <si>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</si>
  <si>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</si>
  <si>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</si>
  <si>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</si>
  <si>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</si>
  <si>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</si>
  <si>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</si>
  <si>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</si>
  <si>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</si>
  <si>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</si>
  <si>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</si>
  <si>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</si>
  <si>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</si>
  <si>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</si>
  <si>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</si>
  <si>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</si>
  <si>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</si>
  <si>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</si>
  <si>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</si>
  <si>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</si>
  <si>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</si>
  <si>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</si>
  <si>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</si>
  <si>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</si>
  <si>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</si>
  <si>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</si>
  <si>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</si>
  <si>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</si>
  <si>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</si>
  <si>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</si>
  <si>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</si>
  <si>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</si>
  <si>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</si>
  <si>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</si>
  <si>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</si>
  <si>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</si>
  <si>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</si>
  <si>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</si>
  <si>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</si>
  <si>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</si>
  <si>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</si>
  <si>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</si>
  <si>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</si>
  <si>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</si>
  <si>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</si>
  <si>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</si>
  <si>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</si>
  <si>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</si>
  <si>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</si>
  <si>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</si>
  <si>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</si>
  <si>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</si>
  <si>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</si>
  <si>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</si>
  <si>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</si>
  <si>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</si>
  <si>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</si>
  <si>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</si>
  <si>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</si>
  <si>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</si>
  <si>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</si>
  <si>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</si>
  <si>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</si>
  <si>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</si>
  <si>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</si>
  <si>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</si>
  <si>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</si>
  <si>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</si>
  <si>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</si>
  <si>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</si>
  <si>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</si>
  <si>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</si>
  <si>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</si>
  <si>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</si>
  <si>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</si>
  <si>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</si>
  <si>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</si>
  <si>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</si>
  <si>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</si>
  <si>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</si>
  <si>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</si>
  <si>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</si>
  <si>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</si>
  <si>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</si>
  <si>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</si>
  <si>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</si>
  <si>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</si>
  <si>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</si>
  <si>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</si>
  <si>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</si>
  <si>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</si>
  <si>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</si>
  <si>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</si>
  <si>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</si>
  <si>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</si>
  <si>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</si>
  <si>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</si>
  <si>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</si>
  <si>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</si>
  <si>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</si>
  <si>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</si>
  <si>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</si>
  <si>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</si>
  <si>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</si>
  <si>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</si>
  <si>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</si>
  <si>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</si>
  <si>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</si>
  <si>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</si>
  <si>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</si>
  <si>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</si>
  <si>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</si>
  <si>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</si>
  <si>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</si>
  <si>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</si>
  <si>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</si>
  <si>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</si>
  <si>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</si>
  <si>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</si>
  <si>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</si>
  <si>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</si>
  <si>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</si>
  <si>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</si>
  <si>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</si>
  <si>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</si>
  <si>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</si>
  <si>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</si>
  <si>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</si>
  <si>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</si>
  <si>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</si>
  <si>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</si>
  <si>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</si>
  <si>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</si>
  <si>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</si>
  <si>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</si>
  <si>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</si>
  <si>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</si>
  <si>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</si>
  <si>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</si>
  <si>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</si>
  <si>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</si>
  <si>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</si>
  <si>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</si>
  <si>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</si>
  <si>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</si>
  <si>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</si>
  <si>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</si>
  <si>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</si>
  <si>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</si>
  <si>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</si>
  <si>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</si>
  <si>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</si>
  <si>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</si>
  <si>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</si>
  <si>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</si>
  <si>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</si>
  <si>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</si>
  <si>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</si>
  <si>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</si>
  <si>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</si>
  <si>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</si>
  <si>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</si>
  <si>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</si>
  <si>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</si>
  <si>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</si>
  <si>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</si>
  <si>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</si>
  <si>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</si>
  <si>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</si>
  <si>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</si>
  <si>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</si>
  <si>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</si>
  <si>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</si>
  <si>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</si>
  <si>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</si>
  <si>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</si>
  <si>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</si>
  <si>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</si>
  <si>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</si>
  <si>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</si>
  <si>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</si>
  <si>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</si>
  <si>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</si>
  <si>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</si>
  <si>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</si>
  <si>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</si>
  <si>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</si>
  <si>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</si>
  <si>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</si>
  <si>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</si>
  <si>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</si>
  <si>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</si>
  <si>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</si>
  <si>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</si>
  <si>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</si>
  <si>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</si>
  <si>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</si>
  <si>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</si>
  <si>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</si>
  <si>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</si>
  <si>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</si>
  <si>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</si>
  <si>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</si>
  <si>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</si>
  <si>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</si>
  <si>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</si>
  <si>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</si>
  <si>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</si>
  <si>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</si>
  <si>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</si>
  <si>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</si>
  <si>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</si>
  <si>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</si>
  <si>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</si>
  <si>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</si>
  <si>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</si>
  <si>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</si>
  <si>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</si>
  <si>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</si>
  <si>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</si>
  <si>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</si>
  <si>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</si>
  <si>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</si>
  <si>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</si>
  <si>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</si>
  <si>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</si>
  <si>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</si>
  <si>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</si>
  <si>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</si>
  <si>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</si>
  <si>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</si>
  <si>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</si>
  <si>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</si>
  <si>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</si>
  <si>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</si>
  <si>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</si>
  <si>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</si>
  <si>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</si>
  <si>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</si>
  <si>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</si>
  <si>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</si>
  <si>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</si>
  <si>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</si>
  <si>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</si>
  <si>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</si>
  <si>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</si>
  <si>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</si>
  <si>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</si>
  <si>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</si>
  <si>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</si>
  <si>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</si>
  <si>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</si>
  <si>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</si>
  <si>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</si>
  <si>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</si>
  <si>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</si>
  <si>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</si>
  <si>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</si>
  <si>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</si>
  <si>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</si>
  <si>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</si>
  <si>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</si>
  <si>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</si>
  <si>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</si>
  <si>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</si>
  <si>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</si>
  <si>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</si>
  <si>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</si>
  <si>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</si>
  <si>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</si>
  <si>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</si>
  <si>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</si>
  <si>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</si>
  <si>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</si>
  <si>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</si>
  <si>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</si>
  <si>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</si>
  <si>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</si>
  <si>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</si>
  <si>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</si>
  <si>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</si>
  <si>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</si>
  <si>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</si>
  <si>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</si>
  <si>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</si>
  <si>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</si>
  <si>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</si>
  <si>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</si>
  <si>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</si>
  <si>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</si>
  <si>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</si>
  <si>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</si>
  <si>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</si>
  <si>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</si>
  <si>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</si>
  <si>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</si>
  <si>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</si>
  <si>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</si>
  <si>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</si>
  <si>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</si>
  <si>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</si>
  <si>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</si>
  <si>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</si>
  <si>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</si>
  <si>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</si>
  <si>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</si>
  <si>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</si>
  <si>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</si>
  <si>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</si>
  <si>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</si>
  <si>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</si>
  <si>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</si>
  <si>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</si>
  <si>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</si>
  <si>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</si>
  <si>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</si>
  <si>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</si>
  <si>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</si>
  <si>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</si>
  <si>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</si>
  <si>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</si>
  <si>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</si>
  <si>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</si>
  <si>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</si>
  <si>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</si>
  <si>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</si>
  <si>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</si>
  <si>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</si>
  <si>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</si>
  <si>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</si>
  <si>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</si>
  <si>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</si>
  <si>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</si>
  <si>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</si>
  <si>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</si>
  <si>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</si>
  <si>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</si>
  <si>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</si>
  <si>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</si>
  <si>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</si>
  <si>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</si>
  <si>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</si>
  <si>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</si>
  <si>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</si>
  <si>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</si>
  <si>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</si>
  <si>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</si>
  <si>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</si>
  <si>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</si>
  <si>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</si>
  <si>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</si>
  <si>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</si>
  <si>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</si>
  <si>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</si>
  <si>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</si>
  <si>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</si>
  <si>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</si>
  <si>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</si>
  <si>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</si>
  <si>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</si>
  <si>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</si>
  <si>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</si>
  <si>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</si>
  <si>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</si>
  <si>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</si>
  <si>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</si>
  <si>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</si>
  <si>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</si>
  <si>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</si>
  <si>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</si>
  <si>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</si>
  <si>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</si>
  <si>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</si>
  <si>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</si>
  <si>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</si>
  <si>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</si>
  <si>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</si>
  <si>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</si>
  <si>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</si>
  <si>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</si>
  <si>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</si>
  <si>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</si>
  <si>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</si>
  <si>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</si>
  <si>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</si>
  <si>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</si>
  <si>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</si>
  <si>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</si>
  <si>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</si>
  <si>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</si>
  <si>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</si>
  <si>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</si>
  <si>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</si>
  <si>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</si>
  <si>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</si>
  <si>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</si>
  <si>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</si>
  <si>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</si>
  <si>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</si>
  <si>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</si>
  <si>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</si>
  <si>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</si>
  <si>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</si>
  <si>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</si>
  <si>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</si>
  <si>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</si>
  <si>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</si>
  <si>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</si>
  <si>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</si>
  <si>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</si>
  <si>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</si>
  <si>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</si>
  <si>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</si>
  <si>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</si>
  <si>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</si>
  <si>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</si>
  <si>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</si>
  <si>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</si>
  <si>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</si>
  <si>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</si>
  <si>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</si>
  <si>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</si>
  <si>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</si>
  <si>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</si>
  <si>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</si>
  <si>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</si>
  <si>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</si>
  <si>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</si>
  <si>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</si>
  <si>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</si>
  <si>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</si>
  <si>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</si>
  <si>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</si>
  <si>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</si>
  <si>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</si>
  <si>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</si>
  <si>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</si>
  <si>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</si>
  <si>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</si>
  <si>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</si>
  <si>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</si>
  <si>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</si>
  <si>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</si>
  <si>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</si>
  <si>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</si>
  <si>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</si>
  <si>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</si>
  <si>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</si>
  <si>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</si>
  <si>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</si>
  <si>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</si>
  <si>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</si>
  <si>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</si>
  <si>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</si>
  <si>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</si>
  <si>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</si>
  <si>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</si>
  <si>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</si>
  <si>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</si>
  <si>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</si>
  <si>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</si>
  <si>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</si>
  <si>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</si>
  <si>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</si>
  <si>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</si>
  <si>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</si>
  <si>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</si>
  <si>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</si>
  <si>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</si>
  <si>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</si>
  <si>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</si>
  <si>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</si>
  <si>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</si>
  <si>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</si>
  <si>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</si>
  <si>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</si>
  <si>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</si>
  <si>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</si>
  <si>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</si>
  <si>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</si>
  <si>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</si>
  <si>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</si>
  <si>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</si>
  <si>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</si>
  <si>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</si>
  <si>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</si>
  <si>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</si>
  <si>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</si>
  <si>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</si>
  <si>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</si>
  <si>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</si>
  <si>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</si>
  <si>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</si>
  <si>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</si>
  <si>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</si>
  <si>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</si>
  <si>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</si>
  <si>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</si>
  <si>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</si>
  <si>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</si>
  <si>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</si>
  <si>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</si>
  <si>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</si>
  <si>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</si>
  <si>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</si>
  <si>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</si>
  <si>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</si>
  <si>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</si>
  <si>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</si>
  <si>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</si>
  <si>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</si>
  <si>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</si>
  <si>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</si>
  <si>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</si>
  <si>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</si>
  <si>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</si>
  <si>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</si>
  <si>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</si>
  <si>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</si>
  <si>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</si>
  <si>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</si>
  <si>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</si>
  <si>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</si>
  <si>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</si>
  <si>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</si>
  <si>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</si>
  <si>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</si>
  <si>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</si>
  <si>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</si>
  <si>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</si>
  <si>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</si>
  <si>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</si>
  <si>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</si>
  <si>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</si>
  <si>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</si>
  <si>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</si>
  <si>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</si>
  <si>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</si>
  <si>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</si>
  <si>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</si>
  <si>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</si>
  <si>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</si>
  <si>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</si>
  <si>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</si>
  <si>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</si>
  <si>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</si>
  <si>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</si>
  <si>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</si>
  <si>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</si>
  <si>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</si>
  <si>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</si>
  <si>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</si>
  <si>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</si>
  <si>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</si>
  <si>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</si>
  <si>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</si>
  <si>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</si>
  <si>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</si>
  <si>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</si>
  <si>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</si>
  <si>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</si>
  <si>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</si>
  <si>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</si>
  <si>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</si>
  <si>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</si>
  <si>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</si>
  <si>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</si>
  <si>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</si>
  <si>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</si>
  <si>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</si>
  <si>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</si>
  <si>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</si>
  <si>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</si>
  <si>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</si>
  <si>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</si>
  <si>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</si>
  <si>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</si>
  <si>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</si>
  <si>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</si>
  <si>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</si>
  <si>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</si>
  <si>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</si>
  <si>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</si>
  <si>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</si>
  <si>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</si>
  <si>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</si>
  <si>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</si>
  <si>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</si>
  <si>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</si>
  <si>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</si>
  <si>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</si>
  <si>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</si>
  <si>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</si>
  <si>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</si>
  <si>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</si>
  <si>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</si>
  <si>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</si>
  <si>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</si>
  <si>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</si>
  <si>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</si>
  <si>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</si>
  <si>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</si>
  <si>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</si>
  <si>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</si>
  <si>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</si>
  <si>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</si>
  <si>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</si>
  <si>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</si>
  <si>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</si>
  <si>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</si>
  <si>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</si>
  <si>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</si>
  <si>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</si>
  <si>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</si>
  <si>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</si>
  <si>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</si>
  <si>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</si>
  <si>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</si>
  <si>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</si>
  <si>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</si>
  <si>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</si>
  <si>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</si>
  <si>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</si>
  <si>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</si>
  <si>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</si>
  <si>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</si>
  <si>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</si>
  <si>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</si>
  <si>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</si>
  <si>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</si>
  <si>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</si>
  <si>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</si>
  <si>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</si>
  <si>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</si>
  <si>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</si>
  <si>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</si>
  <si>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</si>
  <si>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</si>
  <si>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</si>
  <si>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</si>
  <si>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</si>
  <si>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</si>
  <si>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</si>
  <si>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</si>
  <si>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</si>
  <si>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</si>
  <si>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</si>
  <si>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</si>
  <si>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</si>
  <si>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</si>
  <si>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</si>
  <si>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</si>
  <si>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</si>
  <si>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</si>
  <si>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</si>
  <si>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</si>
  <si>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</si>
  <si>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</si>
  <si>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</si>
  <si>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</si>
  <si>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</si>
  <si>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</si>
  <si>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</si>
  <si>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</si>
  <si>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</si>
  <si>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</si>
  <si>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</si>
  <si>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</si>
  <si>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</si>
  <si>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</si>
  <si>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</si>
  <si>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</si>
  <si>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</si>
  <si>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</si>
  <si>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</si>
  <si>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</si>
  <si>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</si>
  <si>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</si>
  <si>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</si>
  <si>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</si>
  <si>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</si>
  <si>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</si>
  <si>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</si>
  <si>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</si>
  <si>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</si>
  <si>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</si>
  <si>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</si>
  <si>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</si>
  <si>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</si>
  <si>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</si>
  <si>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</si>
  <si>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</si>
  <si>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</si>
  <si>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</si>
  <si>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</si>
  <si>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</si>
  <si>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</si>
  <si>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</si>
  <si>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</si>
  <si>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</si>
  <si>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</si>
  <si>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</si>
  <si>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</si>
  <si>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</si>
  <si>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</si>
  <si>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</si>
  <si>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</si>
  <si>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</si>
  <si>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</si>
  <si>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</si>
  <si>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</si>
  <si>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</si>
  <si>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</si>
  <si>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</si>
  <si>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</si>
  <si>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</si>
  <si>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</si>
  <si>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</si>
  <si>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</si>
  <si>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</si>
  <si>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</si>
  <si>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</si>
  <si>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</si>
  <si>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</si>
  <si>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</si>
  <si>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</si>
  <si>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</si>
  <si>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</si>
  <si>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</si>
  <si>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</si>
  <si>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</si>
  <si>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</si>
  <si>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</si>
  <si>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</si>
  <si>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</si>
  <si>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</si>
  <si>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</si>
  <si>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</si>
  <si>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</si>
  <si>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</si>
  <si>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</si>
  <si>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</si>
  <si>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</si>
  <si>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</si>
  <si>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</si>
  <si>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</si>
  <si>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</si>
  <si>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</si>
  <si>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</si>
  <si>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</si>
  <si>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</si>
  <si>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</si>
  <si>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</si>
  <si>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</si>
  <si>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</si>
  <si>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</si>
  <si>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</si>
  <si>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</si>
  <si>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</si>
  <si>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</si>
  <si>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</si>
  <si>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</si>
  <si>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</si>
  <si>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</si>
  <si>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</si>
  <si>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</si>
  <si>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</si>
  <si>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</si>
  <si>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</si>
  <si>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</si>
  <si>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</si>
  <si>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</si>
  <si>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</si>
  <si>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</si>
  <si>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</si>
  <si>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</si>
  <si>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</si>
  <si>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</si>
  <si>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</si>
  <si>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</si>
  <si>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</si>
  <si>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</si>
  <si>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</si>
  <si>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</si>
  <si>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</si>
  <si>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</si>
  <si>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</si>
  <si>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</si>
  <si>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</si>
  <si>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</si>
  <si>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</si>
  <si>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</si>
  <si>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</si>
  <si>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</si>
  <si>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</si>
  <si>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</si>
  <si>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</si>
  <si>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</si>
  <si>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</si>
  <si>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</si>
  <si>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</si>
  <si>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</si>
  <si>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</si>
  <si>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</si>
  <si>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</si>
  <si>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</si>
  <si>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</si>
  <si>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</si>
  <si>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</si>
  <si>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</si>
  <si>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</si>
  <si>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</si>
  <si>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</si>
  <si>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</si>
  <si>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</si>
  <si>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</si>
  <si>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</si>
  <si>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</si>
  <si>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</si>
  <si>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</si>
  <si>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</si>
  <si>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</si>
  <si>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</si>
  <si>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</si>
  <si>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</si>
  <si>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</si>
  <si>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</si>
  <si>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</si>
  <si>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</si>
  <si>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</si>
  <si>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</si>
  <si>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</si>
  <si>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</si>
  <si>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</si>
  <si>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</si>
  <si>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</si>
  <si>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</si>
  <si>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</si>
  <si>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</si>
  <si>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</si>
  <si>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</si>
  <si>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</si>
  <si>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</si>
  <si>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</si>
  <si>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</si>
  <si>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</si>
  <si>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</si>
  <si>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</si>
  <si>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</si>
  <si>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</si>
  <si>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</si>
  <si>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</si>
  <si>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</si>
  <si>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</si>
  <si>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</si>
  <si>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</si>
  <si>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</si>
  <si>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</si>
  <si>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</si>
  <si>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</si>
  <si>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</si>
  <si>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</si>
  <si>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</si>
  <si>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</si>
  <si>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</si>
  <si>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</si>
  <si>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</si>
  <si>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</si>
  <si>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</si>
  <si>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</si>
  <si>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</si>
  <si>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</si>
  <si>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</si>
  <si>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</si>
  <si>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</si>
  <si>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</si>
  <si>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</si>
  <si>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</si>
  <si>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</si>
  <si>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</si>
  <si>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</si>
  <si>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</si>
  <si>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</si>
  <si>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</si>
  <si>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</si>
  <si>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</si>
  <si>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</si>
  <si>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</si>
  <si>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o D71 11:30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</si>
  <si>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</si>
  <si>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</si>
  <si>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</si>
  <si>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</si>
  <si>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>MOD FN</t>
  </si>
  <si>
    <t xml:space="preserve">MC1 08:54, estão manobrando os vagoes que estão trancando a partida </t>
  </si>
  <si>
    <t>herbert</t>
  </si>
  <si>
    <t xml:space="preserve">MC1 08:54, cco verificando faixa </t>
  </si>
  <si>
    <t xml:space="preserve">MC1 08;52, previsao apos o C64 10hrs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</si>
  <si>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</si>
  <si>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</si>
  <si>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</si>
  <si>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</si>
  <si>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</si>
  <si>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</si>
  <si>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/ </t>
  </si>
  <si>
    <t>PUR-PJG</t>
  </si>
  <si>
    <t>PURPJG</t>
  </si>
  <si>
    <t>Francyslaine</t>
  </si>
  <si>
    <t>Deslocamento</t>
  </si>
  <si>
    <t>Aguaradando envio MC1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</si>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</sst>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21" tableBorderDxfId="4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9"/>
    <tableColumn id="8" xr3:uid="{69D5AC3B-4F64-4F8F-AD2A-0AD158918DD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7" activePane="bottomRight" state="frozen"/>
      <selection pane="bottomRight" activeCell="B33" sqref="B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1266</v>
      </c>
      <c r="BL23" s="15"/>
      <c r="BM23" s="14"/>
      <c r="BN23" s="14"/>
      <c r="BO23" s="165"/>
      <c r="BP23" s="16"/>
      <c r="BQ23" s="12" t="str">
        <f t="shared" si="2"/>
        <v>Produção</v>
      </c>
      <c r="BR23" s="18">
        <f t="shared" si="3"/>
        <v>1.333333333333333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1270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1271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1278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1283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1287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1269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E1745994</v>
      </c>
      <c r="B41" s="171">
        <v>45994</v>
      </c>
      <c r="C41" s="8">
        <f>IF(BS_CONTROLE[[#This Row],[DATA]]="","",WEEKNUM(BS_CONTROLE[[#This Row],[DATA]]))</f>
        <v>49</v>
      </c>
      <c r="D41" s="51" t="s">
        <v>750</v>
      </c>
      <c r="E41" s="324">
        <v>313</v>
      </c>
      <c r="F41" s="172" t="s">
        <v>611</v>
      </c>
      <c r="G41" s="9" t="str">
        <f>IF(D41="","*",VLOOKUP(F41,BS_ATIVIDADE[#All],3,FALSE))</f>
        <v>CAMINHÂO - SOLDA</v>
      </c>
      <c r="H41" s="173" t="s">
        <v>470</v>
      </c>
      <c r="I41" s="173" t="s">
        <v>470</v>
      </c>
      <c r="J41" s="217">
        <v>78</v>
      </c>
      <c r="K41" s="217">
        <v>251</v>
      </c>
      <c r="L41" s="83">
        <v>244</v>
      </c>
      <c r="M41" s="217" t="s">
        <v>1274</v>
      </c>
      <c r="N41" s="217" t="s">
        <v>1275</v>
      </c>
      <c r="O41" s="173">
        <v>0.375</v>
      </c>
      <c r="P41" s="173">
        <v>0.125</v>
      </c>
      <c r="Q41" s="83">
        <v>3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1" s="80" t="str">
        <f>IFERROR(_xlfn.XLOOKUP(J41, BASE_MAPA!$E$2:$E$359, BASE_MAPA!$J$2:$J$359), "ERRO")</f>
        <v>ITIRAPINA - BAURU</v>
      </c>
      <c r="V41" s="198" t="s">
        <v>1276</v>
      </c>
      <c r="W41" s="173" t="s">
        <v>1277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0.33333333333333331</v>
      </c>
      <c r="AE41" s="83">
        <v>6251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CAMINHÃO DE SOLDA</v>
      </c>
      <c r="AJ41" s="9" t="str">
        <f>IF(D41="","*",VLOOKUP(AI41,BS_ATIVIDADE[#Data],3,FALSE))</f>
        <v>CAMINHÂO - SOLDA</v>
      </c>
      <c r="AK41" s="284" t="str">
        <f>IF(BS_CONTROLE[[#This Row],[Local - Partida]]=0, "-", BS_CONTROLE[[#This Row],[Local - Partida]])</f>
        <v>ZDK1</v>
      </c>
      <c r="AL41" s="284" t="str">
        <f>IF(BS_CONTROLE[[#This Row],[Local - Encerramento]]=0, "-", BS_CONTROLE[[#This Row],[Local - Encerramento]])</f>
        <v>ZDK1</v>
      </c>
      <c r="AM41" s="284" t="str">
        <f>IF(BS_CONTROLE[[#This Row],[Entre - Estações]]=0, "-", BS_CONTROLE[[#This Row],[Entre - Estações]])</f>
        <v>ZDK-ZVT</v>
      </c>
      <c r="AN41" s="284" t="str">
        <f>IF(BS_CONTROLE[[#This Row],[SB]]=0, "-", BS_CONTROLE[[#This Row],[SB]])</f>
        <v>ZDK1/ZDKZVT</v>
      </c>
      <c r="AO41" s="285">
        <f>IF(BS_CONTROLE[[#This Row],[SUB]]=0, "-", BS_CONTROLE[[#This Row],[SUB]])</f>
        <v>78</v>
      </c>
      <c r="AP41" s="286">
        <f>IF(BS_CONTROLE[[#This Row],[KM - Inicio]]=0, "-", BS_CONTROLE[[#This Row],[KM - Inicio]])</f>
        <v>251</v>
      </c>
      <c r="AQ41" s="286">
        <f>IF(BS_CONTROLE[[#This Row],[KM - Fim]]=0, "-", BS_CONTROLE[[#This Row],[KM - Fim]])</f>
        <v>244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1" s="11" t="str">
        <f>IFERROR(_xlfn.XLOOKUP(AO41, BASE_MAPA!$E$2:$E$359, BASE_MAPA!$J$2:$J$359), "ERRO")</f>
        <v>ITIRAPINA - BAURU</v>
      </c>
      <c r="BF41" s="287" t="str">
        <f>IF(BS_CONTROLE[[#This Row],[Responsavel pelo boletim]]=0, "-", BS_CONTROLE[[#This Row],[Responsavel pelo boletim]])</f>
        <v>Higor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W9445994</v>
      </c>
      <c r="B42" s="171">
        <v>45994</v>
      </c>
      <c r="C42" s="8">
        <f>IF(BS_CONTROLE[[#This Row],[DATA]]="","",WEEKNUM(BS_CONTROLE[[#This Row],[DATA]]))</f>
        <v>49</v>
      </c>
      <c r="D42" s="51" t="s">
        <v>846</v>
      </c>
      <c r="E42" s="320">
        <v>359</v>
      </c>
      <c r="F42" s="172" t="s">
        <v>753</v>
      </c>
      <c r="G42" s="9" t="str">
        <f>IF(D42="","*",VLOOKUP(F42,BS_ATIVIDADE[#All],3,FALSE))</f>
        <v>OUTROS</v>
      </c>
      <c r="H42" s="173" t="s">
        <v>307</v>
      </c>
      <c r="I42" s="173" t="s">
        <v>337</v>
      </c>
      <c r="J42" s="217">
        <v>103</v>
      </c>
      <c r="K42" s="217">
        <v>1882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2" s="173">
        <v>0.375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2" s="80" t="str">
        <f>IFERROR(_xlfn.XLOOKUP(J42, BASE_MAPA!$E$2:$E$359, BASE_MAPA!$J$2:$J$359), "ERRO")</f>
        <v>OURO VERDE - LIGAÇÃO</v>
      </c>
      <c r="V42" s="198" t="s">
        <v>1284</v>
      </c>
      <c r="W42" s="173" t="s">
        <v>1285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609</v>
      </c>
      <c r="AD42" s="173">
        <v>0.29166666666666669</v>
      </c>
      <c r="AE42" s="83">
        <v>9406</v>
      </c>
      <c r="AF42" s="83" t="s">
        <v>609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PSG</v>
      </c>
      <c r="AL42" s="284" t="str">
        <f>IF(BS_CONTROLE[[#This Row],[Local - Encerramento]]=0, "-", BS_CONTROLE[[#This Row],[Local - Encerramento]])</f>
        <v>PPR</v>
      </c>
      <c r="AM42" s="284" t="str">
        <f>IF(BS_CONTROLE[[#This Row],[Entre - Estações]]=0, "-", BS_CONTROLE[[#This Row],[Entre - Estações]])</f>
        <v>POA-PAM</v>
      </c>
      <c r="AN42" s="284" t="str">
        <f>IF(BS_CONTROLE[[#This Row],[SB]]=0, "-", BS_CONTROLE[[#This Row],[SB]])</f>
        <v>POAPAM</v>
      </c>
      <c r="AO42" s="285">
        <f>IF(BS_CONTROLE[[#This Row],[SUB]]=0, "-", BS_CONTROLE[[#This Row],[SUB]])</f>
        <v>103</v>
      </c>
      <c r="AP42" s="286">
        <f>IF(BS_CONTROLE[[#This Row],[KM - Inicio]]=0, "-", BS_CONTROLE[[#This Row],[KM - Inicio]])</f>
        <v>1882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2" s="11" t="str">
        <f>IFERROR(_xlfn.XLOOKUP(AO42, BASE_MAPA!$E$2:$E$359, BASE_MAPA!$J$2:$J$359), "ERRO")</f>
        <v>OURO VERDE - LIGAÇÃO</v>
      </c>
      <c r="BF42" s="287" t="str">
        <f>IF(BS_CONTROLE[[#This Row],[Responsavel pelo boletim]]=0, "-", BS_CONTROLE[[#This Row],[Responsavel pelo boletim]])</f>
        <v xml:space="preserve">Lucas 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2:K400" name="Range1_8_1"/>
    <protectedRange sqref="O408:Q450 O15:Q18 O21:Q21 O23:Q23 O28:Q28 O30:Q37 O42:Q400" name="Range1_9_1"/>
    <protectedRange sqref="V408:Y450 Y6:Y12 X13:Y14 V21:Y21 V15:Y18 Y19:Y20 X28 Y23:Y31 V43:Y400 V32:Y36 Y37:Y42" name="Range1_11_1"/>
    <protectedRange sqref="Z408:AD450 Z6:Z15 Z21:AD21 Z16:AD18 Z23:Z28 Z43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17" priority="18718" operator="equal">
      <formula>"ERRO"</formula>
    </cfRule>
  </conditionalFormatting>
  <conditionalFormatting sqref="X4 Y475:Y550 Y408:Z474 Y1:Z18 Y21:Z21 Y23:Z26 Z27:Z28 Z31 Y27:Y31 Y39:Z40 Y32:Z37 Y41 Y42:Z400">
    <cfRule type="cellIs" dxfId="416" priority="18707" operator="equal">
      <formula>"OPORTUNIDADE"</formula>
    </cfRule>
  </conditionalFormatting>
  <conditionalFormatting sqref="AZ6:AZ522">
    <cfRule type="expression" dxfId="415" priority="18702">
      <formula>$BU6=1</formula>
    </cfRule>
  </conditionalFormatting>
  <conditionalFormatting sqref="BQ6:BQ599">
    <cfRule type="cellIs" dxfId="414" priority="18713" operator="equal">
      <formula>"Produção e Intervalo"</formula>
    </cfRule>
    <cfRule type="cellIs" dxfId="413" priority="18714" operator="equal">
      <formula>"Aderente"</formula>
    </cfRule>
    <cfRule type="cellIs" dxfId="412" priority="18715" operator="equal">
      <formula>"Intervalo"</formula>
    </cfRule>
    <cfRule type="cellIs" dxfId="411" priority="18716" operator="equal">
      <formula>"Produção"</formula>
    </cfRule>
    <cfRule type="cellIs" dxfId="410" priority="18717" operator="equal">
      <formula>"ERRO"</formula>
    </cfRule>
  </conditionalFormatting>
  <conditionalFormatting sqref="BR6:BS552">
    <cfRule type="cellIs" dxfId="409" priority="18695" operator="equal">
      <formula>"*"</formula>
    </cfRule>
    <cfRule type="cellIs" dxfId="408" priority="18696" operator="greaterThanOrEqual">
      <formula>1</formula>
    </cfRule>
    <cfRule type="cellIs" dxfId="407" priority="18697" operator="lessThan">
      <formula>1</formula>
    </cfRule>
  </conditionalFormatting>
  <conditionalFormatting sqref="X475:X522 Y475:Y550 Y408:Z474 Y6:Z18 Y21:Z21 Y23:Z26 Z27:Z28 Z31 Y27:Y31 Y39:Z40 Y32:Z37 Y41 Y42:Z400">
    <cfRule type="cellIs" dxfId="406" priority="18643" operator="equal">
      <formula>"NÃO"</formula>
    </cfRule>
    <cfRule type="cellIs" dxfId="405" priority="18644" operator="equal">
      <formula>"SIM"</formula>
    </cfRule>
  </conditionalFormatting>
  <conditionalFormatting sqref="X475:X522">
    <cfRule type="cellIs" dxfId="404" priority="18642" operator="equal">
      <formula>"OPORTUNIDADE"</formula>
    </cfRule>
  </conditionalFormatting>
  <conditionalFormatting sqref="Z475:Z522">
    <cfRule type="cellIs" dxfId="403" priority="18640" operator="equal">
      <formula>"NÃO"</formula>
    </cfRule>
    <cfRule type="cellIs" dxfId="402" priority="18641" operator="equal">
      <formula>"SIM"</formula>
    </cfRule>
  </conditionalFormatting>
  <conditionalFormatting sqref="Z475:Z522">
    <cfRule type="cellIs" dxfId="401" priority="18639" operator="equal">
      <formula>"OPORTUNIDADE"</formula>
    </cfRule>
  </conditionalFormatting>
  <conditionalFormatting sqref="Y1048575:Y1048576">
    <cfRule type="cellIs" dxfId="400" priority="18524" operator="equal">
      <formula>"OPORTUNIDADE"</formula>
    </cfRule>
  </conditionalFormatting>
  <conditionalFormatting sqref="Y1048575:Y1048576">
    <cfRule type="cellIs" dxfId="399" priority="18522" operator="equal">
      <formula>"NÃO"</formula>
    </cfRule>
    <cfRule type="cellIs" dxfId="398" priority="18523" operator="equal">
      <formula>"SIM"</formula>
    </cfRule>
  </conditionalFormatting>
  <conditionalFormatting sqref="Z523:Z548">
    <cfRule type="cellIs" dxfId="397" priority="18259" operator="equal">
      <formula>"OPORTUNIDADE"</formula>
    </cfRule>
  </conditionalFormatting>
  <conditionalFormatting sqref="Z523:Z548">
    <cfRule type="cellIs" dxfId="396" priority="18257" operator="equal">
      <formula>"NÃO"</formula>
    </cfRule>
    <cfRule type="cellIs" dxfId="395" priority="18258" operator="equal">
      <formula>"SIM"</formula>
    </cfRule>
  </conditionalFormatting>
  <conditionalFormatting sqref="X549">
    <cfRule type="cellIs" dxfId="394" priority="18245" operator="equal">
      <formula>"NÃO"</formula>
    </cfRule>
    <cfRule type="cellIs" dxfId="393" priority="18246" operator="equal">
      <formula>"SIM"</formula>
    </cfRule>
  </conditionalFormatting>
  <conditionalFormatting sqref="X549">
    <cfRule type="cellIs" dxfId="392" priority="18244" operator="equal">
      <formula>"OPORTUNIDADE"</formula>
    </cfRule>
  </conditionalFormatting>
  <conditionalFormatting sqref="Z549">
    <cfRule type="cellIs" dxfId="391" priority="18242" operator="equal">
      <formula>"NÃO"</formula>
    </cfRule>
    <cfRule type="cellIs" dxfId="390" priority="18243" operator="equal">
      <formula>"SIM"</formula>
    </cfRule>
  </conditionalFormatting>
  <conditionalFormatting sqref="Z549">
    <cfRule type="cellIs" dxfId="389" priority="18241" operator="equal">
      <formula>"OPORTUNIDADE"</formula>
    </cfRule>
  </conditionalFormatting>
  <conditionalFormatting sqref="BI549">
    <cfRule type="iconSet" priority="1825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51">
      <iconSet showValue="0">
        <cfvo type="percent" val="0"/>
        <cfvo type="num" val="1"/>
        <cfvo type="num" val="1" gte="0"/>
      </iconSet>
    </cfRule>
    <cfRule type="iconSet" priority="1825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5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8" priority="18861">
      <formula>$BU492=1</formula>
    </cfRule>
  </conditionalFormatting>
  <conditionalFormatting sqref="AZ525:AZ549">
    <cfRule type="expression" dxfId="387" priority="19021">
      <formula>$BU497=1</formula>
    </cfRule>
  </conditionalFormatting>
  <conditionalFormatting sqref="BI523:BI548"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24">
      <iconSet showValue="0">
        <cfvo type="percent" val="0"/>
        <cfvo type="num" val="1"/>
        <cfvo type="num" val="1" gte="0"/>
      </iconSet>
    </cfRule>
    <cfRule type="iconSet" priority="1902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6" priority="13656" operator="equal">
      <formula>"*"</formula>
    </cfRule>
    <cfRule type="cellIs" dxfId="385" priority="13657" operator="greaterThanOrEqual">
      <formula>1</formula>
    </cfRule>
    <cfRule type="cellIs" dxfId="384" priority="13658" operator="lessThan">
      <formula>1</formula>
    </cfRule>
  </conditionalFormatting>
  <conditionalFormatting sqref="BI6:BI522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63">
      <iconSet showValue="0">
        <cfvo type="percent" val="0"/>
        <cfvo type="num" val="1"/>
        <cfvo type="num" val="1" gte="0"/>
      </iconSet>
    </cfRule>
  </conditionalFormatting>
  <conditionalFormatting sqref="BK16:BK18 BK20:BK21 BK29:BK30 BK24:BK26 BK32:BK599">
    <cfRule type="iconSet" priority="19064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83" priority="364" operator="equal">
      <formula>"OPORTUNIDADE"</formula>
    </cfRule>
  </conditionalFormatting>
  <conditionalFormatting sqref="Y401:Z407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Z404">
    <cfRule type="cellIs" dxfId="380" priority="361" operator="equal">
      <formula>"OPORTUNIDADE"</formula>
    </cfRule>
  </conditionalFormatting>
  <conditionalFormatting sqref="Z404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404">
    <cfRule type="cellIs" dxfId="377" priority="358" operator="equal">
      <formula>"OPORTUNIDADE"</formula>
    </cfRule>
  </conditionalFormatting>
  <conditionalFormatting sqref="Z404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404">
    <cfRule type="cellIs" dxfId="374" priority="355" operator="equal">
      <formula>"OPORTUNIDADE"</formula>
    </cfRule>
  </conditionalFormatting>
  <conditionalFormatting sqref="Z404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404">
    <cfRule type="cellIs" dxfId="371" priority="352" operator="equal">
      <formula>"OPORTUNIDADE"</formula>
    </cfRule>
  </conditionalFormatting>
  <conditionalFormatting sqref="Z404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Z404">
    <cfRule type="cellIs" dxfId="368" priority="349" operator="equal">
      <formula>"OPORTUNIDADE"</formula>
    </cfRule>
  </conditionalFormatting>
  <conditionalFormatting sqref="Z404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Z404">
    <cfRule type="cellIs" dxfId="365" priority="346" operator="equal">
      <formula>"OPORTUNIDADE"</formula>
    </cfRule>
  </conditionalFormatting>
  <conditionalFormatting sqref="Z404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Z404">
    <cfRule type="cellIs" dxfId="362" priority="343" operator="equal">
      <formula>"OPORTUNIDADE"</formula>
    </cfRule>
  </conditionalFormatting>
  <conditionalFormatting sqref="Z404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Z404">
    <cfRule type="cellIs" dxfId="359" priority="340" operator="equal">
      <formula>"OPORTUNIDADE"</formula>
    </cfRule>
  </conditionalFormatting>
  <conditionalFormatting sqref="Z404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Z404">
    <cfRule type="cellIs" dxfId="356" priority="337" operator="equal">
      <formula>"OPORTUNIDADE"</formula>
    </cfRule>
  </conditionalFormatting>
  <conditionalFormatting sqref="Z404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404">
    <cfRule type="cellIs" dxfId="353" priority="334" operator="equal">
      <formula>"OPORTUNIDADE"</formula>
    </cfRule>
  </conditionalFormatting>
  <conditionalFormatting sqref="Z404">
    <cfRule type="cellIs" dxfId="352" priority="332" operator="equal">
      <formula>"NÃO"</formula>
    </cfRule>
    <cfRule type="cellIs" dxfId="351" priority="333" operator="equal">
      <formula>"SIM"</formula>
    </cfRule>
  </conditionalFormatting>
  <conditionalFormatting sqref="Z404">
    <cfRule type="cellIs" dxfId="350" priority="331" operator="equal">
      <formula>"OPORTUNIDADE"</formula>
    </cfRule>
  </conditionalFormatting>
  <conditionalFormatting sqref="Z404">
    <cfRule type="cellIs" dxfId="349" priority="329" operator="equal">
      <formula>"NÃO"</formula>
    </cfRule>
    <cfRule type="cellIs" dxfId="348" priority="330" operator="equal">
      <formula>"SIM"</formula>
    </cfRule>
  </conditionalFormatting>
  <conditionalFormatting sqref="Z404">
    <cfRule type="cellIs" dxfId="347" priority="328" operator="equal">
      <formula>"OPORTUNIDADE"</formula>
    </cfRule>
  </conditionalFormatting>
  <conditionalFormatting sqref="Z404">
    <cfRule type="cellIs" dxfId="346" priority="326" operator="equal">
      <formula>"NÃO"</formula>
    </cfRule>
    <cfRule type="cellIs" dxfId="345" priority="327" operator="equal">
      <formula>"SIM"</formula>
    </cfRule>
  </conditionalFormatting>
  <conditionalFormatting sqref="Z404">
    <cfRule type="cellIs" dxfId="344" priority="325" operator="equal">
      <formula>"OPORTUNIDADE"</formula>
    </cfRule>
  </conditionalFormatting>
  <conditionalFormatting sqref="Z404">
    <cfRule type="cellIs" dxfId="343" priority="323" operator="equal">
      <formula>"NÃO"</formula>
    </cfRule>
    <cfRule type="cellIs" dxfId="342" priority="324" operator="equal">
      <formula>"SIM"</formula>
    </cfRule>
  </conditionalFormatting>
  <conditionalFormatting sqref="Z404">
    <cfRule type="cellIs" dxfId="341" priority="322" operator="equal">
      <formula>"OPORTUNIDADE"</formula>
    </cfRule>
  </conditionalFormatting>
  <conditionalFormatting sqref="Z404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404">
    <cfRule type="cellIs" dxfId="338" priority="319" operator="equal">
      <formula>"OPORTUNIDADE"</formula>
    </cfRule>
  </conditionalFormatting>
  <conditionalFormatting sqref="Z404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404">
    <cfRule type="cellIs" dxfId="335" priority="316" operator="equal">
      <formula>"OPORTUNIDADE"</formula>
    </cfRule>
  </conditionalFormatting>
  <conditionalFormatting sqref="Z404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404">
    <cfRule type="cellIs" dxfId="332" priority="313" operator="equal">
      <formula>"OPORTUNIDADE"</formula>
    </cfRule>
  </conditionalFormatting>
  <conditionalFormatting sqref="Z404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404">
    <cfRule type="cellIs" dxfId="329" priority="310" operator="equal">
      <formula>"OPORTUNIDADE"</formula>
    </cfRule>
  </conditionalFormatting>
  <conditionalFormatting sqref="Z404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404">
    <cfRule type="cellIs" dxfId="326" priority="307" operator="equal">
      <formula>"OPORTUNIDADE"</formula>
    </cfRule>
  </conditionalFormatting>
  <conditionalFormatting sqref="Z404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404">
    <cfRule type="cellIs" dxfId="323" priority="304" operator="equal">
      <formula>"OPORTUNIDADE"</formula>
    </cfRule>
  </conditionalFormatting>
  <conditionalFormatting sqref="Z404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404">
    <cfRule type="cellIs" dxfId="320" priority="301" operator="equal">
      <formula>"OPORTUNIDADE"</formula>
    </cfRule>
  </conditionalFormatting>
  <conditionalFormatting sqref="Z404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404">
    <cfRule type="cellIs" dxfId="317" priority="298" operator="equal">
      <formula>"OPORTUNIDADE"</formula>
    </cfRule>
  </conditionalFormatting>
  <conditionalFormatting sqref="Z404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404">
    <cfRule type="cellIs" dxfId="314" priority="295" operator="equal">
      <formula>"OPORTUNIDADE"</formula>
    </cfRule>
  </conditionalFormatting>
  <conditionalFormatting sqref="Z404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404">
    <cfRule type="cellIs" dxfId="311" priority="292" operator="equal">
      <formula>"OPORTUNIDADE"</formula>
    </cfRule>
  </conditionalFormatting>
  <conditionalFormatting sqref="Z404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Y404">
    <cfRule type="cellIs" dxfId="308" priority="289" operator="equal">
      <formula>"OPORTUNIDADE"</formula>
    </cfRule>
  </conditionalFormatting>
  <conditionalFormatting sqref="Y404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Y404">
    <cfRule type="cellIs" dxfId="305" priority="286" operator="equal">
      <formula>"OPORTUNIDADE"</formula>
    </cfRule>
  </conditionalFormatting>
  <conditionalFormatting sqref="Y404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Y404">
    <cfRule type="cellIs" dxfId="302" priority="283" operator="equal">
      <formula>"OPORTUNIDADE"</formula>
    </cfRule>
  </conditionalFormatting>
  <conditionalFormatting sqref="Y404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Y404">
    <cfRule type="cellIs" dxfId="299" priority="280" operator="equal">
      <formula>"OPORTUNIDADE"</formula>
    </cfRule>
  </conditionalFormatting>
  <conditionalFormatting sqref="Y404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Y404">
    <cfRule type="cellIs" dxfId="296" priority="277" operator="equal">
      <formula>"OPORTUNIDADE"</formula>
    </cfRule>
  </conditionalFormatting>
  <conditionalFormatting sqref="Y404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Y404">
    <cfRule type="cellIs" dxfId="293" priority="274" operator="equal">
      <formula>"OPORTUNIDADE"</formula>
    </cfRule>
  </conditionalFormatting>
  <conditionalFormatting sqref="Y404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Y404">
    <cfRule type="cellIs" dxfId="290" priority="271" operator="equal">
      <formula>"OPORTUNIDADE"</formula>
    </cfRule>
  </conditionalFormatting>
  <conditionalFormatting sqref="Y404">
    <cfRule type="cellIs" dxfId="289" priority="269" operator="equal">
      <formula>"NÃO"</formula>
    </cfRule>
    <cfRule type="cellIs" dxfId="288" priority="270" operator="equal">
      <formula>"SIM"</formula>
    </cfRule>
  </conditionalFormatting>
  <conditionalFormatting sqref="Y404">
    <cfRule type="cellIs" dxfId="287" priority="268" operator="equal">
      <formula>"OPORTUNIDADE"</formula>
    </cfRule>
  </conditionalFormatting>
  <conditionalFormatting sqref="Y404">
    <cfRule type="cellIs" dxfId="286" priority="266" operator="equal">
      <formula>"NÃO"</formula>
    </cfRule>
    <cfRule type="cellIs" dxfId="285" priority="267" operator="equal">
      <formula>"SIM"</formula>
    </cfRule>
  </conditionalFormatting>
  <conditionalFormatting sqref="Y404">
    <cfRule type="cellIs" dxfId="284" priority="265" operator="equal">
      <formula>"OPORTUNIDADE"</formula>
    </cfRule>
  </conditionalFormatting>
  <conditionalFormatting sqref="Y404">
    <cfRule type="cellIs" dxfId="283" priority="263" operator="equal">
      <formula>"NÃO"</formula>
    </cfRule>
    <cfRule type="cellIs" dxfId="282" priority="264" operator="equal">
      <formula>"SIM"</formula>
    </cfRule>
  </conditionalFormatting>
  <conditionalFormatting sqref="Y404">
    <cfRule type="cellIs" dxfId="281" priority="262" operator="equal">
      <formula>"OPORTUNIDADE"</formula>
    </cfRule>
  </conditionalFormatting>
  <conditionalFormatting sqref="Y404">
    <cfRule type="cellIs" dxfId="280" priority="260" operator="equal">
      <formula>"NÃO"</formula>
    </cfRule>
    <cfRule type="cellIs" dxfId="279" priority="261" operator="equal">
      <formula>"SIM"</formula>
    </cfRule>
  </conditionalFormatting>
  <conditionalFormatting sqref="Y404">
    <cfRule type="cellIs" dxfId="278" priority="259" operator="equal">
      <formula>"OPORTUNIDADE"</formula>
    </cfRule>
  </conditionalFormatting>
  <conditionalFormatting sqref="Y404">
    <cfRule type="cellIs" dxfId="277" priority="257" operator="equal">
      <formula>"NÃO"</formula>
    </cfRule>
    <cfRule type="cellIs" dxfId="276" priority="258" operator="equal">
      <formula>"SIM"</formula>
    </cfRule>
  </conditionalFormatting>
  <conditionalFormatting sqref="Y404">
    <cfRule type="cellIs" dxfId="275" priority="256" operator="equal">
      <formula>"OPORTUNIDADE"</formula>
    </cfRule>
  </conditionalFormatting>
  <conditionalFormatting sqref="Y404">
    <cfRule type="cellIs" dxfId="274" priority="254" operator="equal">
      <formula>"NÃO"</formula>
    </cfRule>
    <cfRule type="cellIs" dxfId="273" priority="255" operator="equal">
      <formula>"SIM"</formula>
    </cfRule>
  </conditionalFormatting>
  <conditionalFormatting sqref="Y404">
    <cfRule type="cellIs" dxfId="272" priority="253" operator="equal">
      <formula>"OPORTUNIDADE"</formula>
    </cfRule>
  </conditionalFormatting>
  <conditionalFormatting sqref="Y404">
    <cfRule type="cellIs" dxfId="271" priority="251" operator="equal">
      <formula>"NÃO"</formula>
    </cfRule>
    <cfRule type="cellIs" dxfId="270" priority="252" operator="equal">
      <formula>"SIM"</formula>
    </cfRule>
  </conditionalFormatting>
  <conditionalFormatting sqref="Y404">
    <cfRule type="cellIs" dxfId="269" priority="250" operator="equal">
      <formula>"OPORTUNIDADE"</formula>
    </cfRule>
  </conditionalFormatting>
  <conditionalFormatting sqref="Y404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Y404">
    <cfRule type="cellIs" dxfId="266" priority="247" operator="equal">
      <formula>"OPORTUNIDADE"</formula>
    </cfRule>
  </conditionalFormatting>
  <conditionalFormatting sqref="Y404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404">
    <cfRule type="cellIs" dxfId="263" priority="244" operator="equal">
      <formula>"OPORTUNIDADE"</formula>
    </cfRule>
  </conditionalFormatting>
  <conditionalFormatting sqref="Y4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Y404">
    <cfRule type="cellIs" dxfId="260" priority="241" operator="equal">
      <formula>"OPORTUNIDADE"</formula>
    </cfRule>
  </conditionalFormatting>
  <conditionalFormatting sqref="Y404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Y404">
    <cfRule type="cellIs" dxfId="257" priority="238" operator="equal">
      <formula>"OPORTUNIDADE"</formula>
    </cfRule>
  </conditionalFormatting>
  <conditionalFormatting sqref="Y404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404">
    <cfRule type="cellIs" dxfId="254" priority="235" operator="equal">
      <formula>"OPORTUNIDADE"</formula>
    </cfRule>
  </conditionalFormatting>
  <conditionalFormatting sqref="Y404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404">
    <cfRule type="cellIs" dxfId="251" priority="232" operator="equal">
      <formula>"OPORTUNIDADE"</formula>
    </cfRule>
  </conditionalFormatting>
  <conditionalFormatting sqref="Y404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404">
    <cfRule type="cellIs" dxfId="248" priority="229" operator="equal">
      <formula>"OPORTUNIDADE"</formula>
    </cfRule>
  </conditionalFormatting>
  <conditionalFormatting sqref="Y40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404">
    <cfRule type="cellIs" dxfId="245" priority="226" operator="equal">
      <formula>"OPORTUNIDADE"</formula>
    </cfRule>
  </conditionalFormatting>
  <conditionalFormatting sqref="Y40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Y404">
    <cfRule type="cellIs" dxfId="242" priority="223" operator="equal">
      <formula>"OPORTUNIDADE"</formula>
    </cfRule>
  </conditionalFormatting>
  <conditionalFormatting sqref="Y40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Y404">
    <cfRule type="cellIs" dxfId="239" priority="220" operator="equal">
      <formula>"OPORTUNIDADE"</formula>
    </cfRule>
  </conditionalFormatting>
  <conditionalFormatting sqref="Y404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404">
    <cfRule type="cellIs" dxfId="236" priority="217" operator="equal">
      <formula>"OPORTUNIDADE"</formula>
    </cfRule>
  </conditionalFormatting>
  <conditionalFormatting sqref="Y40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404">
    <cfRule type="cellIs" dxfId="233" priority="214" operator="equal">
      <formula>"OPORTUNIDADE"</formula>
    </cfRule>
  </conditionalFormatting>
  <conditionalFormatting sqref="Y40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404">
    <cfRule type="cellIs" dxfId="230" priority="211" operator="equal">
      <formula>"OPORTUNIDADE"</formula>
    </cfRule>
  </conditionalFormatting>
  <conditionalFormatting sqref="Y404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404">
    <cfRule type="cellIs" dxfId="227" priority="208" operator="equal">
      <formula>"OPORTUNIDADE"</formula>
    </cfRule>
  </conditionalFormatting>
  <conditionalFormatting sqref="Y404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404">
    <cfRule type="cellIs" dxfId="224" priority="205" operator="equal">
      <formula>"OPORTUNIDADE"</formula>
    </cfRule>
  </conditionalFormatting>
  <conditionalFormatting sqref="Y404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404">
    <cfRule type="cellIs" dxfId="221" priority="202" operator="equal">
      <formula>"OPORTUNIDADE"</formula>
    </cfRule>
  </conditionalFormatting>
  <conditionalFormatting sqref="Y404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404">
    <cfRule type="cellIs" dxfId="218" priority="199" operator="equal">
      <formula>"OPORTUNIDADE"</formula>
    </cfRule>
  </conditionalFormatting>
  <conditionalFormatting sqref="Y404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404">
    <cfRule type="cellIs" dxfId="215" priority="196" operator="equal">
      <formula>"OPORTUNIDADE"</formula>
    </cfRule>
  </conditionalFormatting>
  <conditionalFormatting sqref="Y404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404">
    <cfRule type="cellIs" dxfId="212" priority="193" operator="equal">
      <formula>"OPORTUNIDADE"</formula>
    </cfRule>
  </conditionalFormatting>
  <conditionalFormatting sqref="Y404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407">
    <cfRule type="cellIs" dxfId="209" priority="190" operator="equal">
      <formula>"OPORTUNIDADE"</formula>
    </cfRule>
  </conditionalFormatting>
  <conditionalFormatting sqref="Y407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407">
    <cfRule type="cellIs" dxfId="206" priority="187" operator="equal">
      <formula>"OPORTUNIDADE"</formula>
    </cfRule>
  </conditionalFormatting>
  <conditionalFormatting sqref="Z407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Z407">
    <cfRule type="cellIs" dxfId="203" priority="184" operator="equal">
      <formula>"OPORTUNIDADE"</formula>
    </cfRule>
  </conditionalFormatting>
  <conditionalFormatting sqref="Z407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Z407">
    <cfRule type="cellIs" dxfId="200" priority="181" operator="equal">
      <formula>"OPORTUNIDADE"</formula>
    </cfRule>
  </conditionalFormatting>
  <conditionalFormatting sqref="Z407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Z407">
    <cfRule type="cellIs" dxfId="197" priority="178" operator="equal">
      <formula>"OPORTUNIDADE"</formula>
    </cfRule>
  </conditionalFormatting>
  <conditionalFormatting sqref="Z407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Z407">
    <cfRule type="cellIs" dxfId="194" priority="175" operator="equal">
      <formula>"OPORTUNIDADE"</formula>
    </cfRule>
  </conditionalFormatting>
  <conditionalFormatting sqref="Z407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BK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1" priority="168" operator="equal">
      <formula>"OPORTUNIDADE"</formula>
    </cfRule>
  </conditionalFormatting>
  <conditionalFormatting sqref="Z20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Y20">
    <cfRule type="cellIs" dxfId="188" priority="165" operator="equal">
      <formula>"OPORTUNIDADE"</formula>
    </cfRule>
  </conditionalFormatting>
  <conditionalFormatting sqref="Y20">
    <cfRule type="cellIs" dxfId="187" priority="163" operator="equal">
      <formula>"NÃO"</formula>
    </cfRule>
    <cfRule type="cellIs" dxfId="186" priority="164" operator="equal">
      <formula>"SIM"</formula>
    </cfRule>
  </conditionalFormatting>
  <conditionalFormatting sqref="Z19">
    <cfRule type="cellIs" dxfId="185" priority="162" operator="equal">
      <formula>"OPORTUNIDADE"</formula>
    </cfRule>
  </conditionalFormatting>
  <conditionalFormatting sqref="Z19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Z19">
    <cfRule type="cellIs" dxfId="182" priority="144" operator="equal">
      <formula>"OPORTUNIDADE"</formula>
    </cfRule>
  </conditionalFormatting>
  <conditionalFormatting sqref="Z19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Z19">
    <cfRule type="cellIs" dxfId="179" priority="141" operator="equal">
      <formula>"OPORTUNIDADE"</formula>
    </cfRule>
  </conditionalFormatting>
  <conditionalFormatting sqref="Z19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Z19">
    <cfRule type="cellIs" dxfId="176" priority="138" operator="equal">
      <formula>"OPORTUNIDADE"</formula>
    </cfRule>
  </conditionalFormatting>
  <conditionalFormatting sqref="Z19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Z19">
    <cfRule type="cellIs" dxfId="173" priority="135" operator="equal">
      <formula>"OPORTUNIDADE"</formula>
    </cfRule>
  </conditionalFormatting>
  <conditionalFormatting sqref="Z19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9">
    <cfRule type="cellIs" dxfId="170" priority="132" operator="equal">
      <formula>"OPORTUNIDADE"</formula>
    </cfRule>
  </conditionalFormatting>
  <conditionalFormatting sqref="Z19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9">
    <cfRule type="cellIs" dxfId="167" priority="129" operator="equal">
      <formula>"OPORTUNIDADE"</formula>
    </cfRule>
  </conditionalFormatting>
  <conditionalFormatting sqref="Z19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9">
    <cfRule type="cellIs" dxfId="164" priority="126" operator="equal">
      <formula>"OPORTUNIDADE"</formula>
    </cfRule>
  </conditionalFormatting>
  <conditionalFormatting sqref="Z19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9">
    <cfRule type="cellIs" dxfId="161" priority="123" operator="equal">
      <formula>"OPORTUNIDADE"</formula>
    </cfRule>
  </conditionalFormatting>
  <conditionalFormatting sqref="Z19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Z19">
    <cfRule type="cellIs" dxfId="158" priority="120" operator="equal">
      <formula>"OPORTUNIDADE"</formula>
    </cfRule>
  </conditionalFormatting>
  <conditionalFormatting sqref="Z19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9">
    <cfRule type="cellIs" dxfId="155" priority="114" operator="equal">
      <formula>"OPORTUNIDADE"</formula>
    </cfRule>
  </conditionalFormatting>
  <conditionalFormatting sqref="Z19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Z19">
    <cfRule type="cellIs" dxfId="152" priority="111" operator="equal">
      <formula>"OPORTUNIDADE"</formula>
    </cfRule>
  </conditionalFormatting>
  <conditionalFormatting sqref="Z19">
    <cfRule type="cellIs" dxfId="151" priority="109" operator="equal">
      <formula>"NÃO"</formula>
    </cfRule>
    <cfRule type="cellIs" dxfId="150" priority="110" operator="equal">
      <formula>"SIM"</formula>
    </cfRule>
  </conditionalFormatting>
  <conditionalFormatting sqref="Y19">
    <cfRule type="cellIs" dxfId="149" priority="78" operator="equal">
      <formula>"OPORTUNIDADE"</formula>
    </cfRule>
  </conditionalFormatting>
  <conditionalFormatting sqref="Y19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Y22:Z22">
    <cfRule type="cellIs" dxfId="146" priority="75" operator="equal">
      <formula>"OPORTUNIDADE"</formula>
    </cfRule>
  </conditionalFormatting>
  <conditionalFormatting sqref="Y22:Z22">
    <cfRule type="cellIs" dxfId="145" priority="73" operator="equal">
      <formula>"NÃO"</formula>
    </cfRule>
    <cfRule type="cellIs" dxfId="144" priority="74" operator="equal">
      <formula>"SIM"</formula>
    </cfRule>
  </conditionalFormatting>
  <conditionalFormatting sqref="BP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3" priority="65" operator="equal">
      <formula>"OPORTUNIDADE"</formula>
    </cfRule>
  </conditionalFormatting>
  <conditionalFormatting sqref="Z30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0" priority="58" operator="equal">
      <formula>"OPORTUNIDADE"</formula>
    </cfRule>
  </conditionalFormatting>
  <conditionalFormatting sqref="Z27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28">
    <cfRule type="cellIs" dxfId="137" priority="52" operator="equal">
      <formula>"OPORTUNIDADE"</formula>
    </cfRule>
  </conditionalFormatting>
  <conditionalFormatting sqref="Z28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Z29">
    <cfRule type="cellIs" dxfId="134" priority="49" operator="equal">
      <formula>"OPORTUNIDADE"</formula>
    </cfRule>
  </conditionalFormatting>
  <conditionalFormatting sqref="Z29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1" priority="41" operator="equal">
      <formula>"OPORTUNIDADE"</formula>
    </cfRule>
  </conditionalFormatting>
  <conditionalFormatting sqref="Z2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30">
    <cfRule type="cellIs" dxfId="128" priority="38" operator="equal">
      <formula>"OPORTUNIDADE"</formula>
    </cfRule>
  </conditionalFormatting>
  <conditionalFormatting sqref="Z30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31">
    <cfRule type="cellIs" dxfId="125" priority="35" operator="equal">
      <formula>"OPORTUNIDADE"</formula>
    </cfRule>
  </conditionalFormatting>
  <conditionalFormatting sqref="Z31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BK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22" priority="18" operator="equal">
      <formula>"OPORTUNIDADE"</formula>
    </cfRule>
  </conditionalFormatting>
  <conditionalFormatting sqref="Z4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8">
    <cfRule type="cellIs" dxfId="119" priority="15" operator="equal">
      <formula>"OPORTUNIDADE"</formula>
    </cfRule>
  </conditionalFormatting>
  <conditionalFormatting sqref="Z3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8">
    <cfRule type="cellIs" dxfId="116" priority="12" operator="equal">
      <formula>"OPORTUNIDADE"</formula>
    </cfRule>
  </conditionalFormatting>
  <conditionalFormatting sqref="Y3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">
    <cfRule type="cellIs" dxfId="113" priority="9" operator="equal">
      <formula>"OPORTUNIDADE"</formula>
    </cfRule>
  </conditionalFormatting>
  <conditionalFormatting sqref="Z4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">
    <cfRule type="cellIs" dxfId="110" priority="6" operator="equal">
      <formula>"OPORTUNIDADE"</formula>
    </cfRule>
  </conditionalFormatting>
  <conditionalFormatting sqref="Z4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2">
    <cfRule type="cellIs" dxfId="107" priority="3" operator="equal">
      <formula>"OPORTUNIDADE"</formula>
    </cfRule>
  </conditionalFormatting>
  <conditionalFormatting sqref="Z4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1288</v>
      </c>
      <c r="D5" s="353"/>
      <c r="E5" s="353"/>
      <c r="F5" s="353"/>
      <c r="G5" s="353"/>
      <c r="H5" s="353"/>
      <c r="I5" s="353"/>
      <c r="J5" s="354"/>
      <c r="K5" s="355" t="s">
        <v>1289</v>
      </c>
      <c r="L5" s="356"/>
      <c r="M5" s="356"/>
      <c r="N5" s="356"/>
      <c r="O5" s="357" t="s">
        <v>1290</v>
      </c>
      <c r="P5" s="358"/>
      <c r="Q5" s="359"/>
    </row>
    <row r="6" spans="1:17" s="93" customFormat="1" ht="15.75" customHeight="1">
      <c r="A6" s="87" t="s">
        <v>1291</v>
      </c>
      <c r="B6" s="94" t="s">
        <v>1292</v>
      </c>
      <c r="C6" s="95" t="s">
        <v>1164</v>
      </c>
      <c r="D6" s="96" t="s">
        <v>1165</v>
      </c>
      <c r="E6" s="95" t="s">
        <v>1293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1294</v>
      </c>
      <c r="M6" s="139" t="s">
        <v>628</v>
      </c>
      <c r="N6" s="140" t="s">
        <v>1159</v>
      </c>
      <c r="O6" s="246" t="s">
        <v>1202</v>
      </c>
      <c r="P6" s="157"/>
      <c r="Q6" s="193" t="s">
        <v>1295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MALHA CENTRAL</v>
      </c>
      <c r="D43" s="99" t="str">
        <f>IF(FN_MC!T41="","*",FN_MC!T41)</f>
        <v>RAMAL</v>
      </c>
      <c r="E43" s="99" t="str">
        <f>IF(FN_MC!D41="","*",FN_MC!D41)</f>
        <v>E17</v>
      </c>
      <c r="F43" s="99" t="str">
        <f>IF(FN_MC!H41="","*",FN_MC!H41)</f>
        <v>ZDK1</v>
      </c>
      <c r="G43" s="99" t="str">
        <f>IF(FN_MC!M41="","*",FN_MC!M41)</f>
        <v>ZDK-ZVT</v>
      </c>
      <c r="H43" s="154">
        <f>IF(FN_MC!K41="","*",FN_MC!K41)</f>
        <v>251</v>
      </c>
      <c r="I43" s="132">
        <f>IF(FN_MC!O41="","*",FN_MC!O41)</f>
        <v>0.375</v>
      </c>
      <c r="J43" s="132">
        <f>IF(FN_MC!P41="","*",FN_MC!P41)</f>
        <v>0.125</v>
      </c>
      <c r="K43" s="141" t="str">
        <f>IF(FN_MC!AK41="","*",FN_MC!AK41)</f>
        <v>ZDK1</v>
      </c>
      <c r="L43" s="141" t="str">
        <f>IF(FN_MC!AM41="","*",FN_MC!AM41)</f>
        <v>ZDK-ZVT</v>
      </c>
      <c r="M43" s="141">
        <f>IF(FN_MC!AP41="","*",FN_MC!AP41)</f>
        <v>251</v>
      </c>
      <c r="N43" s="141" t="str">
        <f>IF(FN_MC!AM41="","*",FN_MC!AM41)</f>
        <v>ZDK-ZVT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MALHA CENTRAL</v>
      </c>
      <c r="D44" s="99" t="str">
        <f>IF(FN_MC!T42="","*",FN_MC!T42)</f>
        <v>PRV-POV</v>
      </c>
      <c r="E44" s="99" t="str">
        <f>IF(FN_MC!D42="","*",FN_MC!D42)</f>
        <v>W94</v>
      </c>
      <c r="F44" s="99" t="str">
        <f>IF(FN_MC!H42="","*",FN_MC!H42)</f>
        <v>PSG</v>
      </c>
      <c r="G44" s="99" t="str">
        <f>IF(FN_MC!M42="","*",FN_MC!M42)</f>
        <v>POA-PAM</v>
      </c>
      <c r="H44" s="154">
        <f>IF(FN_MC!K42="","*",FN_MC!K42)</f>
        <v>1882</v>
      </c>
      <c r="I44" s="132">
        <f>IF(FN_MC!O42="","*",FN_MC!O42)</f>
        <v>0.375</v>
      </c>
      <c r="J44" s="132">
        <f>IF(FN_MC!P42="","*",FN_MC!P42)</f>
        <v>4.1666666666666664E-2</v>
      </c>
      <c r="K44" s="141" t="str">
        <f>IF(FN_MC!AK42="","*",FN_MC!AK42)</f>
        <v>PSG</v>
      </c>
      <c r="L44" s="141" t="str">
        <f>IF(FN_MC!AM42="","*",FN_MC!AM42)</f>
        <v>POA-PAM</v>
      </c>
      <c r="M44" s="141">
        <f>IF(FN_MC!AP42="","*",FN_MC!AP42)</f>
        <v>1882</v>
      </c>
      <c r="N44" s="141" t="str">
        <f>IF(FN_MC!AM42="","*",FN_MC!AM42)</f>
        <v>POA-PAM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1296</v>
      </c>
      <c r="W1" s="365"/>
      <c r="X1" s="365"/>
      <c r="Y1" s="104"/>
    </row>
    <row r="2" spans="1:25" s="100" customFormat="1" ht="11.25" customHeight="1">
      <c r="A2" s="105" t="s">
        <v>1297</v>
      </c>
      <c r="B2" s="105" t="s">
        <v>1292</v>
      </c>
      <c r="C2" s="105" t="s">
        <v>605</v>
      </c>
      <c r="D2" s="106" t="s">
        <v>1164</v>
      </c>
      <c r="E2" s="106" t="s">
        <v>1165</v>
      </c>
      <c r="F2" s="106" t="s">
        <v>1291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MALHA CENTRAL</v>
      </c>
      <c r="E39" s="110" t="str">
        <f>IF(FN_MC!T41="","*",FN_MC!T41)</f>
        <v>RAMAL</v>
      </c>
      <c r="F39" s="110">
        <f>IF(FN_MC!B41="","*",FN_MC!B41)</f>
        <v>45994</v>
      </c>
      <c r="G39" s="110" t="str">
        <f>IF(FN_MC!D41="","*",FN_MC!D41)</f>
        <v>E17</v>
      </c>
      <c r="H39" s="110" t="str">
        <f>IF(FN_MC!F41="","*",FN_MC!F41)</f>
        <v>CAMINHÃO DE SOLDA</v>
      </c>
      <c r="I39" s="110" t="str">
        <f>IF(FN_MC!H41="","*",FN_MC!H41)</f>
        <v>ZDK1</v>
      </c>
      <c r="J39" s="110" t="str">
        <f>IF(FN_MC!I41="","*",FN_MC!I41)</f>
        <v>ZDK1</v>
      </c>
      <c r="K39" s="110" t="str">
        <f>IF(FN_MC!M41="","*",FN_MC!M41)</f>
        <v>ZDK-ZVT</v>
      </c>
      <c r="L39" s="110" t="str">
        <f>IF(FN_MC!N41="","*",FN_MC!N41)</f>
        <v>ZDK1/ZDKZVT</v>
      </c>
      <c r="M39" s="111">
        <f>IF(FN_MC!J41="","*",FN_MC!J41)</f>
        <v>78</v>
      </c>
      <c r="N39" s="296">
        <f>IF(FN_MC!K41="","*",FN_MC!K41)</f>
        <v>251</v>
      </c>
      <c r="O39" s="296">
        <f>IF(FN_MC!L41="","*",FN_MC!L41)</f>
        <v>244</v>
      </c>
      <c r="P39" s="111"/>
      <c r="Q39" s="128">
        <f>IF(FN_MC!O41="","*",FN_MC!O41)</f>
        <v>0.375</v>
      </c>
      <c r="R39" s="128">
        <f>IF(FN_MC!P41="","*",FN_MC!P41)</f>
        <v>0.125</v>
      </c>
      <c r="S39" s="110" t="str">
        <f>IF(FN_MC!Q41="","*",CONCATENATE(FN_MC!Q41," ",FN_MC!R41))</f>
        <v>3 Nº DE SOLDA</v>
      </c>
      <c r="T39" s="110" t="str">
        <f>IF(FN_MC!V41="","*",FN_MC!V41)</f>
        <v>Higor</v>
      </c>
      <c r="U39" s="110" t="str">
        <f>IF(FN_MC!W41="","*",FN_MC!W41)</f>
        <v xml:space="preserve">Caminhão de solda 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MALHA CENTRAL</v>
      </c>
      <c r="E40" s="110" t="str">
        <f>IF(FN_MC!T42="","*",FN_MC!T42)</f>
        <v>PRV-POV</v>
      </c>
      <c r="F40" s="110">
        <f>IF(FN_MC!B42="","*",FN_MC!B42)</f>
        <v>45994</v>
      </c>
      <c r="G40" s="110" t="str">
        <f>IF(FN_MC!D42="","*",FN_MC!D42)</f>
        <v>W94</v>
      </c>
      <c r="H40" s="110" t="str">
        <f>IF(FN_MC!F42="","*",FN_MC!F42)</f>
        <v>OUTRAS ATIVIDADES</v>
      </c>
      <c r="I40" s="110" t="str">
        <f>IF(FN_MC!H42="","*",FN_MC!H42)</f>
        <v>PSG</v>
      </c>
      <c r="J40" s="110" t="str">
        <f>IF(FN_MC!I42="","*",FN_MC!I42)</f>
        <v>PPR</v>
      </c>
      <c r="K40" s="110" t="str">
        <f>IF(FN_MC!M42="","*",FN_MC!M42)</f>
        <v>POA-PAM</v>
      </c>
      <c r="L40" s="110" t="str">
        <f>IF(FN_MC!N42="","*",FN_MC!N42)</f>
        <v>POAPAM</v>
      </c>
      <c r="M40" s="111">
        <f>IF(FN_MC!J42="","*",FN_MC!J42)</f>
        <v>103</v>
      </c>
      <c r="N40" s="296">
        <f>IF(FN_MC!K42="","*",FN_MC!K42)</f>
        <v>1882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 xml:space="preserve">Lucas </v>
      </c>
      <c r="U40" s="110" t="str">
        <f>IF(FN_MC!W42="","*",FN_MC!W42)</f>
        <v xml:space="preserve">Descarga de trilho + dormentes 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1300</v>
      </c>
      <c r="C2" s="95" t="s">
        <v>1149</v>
      </c>
      <c r="D2" s="95" t="s">
        <v>1151</v>
      </c>
      <c r="E2" s="95" t="s">
        <v>1301</v>
      </c>
      <c r="F2" s="95" t="s">
        <v>1302</v>
      </c>
      <c r="G2" s="95" t="s">
        <v>1303</v>
      </c>
      <c r="H2" s="95" t="s">
        <v>1304</v>
      </c>
      <c r="I2" s="95" t="s">
        <v>1305</v>
      </c>
      <c r="J2" s="95" t="s">
        <v>1306</v>
      </c>
      <c r="K2" s="131" t="s">
        <v>1307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E17</v>
      </c>
      <c r="E39" s="121" t="str">
        <f>IF(FN_MC!H41="","*",FN_MC!H41)</f>
        <v>ZDK1</v>
      </c>
      <c r="F39" s="137" t="str">
        <f>IF(FN_MC!M41="","*",FN_MC!M41)</f>
        <v>ZDK-ZVT</v>
      </c>
      <c r="G39" s="121" t="str">
        <f>IF(FN_MC!I41="","*",FN_MC!I41)</f>
        <v>ZDK1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0.33333333333333331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W94</v>
      </c>
      <c r="E40" s="121" t="str">
        <f>IF(FN_MC!H42="","*",FN_MC!H42)</f>
        <v>PSG</v>
      </c>
      <c r="F40" s="137" t="str">
        <f>IF(FN_MC!M42="","*",FN_MC!M42)</f>
        <v>POA-PAM</v>
      </c>
      <c r="G40" s="121" t="str">
        <f>IF(FN_MC!I42="","*",FN_MC!I42)</f>
        <v>PPR</v>
      </c>
      <c r="H40" s="121" t="str">
        <f>IF(FN_MC!AB42="","*",FN_MC!AB42)</f>
        <v>FIXO</v>
      </c>
      <c r="I40" s="121" t="str">
        <f>IF(FN_MC!AC42="","*",FN_MC!AC42)</f>
        <v>-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2025-12-02T14:22:25Z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