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529" documentId="8_{B6337239-1A00-434D-AAD0-422EA1FEB5AE}" xr6:coauthVersionLast="47" xr6:coauthVersionMax="47" xr10:uidLastSave="{A367CA7A-677E-4DF6-BFF1-18809C5E386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4" i="1" l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8" i="1" l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<sst xmlns="http://schemas.openxmlformats.org/spreadsheetml/2006/main" count="6360" uniqueCount="1676">
  <si>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</si>
  <si>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</si>
  <si>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</si>
  <si>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</si>
  <si>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</si>
  <si>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</si>
  <si>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</si>
  <si>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</si>
  <si>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</si>
  <si>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</si>
  <si>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</si>
  <si>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</si>
  <si>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</si>
  <si>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</si>
  <si>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</si>
  <si>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</si>
  <si>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</si>
  <si>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</si>
  <si>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</si>
  <si>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</si>
  <si>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</si>
  <si>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</si>
  <si>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</si>
  <si>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</si>
  <si>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</si>
  <si>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</si>
  <si>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</si>
  <si>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</si>
  <si>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</si>
  <si>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</si>
  <si>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</si>
  <si>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</si>
  <si>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</si>
  <si>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</si>
  <si>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</si>
  <si>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</si>
  <si>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</si>
  <si>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</si>
  <si>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</si>
  <si>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</si>
  <si>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</si>
  <si>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</si>
  <si>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</si>
  <si>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</si>
  <si>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</si>
  <si>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</si>
  <si>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</si>
  <si>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</si>
  <si>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</si>
  <si>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</si>
  <si>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</si>
  <si>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</si>
  <si>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</si>
  <si>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</si>
  <si>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</si>
  <si>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</si>
  <si>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</si>
  <si>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</si>
  <si>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</si>
  <si>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</si>
  <si>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</si>
  <si>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</si>
  <si>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</si>
  <si>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</si>
  <si>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</si>
  <si>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</si>
  <si>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</si>
  <si>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</si>
  <si>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</si>
  <si>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</si>
  <si>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</si>
  <si>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</si>
  <si>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</si>
  <si>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</si>
  <si>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</si>
  <si>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</si>
  <si>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</si>
  <si>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</si>
  <si>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</si>
  <si>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</si>
  <si>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</si>
  <si>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</si>
  <si>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</si>
  <si>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</si>
  <si>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</si>
  <si>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</si>
  <si>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</si>
  <si>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</si>
  <si>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</si>
  <si>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</si>
  <si>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</si>
  <si>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</si>
  <si>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</si>
  <si>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</si>
  <si>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</si>
  <si>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</si>
  <si>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</si>
  <si>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</si>
  <si>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</si>
  <si>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</si>
  <si>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</si>
  <si>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</si>
  <si>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</si>
  <si>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</si>
  <si>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</si>
  <si>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</si>
  <si>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</si>
  <si>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</si>
  <si>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</si>
  <si>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</si>
  <si>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</si>
  <si>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</si>
  <si>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</si>
  <si>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</si>
  <si>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</si>
  <si>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</si>
  <si>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</si>
  <si>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</si>
  <si>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</si>
  <si>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</si>
  <si>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</si>
  <si>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</si>
  <si>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</si>
  <si>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</si>
  <si>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</si>
  <si>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</si>
  <si>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</si>
  <si>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</si>
  <si>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</si>
  <si>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</si>
  <si>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</si>
  <si>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</si>
  <si>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</si>
  <si>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</si>
  <si>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</si>
  <si>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</si>
  <si>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</si>
  <si>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</si>
  <si>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</si>
  <si>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</si>
  <si>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</si>
  <si>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</si>
  <si>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</si>
  <si>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</si>
  <si>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</si>
  <si>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</si>
  <si>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</si>
  <si>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</si>
  <si>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</si>
  <si>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</si>
  <si>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</si>
  <si>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</si>
  <si>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</si>
  <si>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</si>
  <si>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</si>
  <si>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</si>
  <si>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</si>
  <si>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</si>
  <si>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</si>
  <si>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</si>
  <si>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</si>
  <si>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</si>
  <si>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</si>
  <si>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</si>
  <si>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</si>
  <si>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</si>
  <si>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</si>
  <si>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</si>
  <si>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</si>
  <si>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</si>
  <si>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</si>
  <si>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</si>
  <si>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</si>
  <si>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</si>
  <si>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</si>
  <si>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</si>
  <si>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</si>
  <si>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</si>
  <si>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</si>
  <si>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</si>
  <si>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</si>
  <si>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</si>
  <si>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</si>
  <si>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</si>
  <si>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</si>
  <si>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</si>
  <si>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</si>
  <si>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</si>
  <si>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</si>
  <si>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</si>
  <si>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</si>
  <si>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</si>
  <si>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</si>
  <si>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</si>
  <si>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</si>
  <si>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</si>
  <si>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</si>
  <si>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</si>
  <si>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</si>
  <si>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</si>
  <si>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</si>
  <si>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</si>
  <si>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</si>
  <si>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</si>
  <si>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</si>
  <si>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</si>
  <si>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</si>
  <si>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</si>
  <si>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</si>
  <si>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</si>
  <si>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</si>
  <si>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</si>
  <si>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</si>
  <si>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</si>
  <si>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</si>
  <si>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</si>
  <si>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</si>
  <si>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</si>
  <si>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</si>
  <si>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</si>
  <si>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</si>
  <si>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</si>
  <si>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</si>
  <si>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</si>
  <si>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</si>
  <si>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</si>
  <si>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</si>
  <si>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</si>
  <si>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</si>
  <si>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</si>
  <si>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</si>
  <si>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</si>
  <si>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</si>
  <si>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</si>
  <si>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</si>
  <si>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</si>
  <si>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</si>
  <si>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</si>
  <si>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</si>
  <si>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</si>
  <si>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</si>
  <si>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</si>
  <si>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</si>
  <si>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</si>
  <si>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</si>
  <si>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</si>
  <si>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</si>
  <si>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</si>
  <si>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</si>
  <si>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</si>
  <si>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</si>
  <si>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</si>
  <si>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</si>
  <si>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</si>
  <si>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</si>
  <si>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</si>
  <si>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</si>
  <si>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</si>
  <si>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</si>
  <si>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</si>
  <si>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</si>
  <si>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</si>
  <si>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</si>
  <si>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</si>
  <si>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</si>
  <si>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</si>
  <si>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</si>
  <si>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</si>
  <si>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</si>
  <si>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</si>
  <si>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</si>
  <si>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</si>
  <si>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</si>
  <si>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</si>
  <si>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</si>
  <si>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</si>
  <si>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</si>
  <si>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</si>
  <si>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</si>
  <si>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</si>
  <si>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</si>
  <si>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</si>
  <si>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</si>
  <si>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</si>
  <si>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</si>
  <si>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</si>
  <si>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</si>
  <si>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</si>
  <si>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</si>
  <si>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</si>
  <si>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</si>
  <si>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</si>
  <si>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</si>
  <si>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</si>
  <si>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</si>
  <si>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</si>
  <si>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</si>
  <si>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</si>
  <si>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</si>
  <si>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</si>
  <si>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</si>
  <si>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</si>
  <si>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</si>
  <si>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</si>
  <si>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</si>
  <si>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</si>
  <si>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</si>
  <si>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</si>
  <si>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</si>
  <si>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</si>
  <si>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</si>
  <si>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</si>
  <si>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</si>
  <si>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</si>
  <si>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</si>
  <si>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</si>
  <si>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</si>
  <si>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</si>
  <si>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</si>
  <si>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</si>
  <si>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</si>
  <si>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</si>
  <si>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</si>
  <si>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</si>
  <si>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</si>
  <si>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</si>
  <si>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</si>
  <si>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</si>
  <si>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</si>
  <si>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</si>
  <si>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</si>
  <si>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</si>
  <si>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</si>
  <si>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</si>
  <si>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</si>
  <si>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</si>
  <si>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</si>
  <si>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</si>
  <si>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</si>
  <si>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</si>
  <si>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</si>
  <si>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</si>
  <si>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</si>
  <si>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</si>
  <si>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</si>
  <si>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</si>
  <si>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</si>
  <si>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</si>
  <si>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</si>
  <si>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</si>
  <si>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</si>
  <si>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</si>
  <si>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</si>
  <si>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</si>
  <si>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</si>
  <si>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</si>
  <si>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</si>
  <si>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</si>
  <si>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</si>
  <si>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</si>
  <si>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</si>
  <si>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</si>
  <si>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</si>
  <si>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</si>
  <si>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</si>
  <si>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</si>
  <si>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</si>
  <si>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</si>
  <si>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</si>
  <si>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</si>
  <si>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</si>
  <si>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</si>
  <si>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</si>
  <si>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</si>
  <si>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</si>
  <si>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</si>
  <si>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</si>
  <si>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</si>
  <si>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</si>
  <si>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</si>
  <si>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</si>
  <si>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</si>
  <si>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</si>
  <si>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</si>
  <si>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</si>
  <si>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</si>
  <si>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</si>
  <si>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</si>
  <si>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</si>
  <si>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</si>
  <si>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</si>
  <si>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</si>
  <si>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</si>
  <si>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</si>
  <si>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</si>
  <si>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</si>
  <si>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</si>
  <si>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</si>
  <si>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</si>
  <si>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</si>
  <si>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</si>
  <si>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</si>
  <si>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</si>
  <si>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</si>
  <si>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</si>
  <si>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</si>
  <si>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</si>
  <si>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</si>
  <si>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</si>
  <si>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</si>
  <si>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</si>
  <si>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</si>
  <si>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</si>
  <si>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</si>
  <si>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</si>
  <si>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</si>
  <si>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</si>
  <si>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</si>
  <si>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</si>
  <si>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</si>
  <si>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</si>
  <si>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</si>
  <si>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</si>
  <si>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</si>
  <si>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</si>
  <si>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</si>
  <si>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</si>
  <si>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</si>
  <si>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</si>
  <si>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</si>
  <si>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</si>
  <si>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</si>
  <si>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</si>
  <si>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</si>
  <si>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</si>
  <si>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</si>
  <si>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</si>
  <si>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</si>
  <si>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</si>
  <si>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</si>
  <si>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</si>
  <si>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</si>
  <si>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</si>
  <si>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</si>
  <si>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</si>
  <si>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</si>
  <si>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</si>
  <si>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</si>
  <si>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</si>
  <si>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</si>
  <si>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</si>
  <si>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</si>
  <si>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</si>
  <si>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</si>
  <si>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</si>
  <si>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</si>
  <si>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</si>
  <si>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</si>
  <si>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</si>
  <si>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</si>
  <si>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</si>
  <si>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</si>
  <si>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</si>
  <si>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</si>
  <si>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</si>
  <si>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</si>
  <si>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</si>
  <si>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</si>
  <si>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</si>
  <si>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</si>
  <si>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</si>
  <si>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</si>
  <si>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</si>
  <si>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</si>
  <si>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</si>
  <si>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</si>
  <si>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</si>
  <si>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</si>
  <si>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</si>
  <si>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</si>
  <si>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</si>
  <si>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</si>
  <si>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</si>
  <si>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</si>
  <si>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</si>
  <si>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</si>
  <si>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</si>
  <si>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</si>
  <si>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</si>
  <si>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</si>
  <si>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</si>
  <si>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</si>
  <si>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</si>
  <si>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</si>
  <si>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</si>
  <si>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</si>
  <si>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</si>
  <si>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</si>
  <si>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</si>
  <si>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</si>
  <si>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</si>
  <si>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</si>
  <si>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</si>
  <si>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</si>
  <si>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</si>
  <si>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</si>
  <si>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</si>
  <si>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</si>
  <si>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</si>
  <si>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</si>
  <si>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</si>
  <si>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</si>
  <si>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</si>
  <si>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</si>
  <si>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</si>
  <si>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</si>
  <si>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</si>
  <si>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</si>
  <si>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</si>
  <si>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</si>
  <si>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</si>
  <si>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</si>
  <si>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</si>
  <si>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</si>
  <si>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</si>
  <si>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</si>
  <si>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</si>
  <si>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</si>
  <si>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</si>
  <si>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</si>
  <si>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</si>
  <si>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</si>
  <si>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</si>
  <si>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</si>
  <si>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</si>
  <si>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</si>
  <si>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</si>
  <si>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</si>
  <si>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</si>
  <si>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</si>
  <si>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</si>
  <si>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</si>
  <si>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</si>
  <si>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</si>
  <si>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</si>
  <si>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</si>
  <si>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</si>
  <si>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</si>
  <si>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</si>
  <si>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</si>
  <si>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</si>
  <si>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</si>
  <si>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</si>
  <si>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</si>
  <si>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</si>
  <si>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</si>
  <si>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</si>
  <si>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</si>
  <si>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</si>
  <si>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</si>
  <si>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</si>
  <si>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</si>
  <si>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</si>
  <si>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</si>
  <si>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</si>
  <si>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</si>
  <si>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</si>
  <si>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</si>
  <si>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</si>
  <si>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</si>
  <si>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</si>
  <si>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</si>
  <si>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</si>
  <si>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</si>
  <si>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</si>
  <si>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</si>
  <si>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</si>
  <si>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</si>
  <si>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</si>
  <si>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</si>
  <si>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</si>
  <si>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</si>
  <si>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</si>
  <si>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</si>
  <si>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</si>
  <si>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</si>
  <si>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</si>
  <si>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</si>
  <si>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</si>
  <si>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</si>
  <si>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</si>
  <si>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</si>
  <si>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</si>
  <si>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</si>
  <si>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</si>
  <si>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</si>
  <si>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</si>
  <si>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</si>
  <si>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</si>
  <si>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</si>
  <si>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</si>
  <si>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</si>
  <si>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</si>
  <si>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</si>
  <si>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</si>
  <si>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</si>
  <si>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</si>
  <si>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</si>
  <si>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</si>
  <si>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</si>
  <si>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</si>
  <si>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</si>
  <si>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</si>
  <si>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</si>
  <si>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</si>
  <si>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</si>
  <si>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</si>
  <si>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</si>
  <si>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</si>
  <si>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</si>
  <si>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</si>
  <si>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</si>
  <si>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</si>
  <si>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</si>
  <si>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</si>
  <si>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</si>
  <si>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</si>
  <si>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</si>
  <si>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</si>
  <si>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</si>
  <si>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</si>
  <si>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</si>
  <si>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</si>
  <si>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</si>
  <si>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</si>
  <si>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</si>
  <si>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</si>
  <si>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</si>
  <si>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</si>
  <si>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</si>
  <si>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</si>
  <si>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</si>
  <si>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</si>
  <si>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</si>
  <si>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</si>
  <si>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</si>
  <si>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</si>
  <si>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</si>
  <si>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</si>
  <si>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</si>
  <si>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</si>
  <si>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</si>
  <si>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</si>
  <si>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</si>
  <si>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</si>
  <si>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</si>
  <si>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</si>
  <si>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</si>
  <si>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</si>
  <si>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</si>
  <si>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</si>
  <si>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</si>
  <si>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</si>
  <si>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</si>
  <si>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</si>
  <si>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</si>
  <si>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</si>
  <si>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</si>
  <si>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</si>
  <si>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</si>
  <si>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</si>
  <si>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</si>
  <si>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</si>
  <si>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</si>
  <si>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</si>
  <si>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</si>
  <si>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</si>
  <si>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</si>
  <si>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</si>
  <si>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</si>
  <si>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</si>
  <si>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</si>
  <si>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</si>
  <si>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</si>
  <si>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</si>
  <si>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</si>
  <si>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</si>
  <si>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</si>
  <si>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</si>
  <si>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</si>
  <si>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</si>
  <si>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</si>
  <si>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</si>
  <si>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</si>
  <si>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</si>
  <si>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</si>
  <si>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</si>
  <si>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</si>
  <si>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</si>
  <si>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</si>
  <si>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</si>
  <si>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</si>
  <si>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</si>
  <si>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</si>
  <si>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</si>
  <si>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</si>
  <si>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</si>
  <si>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</si>
  <si>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</si>
  <si>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</si>
  <si>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</si>
  <si>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</si>
  <si>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</si>
  <si>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</si>
  <si>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</si>
  <si>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</si>
  <si>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</si>
  <si>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</si>
  <si>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</si>
  <si>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</si>
  <si>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</si>
  <si>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</si>
  <si>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</si>
  <si>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</si>
  <si>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</si>
  <si>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</si>
  <si>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</si>
  <si>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</si>
  <si>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</si>
  <si>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</si>
  <si>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</si>
  <si>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</si>
  <si>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</si>
  <si>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</si>
  <si>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</si>
  <si>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</si>
  <si>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</si>
  <si>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</si>
  <si>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</si>
  <si>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</si>
  <si>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</si>
  <si>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</si>
  <si>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</si>
  <si>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</si>
  <si>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</si>
  <si>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</si>
  <si>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</si>
  <si>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</si>
  <si>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</si>
  <si>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</si>
  <si>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</si>
  <si>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</si>
  <si>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</si>
  <si>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</si>
  <si>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</si>
  <si>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</si>
  <si>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</si>
  <si>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</si>
  <si>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</si>
  <si>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</si>
  <si>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</si>
  <si>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</si>
  <si>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</si>
  <si>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</si>
  <si>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</si>
  <si>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</si>
  <si>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</si>
  <si>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</si>
  <si>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</si>
  <si>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</si>
  <si>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</si>
  <si>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</si>
  <si>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</si>
  <si>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</si>
  <si>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</si>
  <si>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</si>
  <si>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</si>
  <si>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</si>
  <si>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</si>
  <si>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</si>
  <si>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</si>
  <si>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</si>
  <si>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</si>
  <si>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</si>
  <si>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</si>
  <si>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</si>
  <si>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</si>
  <si>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</si>
  <si>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</si>
  <si>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</si>
  <si>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</si>
  <si>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</si>
  <si>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</si>
  <si>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</si>
  <si>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</si>
  <si>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</si>
  <si>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</si>
  <si>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</si>
  <si>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</si>
  <si>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</si>
  <si>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</si>
  <si>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</si>
  <si>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</si>
  <si>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</si>
  <si>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</si>
  <si>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</si>
  <si>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</si>
  <si>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</si>
  <si>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</si>
  <si>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</si>
  <si>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</si>
  <si>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</si>
  <si>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</si>
  <si>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</si>
  <si>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</si>
  <si>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</si>
  <si>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</si>
  <si>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</si>
  <si>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</si>
  <si>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</si>
  <si>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</si>
  <si>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</si>
  <si>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</si>
  <si>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</si>
  <si>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</si>
  <si>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</si>
  <si>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</si>
  <si>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</si>
  <si>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</si>
  <si>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</si>
  <si>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</si>
  <si>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</si>
  <si>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</si>
  <si>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</si>
  <si>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</si>
  <si>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</si>
  <si>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</si>
  <si>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</si>
  <si>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</si>
  <si>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</si>
  <si>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</si>
  <si>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</si>
  <si>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</si>
  <si>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</si>
  <si>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</si>
  <si>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</si>
  <si>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</si>
  <si>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</si>
  <si>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</si>
  <si>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</si>
  <si>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</si>
  <si>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</si>
  <si>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</si>
  <si>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</si>
  <si>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</si>
  <si>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</si>
  <si>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</si>
  <si>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</si>
  <si>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</si>
  <si>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</si>
  <si>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</si>
  <si>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</si>
  <si>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</si>
  <si>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</si>
  <si>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</si>
  <si>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</si>
  <si>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</si>
  <si>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</si>
  <si>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</si>
  <si>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</si>
  <si>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</si>
  <si>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</si>
  <si>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</si>
  <si>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</si>
  <si>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</si>
  <si>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</si>
  <si>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</si>
  <si>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</si>
  <si>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</si>
  <si>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</si>
  <si>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</si>
  <si>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</si>
  <si>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</si>
  <si>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</si>
  <si>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</si>
  <si>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</si>
  <si>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</si>
  <si>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</si>
  <si>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</si>
  <si>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</si>
  <si>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</si>
  <si>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</si>
  <si>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</si>
  <si>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</si>
  <si>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</si>
  <si>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</si>
  <si>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</si>
  <si>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</si>
  <si>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</si>
  <si>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</si>
  <si>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</si>
  <si>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</si>
  <si>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</si>
  <si>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</si>
  <si>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</si>
  <si>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</si>
  <si>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</si>
  <si>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</si>
  <si>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</si>
  <si>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</si>
  <si>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</si>
  <si>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</si>
  <si>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</si>
  <si>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</si>
  <si>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</si>
  <si>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</si>
  <si>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</si>
  <si>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</si>
  <si>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</si>
  <si>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</si>
  <si>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</si>
  <si>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</si>
  <si>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</si>
  <si>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</si>
  <si>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</si>
  <si>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</si>
  <si>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</si>
  <si>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</si>
  <si>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</si>
  <si>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</si>
  <si>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</si>
  <si>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</si>
  <si>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</si>
  <si>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</si>
  <si>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</si>
  <si>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</si>
  <si>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</si>
  <si>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</si>
  <si>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</si>
  <si>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</si>
  <si>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</si>
  <si>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</si>
  <si>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</si>
  <si>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</si>
  <si>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</si>
  <si>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</si>
  <si>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</si>
  <si>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</si>
  <si>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</si>
  <si>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</si>
  <si>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</si>
  <si>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</si>
  <si>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</si>
  <si>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</si>
  <si>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</si>
  <si>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</si>
  <si>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</si>
  <si>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</si>
  <si>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</si>
  <si>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</si>
  <si>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</si>
  <si>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</si>
  <si>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</si>
  <si>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</si>
  <si>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</si>
  <si>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</si>
  <si>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</si>
  <si>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</si>
  <si>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</si>
  <si>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</si>
  <si>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</si>
  <si>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</si>
  <si>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</si>
  <si>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</si>
  <si>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</si>
  <si>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</si>
  <si>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</si>
  <si>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</si>
  <si>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</si>
  <si>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</si>
  <si>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</si>
  <si>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</si>
  <si>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</si>
  <si>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</si>
  <si>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</si>
  <si>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</si>
  <si>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</si>
  <si>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</si>
  <si>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</si>
  <si>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</si>
  <si>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</si>
  <si>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</si>
  <si>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</si>
  <si>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</si>
  <si>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</si>
  <si>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</si>
  <si>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</si>
  <si>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</si>
  <si>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</si>
  <si>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</si>
  <si>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</si>
  <si>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</si>
  <si>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</si>
  <si>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</si>
  <si>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</si>
  <si>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</si>
  <si>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</si>
  <si>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</si>
  <si>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</si>
  <si>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</si>
  <si>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</si>
  <si>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</si>
  <si>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</si>
  <si>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</si>
  <si>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</si>
  <si>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</si>
  <si>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</si>
  <si>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</si>
  <si>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</si>
  <si>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</si>
  <si>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</si>
  <si>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</si>
  <si>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</si>
  <si>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</si>
  <si>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</si>
  <si>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</si>
  <si>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</si>
  <si>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</si>
  <si>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</si>
  <si>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</si>
  <si>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</si>
  <si>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</si>
  <si>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</si>
  <si>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</si>
  <si>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</si>
  <si>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</si>
  <si>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</si>
  <si>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</si>
  <si>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</si>
  <si>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</si>
  <si>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</si>
  <si>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</si>
  <si>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</si>
  <si>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</si>
  <si>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</si>
  <si>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</si>
  <si>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</si>
  <si>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</si>
  <si>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</si>
  <si>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</si>
  <si>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</si>
  <si>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</si>
  <si>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</si>
  <si>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</si>
  <si>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</si>
  <si>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</si>
  <si>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</si>
  <si>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</si>
  <si>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</si>
  <si>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</si>
  <si>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</si>
  <si>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</si>
  <si>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</si>
  <si>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</si>
  <si>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</si>
  <si>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</si>
  <si>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</si>
  <si>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</si>
  <si>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</si>
  <si>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</si>
  <si>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</si>
  <si>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</si>
  <si>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</si>
  <si>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</si>
  <si>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</si>
  <si>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</si>
  <si>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</si>
  <si>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</si>
  <si>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</si>
  <si>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</si>
  <si>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</si>
  <si>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</si>
  <si>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</si>
  <si>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</si>
  <si>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</si>
  <si>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</si>
  <si>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</si>
  <si>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</si>
  <si>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</si>
  <si>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</si>
  <si>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</si>
  <si>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</si>
  <si>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</si>
  <si>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</si>
  <si>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</si>
  <si>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</si>
  <si>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</si>
  <si>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</si>
  <si>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</si>
  <si>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</si>
  <si>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</si>
  <si>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</si>
  <si>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</si>
  <si>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</si>
  <si>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</si>
  <si>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</si>
  <si>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</si>
  <si>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</si>
  <si>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</si>
  <si>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</si>
  <si>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</si>
  <si>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</si>
  <si>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</si>
  <si>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</si>
  <si>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</si>
  <si>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</si>
  <si>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</si>
  <si>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</si>
  <si>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</si>
  <si>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</si>
  <si>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</si>
  <si>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</si>
  <si>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</si>
  <si>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</si>
  <si>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</si>
  <si>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</si>
  <si>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</si>
  <si>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</si>
  <si>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</si>
  <si>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</si>
  <si>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</si>
  <si>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</si>
  <si>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</si>
  <si>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</si>
  <si>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</si>
  <si>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</si>
  <si>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</si>
  <si>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</si>
  <si>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</si>
  <si>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</si>
  <si>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</si>
  <si>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</si>
  <si>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</si>
  <si>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</si>
  <si>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</si>
  <si>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</si>
  <si>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</si>
  <si>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</si>
  <si>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</si>
  <si>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</si>
  <si>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</si>
  <si>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</si>
  <si>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</si>
  <si>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</si>
  <si>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</si>
  <si>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</si>
  <si>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</si>
  <si>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</si>
  <si>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</si>
  <si>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</si>
  <si>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</si>
  <si>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</si>
  <si>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</si>
  <si>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</si>
  <si>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</si>
  <si>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</si>
  <si>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</si>
  <si>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</si>
  <si>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</si>
  <si>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</si>
  <si>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</si>
  <si>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</si>
  <si>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</si>
  <si>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</si>
  <si>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</si>
  <si>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</si>
  <si>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</si>
  <si>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</si>
  <si>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</si>
  <si>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</si>
  <si>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</si>
  <si>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</si>
  <si>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</si>
  <si>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</si>
  <si>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</si>
  <si>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</si>
  <si>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</si>
  <si>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</si>
  <si>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</si>
  <si>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</si>
  <si>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</si>
  <si>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</si>
  <si>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</si>
  <si>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</si>
  <si>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</si>
  <si>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</si>
  <si>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</si>
  <si>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</si>
  <si>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</si>
  <si>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</si>
  <si>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</si>
  <si>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</si>
  <si>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</si>
  <si>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</si>
  <si>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</si>
  <si>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</si>
  <si>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</si>
  <si>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</si>
  <si>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</si>
  <si>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</si>
  <si>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</si>
  <si>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</si>
  <si>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</si>
  <si>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</si>
  <si>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</si>
  <si>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</si>
  <si>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</si>
  <si>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</si>
  <si>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</si>
  <si>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</si>
  <si>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</si>
  <si>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</si>
  <si>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</si>
  <si>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</si>
  <si>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</si>
  <si>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</si>
  <si>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</si>
  <si>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</si>
  <si>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</si>
  <si>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</si>
  <si>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</si>
  <si>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</si>
  <si>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</si>
  <si>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</si>
  <si>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</si>
  <si>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</si>
  <si>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</si>
  <si>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</si>
  <si>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</si>
  <si>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</si>
  <si>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</si>
  <si>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</si>
  <si>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</si>
  <si>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</si>
  <si>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</si>
  <si>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</si>
  <si>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</si>
  <si>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</si>
  <si>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</si>
  <si>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</si>
  <si>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</si>
  <si>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</si>
  <si>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</si>
  <si>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</si>
  <si>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</si>
  <si>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</si>
  <si>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</si>
  <si>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</si>
  <si>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</si>
  <si>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</si>
  <si>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</si>
  <si>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</si>
  <si>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</si>
  <si>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</si>
  <si>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</si>
  <si>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</si>
  <si>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</si>
  <si>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</si>
  <si>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</si>
  <si>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</si>
  <si>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</si>
  <si>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</si>
  <si>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</si>
  <si>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</si>
  <si>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</si>
  <si>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</si>
  <si>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</si>
  <si>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</si>
  <si>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</si>
  <si>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</si>
  <si>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</si>
  <si>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</si>
  <si>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</si>
  <si>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</si>
  <si>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</si>
  <si>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</si>
  <si>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</si>
  <si>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</si>
  <si>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</si>
  <si>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</si>
  <si>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</si>
  <si>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</si>
  <si>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</si>
  <si>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</si>
  <si>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</si>
  <si>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</si>
  <si>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</si>
  <si>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</si>
  <si>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</si>
  <si>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</si>
  <si>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</si>
  <si>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</si>
  <si>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</si>
  <si>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</si>
  <si>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</si>
  <si>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</si>
  <si>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</si>
  <si>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</si>
  <si>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</si>
  <si>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</si>
  <si>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</si>
  <si>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</si>
  <si>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</si>
  <si>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</si>
  <si>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</si>
  <si>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</si>
  <si>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</si>
  <si>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</si>
  <si>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</si>
  <si>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</si>
  <si>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</si>
  <si>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</si>
  <si>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</si>
  <si>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</si>
  <si>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</si>
  <si>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</si>
  <si>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</si>
  <si>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</si>
  <si>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</si>
  <si>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</si>
  <si>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</si>
  <si>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</si>
  <si>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</si>
  <si>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</si>
  <si>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</si>
  <si>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</si>
  <si>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</si>
  <si>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</si>
  <si>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</si>
  <si>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</si>
  <si>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</si>
  <si>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</si>
  <si>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</si>
  <si>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</si>
  <si>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</si>
  <si>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</si>
  <si>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</si>
  <si>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</si>
  <si>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</si>
  <si>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</si>
  <si>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</si>
  <si>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</si>
  <si>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</si>
  <si>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</si>
  <si>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</si>
  <si>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</si>
  <si>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</si>
  <si>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</si>
  <si>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</si>
  <si>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</si>
  <si>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</si>
  <si>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</si>
  <si>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</si>
  <si>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</si>
  <si>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</si>
  <si>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</si>
  <si>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</si>
  <si>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</si>
  <si>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</si>
  <si>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</si>
  <si>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</si>
  <si>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</si>
  <si>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</si>
  <si>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</si>
  <si>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</si>
  <si>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</si>
  <si>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</si>
  <si>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</si>
  <si>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</si>
  <si>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</si>
  <si>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</si>
  <si>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</si>
  <si>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</si>
  <si>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</si>
  <si>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</si>
  <si>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</si>
  <si>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</si>
  <si>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</si>
  <si>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</si>
  <si>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</si>
  <si>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</si>
  <si>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</si>
  <si>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</si>
  <si>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</si>
  <si>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</si>
  <si>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</si>
  <si>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</si>
  <si>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</si>
  <si>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</si>
  <si>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</si>
  <si>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</si>
  <si>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</si>
  <si>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</si>
  <si>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</si>
  <si>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</si>
  <si>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</si>
  <si>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</si>
  <si>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</si>
  <si>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</si>
  <si>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</si>
  <si>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</si>
  <si>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</si>
  <si>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</si>
  <si>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</si>
  <si>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</si>
  <si>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</si>
  <si>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</si>
  <si>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</si>
  <si>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</si>
  <si>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</si>
  <si>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</si>
  <si>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</si>
  <si>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</si>
  <si>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</si>
  <si>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</si>
  <si>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</si>
  <si>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</si>
  <si>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</si>
  <si>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</si>
  <si>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</si>
  <si>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</si>
  <si>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</si>
  <si>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</si>
  <si>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</si>
  <si>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</si>
  <si>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</si>
  <si>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</si>
  <si>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</si>
  <si>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</si>
  <si>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</si>
  <si>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</si>
  <si>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</si>
  <si>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</si>
  <si>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</si>
  <si>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</si>
  <si>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</si>
  <si>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</si>
  <si>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</si>
  <si>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</si>
  <si>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</si>
  <si>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</si>
  <si>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</si>
  <si>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</si>
  <si>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</si>
  <si>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</si>
  <si>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</si>
  <si>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</si>
  <si>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</si>
  <si>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</si>
  <si>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</si>
  <si>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</si>
  <si>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</si>
  <si>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</si>
  <si>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</si>
  <si>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</si>
  <si>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</si>
  <si>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</si>
  <si>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</si>
  <si>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</si>
  <si>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</si>
  <si>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</si>
  <si>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</si>
  <si>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</si>
  <si>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</si>
  <si>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</si>
  <si>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</si>
  <si>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</si>
  <si>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</si>
  <si>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</si>
  <si>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</si>
  <si>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</si>
  <si>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</si>
  <si>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</si>
  <si>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</si>
  <si>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</si>
  <si>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</si>
  <si>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</si>
  <si>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</si>
  <si>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</si>
  <si>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</si>
  <si>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</si>
  <si>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</si>
  <si>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</si>
  <si>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</si>
  <si>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</si>
  <si>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</si>
  <si>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</si>
  <si>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</si>
  <si>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</si>
  <si>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</si>
  <si>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</si>
  <si>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</si>
  <si>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</si>
  <si>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</si>
  <si>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</si>
  <si>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</si>
  <si>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</si>
  <si>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</si>
  <si>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</si>
  <si>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</si>
  <si>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</si>
  <si>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</si>
  <si>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</si>
  <si>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</si>
  <si>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</si>
  <si>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</si>
  <si>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</si>
  <si>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</si>
  <si>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</si>
  <si>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</si>
  <si>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</si>
  <si>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</si>
  <si>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</si>
  <si>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</si>
  <si>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</si>
  <si>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</si>
  <si>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</si>
  <si>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</si>
  <si>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</si>
  <si>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</si>
  <si>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</si>
  <si>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</si>
  <si>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</si>
  <si>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</si>
  <si>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</si>
  <si>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</si>
  <si>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</si>
  <si>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</si>
  <si>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</si>
  <si>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</si>
  <si>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</si>
  <si>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</si>
  <si>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</si>
  <si>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</si>
  <si>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</si>
  <si>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</si>
  <si>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</si>
  <si>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</si>
  <si>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</si>
  <si>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</si>
  <si>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</si>
  <si>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</si>
  <si>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</si>
  <si>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</si>
  <si>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</si>
  <si>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</si>
  <si>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</si>
  <si>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</si>
  <si>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</si>
  <si>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</si>
  <si>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</si>
  <si>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</si>
  <si>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</si>
  <si>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</si>
  <si>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</si>
  <si>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</si>
  <si>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</si>
  <si>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</si>
  <si>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</si>
  <si>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</si>
  <si>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</si>
  <si>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</si>
  <si>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</si>
  <si>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</si>
  <si>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</si>
  <si>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</si>
  <si>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</si>
  <si>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</si>
  <si>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</si>
  <si>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</si>
  <si>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</si>
  <si>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</si>
  <si>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</si>
  <si>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</si>
  <si>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</si>
  <si>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</si>
  <si>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Em intervalo as 12:08h, concedido até 18h08</t>
  </si>
  <si>
    <t>SB TSF732 45min
SB TSF1 45min
SB 710TSF 90min</t>
  </si>
  <si>
    <t>2 (Enio e Daniel) + 2 (TSF - TGR)</t>
  </si>
  <si>
    <t>MC1 as 12:38h -  Em deslocamento para o local da descarga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</si>
  <si>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</si>
  <si>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</si>
  <si>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</si>
  <si>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</si>
  <si>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</si>
  <si>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</si>
  <si>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</si>
  <si>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</si>
  <si>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</si>
  <si>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</si>
  <si>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</si>
  <si>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Em intervalo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</si>
  <si>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</si>
  <si>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</si>
  <si>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</si>
  <si>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</si>
  <si>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</si>
  <si>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</si>
  <si>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</si>
  <si>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</si>
  <si>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</si>
  <si>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</si>
  <si>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eqiupamento necessário para a atividade avariou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</si>
  <si>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</si>
  <si>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</si>
  <si>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</si>
  <si>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</si>
  <si>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Execução de solda - AMV THE SUL</t>
  </si>
  <si>
    <t>Execução de solda - VIA2</t>
  </si>
  <si>
    <t>Socaria mecanizada km 750 ao 755+800 via 1</t>
  </si>
  <si>
    <t>3 barras - 98/536413-537358tg
1 barra - 98/535952-536413cv</t>
  </si>
  <si>
    <t xml:space="preserve">Socaria mecanizada   </t>
  </si>
  <si>
    <t>03;00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</si>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</sst>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7" dateTimeGrouping="day"/>
        <dateGroupItem year="2026" month="1" day="18" dateTimeGrouping="day"/>
        <dateGroupItem year="2026" month="1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H287" activePane="bottomRight" state="frozen"/>
      <selection pane="bottomRight" activeCell="F298" sqref="F2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716</v>
      </c>
      <c r="L230" s="83">
        <v>718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TAL-TSF</v>
      </c>
      <c r="AN230" s="279" t="str">
        <f>IF(BS_CONTROLE[[#This Row],[SB]]=0, "-", BS_CONTROLE[[#This Row],[SB]])</f>
        <v>710TSF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716</v>
      </c>
      <c r="AQ230" s="281">
        <f>IF(BS_CONTROLE[[#This Row],[KM - Fim]]=0, "-", BS_CONTROLE[[#This Row],[KM - Fim]])</f>
        <v>718</v>
      </c>
      <c r="AR230" s="38">
        <v>0.43055555555555558</v>
      </c>
      <c r="AS230" s="38">
        <v>0.50555555555555554</v>
      </c>
      <c r="AT230" s="38">
        <v>0.75555555555555554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0.25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1</v>
      </c>
      <c r="BI230" s="16"/>
      <c r="BJ230" s="16" t="s">
        <v>1585</v>
      </c>
      <c r="BK230" s="16" t="s">
        <v>1586</v>
      </c>
      <c r="BL230" s="15"/>
      <c r="BM230" s="14"/>
      <c r="BN230" s="14"/>
      <c r="BO230" s="160"/>
      <c r="BP230" s="16"/>
      <c r="BQ230" s="12" t="str">
        <f t="shared" si="45"/>
        <v>Produção</v>
      </c>
      <c r="BR230" s="18">
        <f t="shared" si="46"/>
        <v>1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1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394</v>
      </c>
      <c r="BN249" s="14" t="s">
        <v>415</v>
      </c>
      <c r="BO249" s="160" t="s">
        <v>503</v>
      </c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SuperEquipamento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1613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1</v>
      </c>
      <c r="BI251" s="16"/>
      <c r="BJ251" s="16" t="s">
        <v>1614</v>
      </c>
      <c r="BK251" s="16" t="s">
        <v>1614</v>
      </c>
      <c r="BL251" s="15"/>
      <c r="BM251" s="14"/>
      <c r="BN251" s="14"/>
      <c r="BO251" s="160"/>
      <c r="BP251" s="16"/>
      <c r="BQ251" s="12" t="str">
        <f t="shared" si="45"/>
        <v>Produção</v>
      </c>
      <c r="BR251" s="18">
        <f t="shared" si="46"/>
        <v>1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1615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1616</v>
      </c>
      <c r="X259" s="213" t="s">
        <v>374</v>
      </c>
      <c r="Y259" s="153"/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/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400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1617</v>
      </c>
      <c r="X265" s="213" t="s">
        <v>374</v>
      </c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1618</v>
      </c>
      <c r="X268" s="213" t="s">
        <v>374</v>
      </c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Produção e Intervalo</v>
      </c>
      <c r="BR268" s="18">
        <f t="shared" si="51"/>
        <v>0</v>
      </c>
      <c r="BS268" s="18">
        <f t="shared" si="52"/>
        <v>0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400">
        <v>0.4375</v>
      </c>
      <c r="P272" s="168">
        <v>0.25</v>
      </c>
      <c r="Q272" s="83">
        <v>3360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1619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1616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1620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400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1621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0.41666666666666669</v>
      </c>
      <c r="P284" s="168" t="s">
        <v>1622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e">
        <f t="shared" si="50"/>
        <v>#VALUE!</v>
      </c>
      <c r="BR284" s="18" t="e">
        <f t="shared" si="51"/>
        <v>#VALUE!</v>
      </c>
      <c r="BS284" s="18">
        <f t="shared" si="52"/>
        <v>0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1624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1617</v>
      </c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1625</v>
      </c>
      <c r="X290" s="213"/>
      <c r="Y290" s="153"/>
      <c r="Z290" s="153"/>
      <c r="AA290" s="83" t="s">
        <v>1626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</v>
      </c>
      <c r="B291" s="166"/>
      <c r="C291" s="8" t="str">
        <f>IF(BS_CONTROLE[[#This Row],[DATA]]="","",WEEKNUM(BS_CONTROLE[[#This Row],[DATA]]))</f>
        <v/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1627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</v>
      </c>
      <c r="B292" s="166"/>
      <c r="C292" s="8" t="str">
        <f>IF(BS_CONTROLE[[#This Row],[DATA]]="","",WEEKNUM(BS_CONTROLE[[#This Row],[DATA]]))</f>
        <v/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1618</v>
      </c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1628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</v>
      </c>
      <c r="B298" s="166"/>
      <c r="C298" s="8" t="str">
        <f>IF(BS_CONTROLE[[#This Row],[DATA]]="","",WEEKNUM(BS_CONTROLE[[#This Row],[DATA]]))</f>
        <v/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3" operator="equal">
      <formula>"ERRO"</formula>
    </cfRule>
  </conditionalFormatting>
  <conditionalFormatting sqref="X4 Y368:Y443 Y1:Z367">
    <cfRule type="cellIs" dxfId="138" priority="18382" operator="equal">
      <formula>"OPORTUNIDADE"</formula>
    </cfRule>
  </conditionalFormatting>
  <conditionalFormatting sqref="AZ6:AZ415">
    <cfRule type="expression" dxfId="137" priority="18377">
      <formula>$BU6=1</formula>
    </cfRule>
  </conditionalFormatting>
  <conditionalFormatting sqref="BQ6:BQ492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5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68:X415 Y368:Y443 Y6:Z367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68:X415">
    <cfRule type="cellIs" dxfId="126" priority="18317" operator="equal">
      <formula>"OPORTUNIDADE"</formula>
    </cfRule>
  </conditionalFormatting>
  <conditionalFormatting sqref="Z368:Z415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68:Z415">
    <cfRule type="cellIs" dxfId="123" priority="18314" operator="equal">
      <formula>"OPORTUNIDADE"</formula>
    </cfRule>
  </conditionalFormatting>
  <conditionalFormatting sqref="Y1048468:Y1048576">
    <cfRule type="cellIs" dxfId="122" priority="18199" operator="equal">
      <formula>"OPORTUNIDADE"</formula>
    </cfRule>
  </conditionalFormatting>
  <conditionalFormatting sqref="Y1048468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6:Z441">
    <cfRule type="cellIs" dxfId="119" priority="17934" operator="equal">
      <formula>"OPORTUNIDADE"</formula>
    </cfRule>
  </conditionalFormatting>
  <conditionalFormatting sqref="Z416:Z441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2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2">
    <cfRule type="cellIs" dxfId="114" priority="17919" operator="equal">
      <formula>"OPORTUNIDADE"</formula>
    </cfRule>
  </conditionalFormatting>
  <conditionalFormatting sqref="Z442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2">
    <cfRule type="cellIs" dxfId="111" priority="17916" operator="equal">
      <formula>"OPORTUNIDADE"</formula>
    </cfRule>
  </conditionalFormatting>
  <conditionalFormatting sqref="BI442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6">
      <formula>$BU385=1</formula>
    </cfRule>
  </conditionalFormatting>
  <conditionalFormatting sqref="AZ418:AZ442">
    <cfRule type="expression" dxfId="109" priority="18696">
      <formula>$BU390=1</formula>
    </cfRule>
  </conditionalFormatting>
  <conditionalFormatting sqref="BI416:BI441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7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492">
    <cfRule type="iconSet" priority="2059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2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2">
      <iconSet showValue="0">
        <cfvo type="percent" val="0"/>
        <cfvo type="num" val="1"/>
        <cfvo type="num" val="1" gte="0"/>
      </iconSet>
    </cfRule>
    <cfRule type="iconSet" priority="2063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1629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1630</v>
      </c>
      <c r="E3" s="316" t="s">
        <v>1631</v>
      </c>
      <c r="F3" s="316" t="s">
        <v>1632</v>
      </c>
      <c r="G3" s="316" t="s">
        <v>1633</v>
      </c>
      <c r="H3" s="316" t="s">
        <v>1634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1635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1636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7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1637</v>
      </c>
      <c r="W1" s="389"/>
      <c r="X1" s="389"/>
      <c r="Y1" s="103"/>
    </row>
    <row r="2" spans="1:25" s="100" customFormat="1" ht="11.25" customHeight="1">
      <c r="A2" s="104" t="s">
        <v>1638</v>
      </c>
      <c r="B2" s="104" t="s">
        <v>1639</v>
      </c>
      <c r="C2" s="104" t="s">
        <v>7</v>
      </c>
      <c r="D2" s="105" t="s">
        <v>1177</v>
      </c>
      <c r="E2" s="105" t="s">
        <v>1178</v>
      </c>
      <c r="F2" s="105" t="s">
        <v>1640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1641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TAL-TSF</v>
      </c>
      <c r="L328" s="328" t="str">
        <f>IF(FN_MC!N230="","*",FN_MC!N230)</f>
        <v>710TSF</v>
      </c>
      <c r="M328" s="110">
        <f>IF(FN_MC!J230="","*",FN_MC!J230)</f>
        <v>98</v>
      </c>
      <c r="N328" s="291">
        <f>IF(FN_MC!K230="","*",FN_MC!K230)</f>
        <v>716</v>
      </c>
      <c r="O328" s="291">
        <f>IF(FN_MC!L230="","*",FN_MC!L230)</f>
        <v>718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47530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3259</v>
      </c>
      <c r="W354" s="111">
        <f ca="1">_xlfn.XLOOKUP(G354&amp;$W$2,BS_CONTROLE[CHAVE],BS_CONTROLE[Quantidade_11],"-")</f>
        <v>4539</v>
      </c>
      <c r="X354" s="111">
        <f ca="1">_xlfn.XLOOKUP(G354&amp;$X$2,BS_CONTROLE[CHAVE],BS_CONTROLE[Quantidade_11],"-")</f>
        <v>5098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>
      <c r="A357" s="108" t="str">
        <f>IF(FN_MC!Y259="","*",FN_MC!Y259)</f>
        <v>*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>
      <c r="A360" s="108" t="str">
        <f>IF(FN_MC!Y262="","*",FN_MC!Y262)</f>
        <v>*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 t="str">
        <f ca="1">_xlfn.XLOOKUP(G360&amp;$V$2,BS_CONTROLE[CHAVE],BS_CONTROLE[Quantidade_11],"-")</f>
        <v>-</v>
      </c>
      <c r="W360" s="111">
        <f ca="1">_xlfn.XLOOKUP(G360&amp;$W$2,BS_CONTROLE[CHAVE],BS_CONTROLE[Quantidade_11],"-")</f>
        <v>1</v>
      </c>
      <c r="X360" s="111">
        <f ca="1">_xlfn.XLOOKUP(G360&amp;$X$2,BS_CONTROLE[CHAVE],BS_CONTROLE[Quantidade_11],"-")</f>
        <v>936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IF(FN_MC!Y265="","*",FN_MC!Y265)</f>
        <v>*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>
      <c r="A366" s="108" t="str">
        <f>IF(FN_MC!Y268="","*",FN_MC!Y268)</f>
        <v>*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0.25</v>
      </c>
      <c r="S373" s="109" t="str">
        <f>IF(FN_MC!Q272="","*",CONCATENATE(FN_MC!Q272," ",FN_MC!R272))</f>
        <v>3360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3259</v>
      </c>
      <c r="W373" s="111">
        <f ca="1">_xlfn.XLOOKUP(G373&amp;$W$2,BS_CONTROLE[CHAVE],BS_CONTROLE[Quantidade_11],"-")</f>
        <v>4539</v>
      </c>
      <c r="X373" s="111">
        <f ca="1">_xlfn.XLOOKUP(G373&amp;$X$2,BS_CONTROLE[CHAVE],BS_CONTROLE[Quantidade_11],"-")</f>
        <v>5098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1</v>
      </c>
      <c r="W375" s="111" t="str">
        <f ca="1">_xlfn.XLOOKUP(G375&amp;$W$2,BS_CONTROLE[CHAVE],BS_CONTROLE[Quantidade_11],"-")</f>
        <v>-</v>
      </c>
      <c r="X375" s="111">
        <f ca="1">_xlfn.XLOOKUP(G375&amp;$X$2,BS_CONTROLE[CHAVE],BS_CONTROLE[Quantidade_11],"-")</f>
        <v>28</v>
      </c>
    </row>
    <row r="376" spans="1:24" s="112" customFormat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 t="str">
        <f ca="1">_xlfn.XLOOKUP(G376&amp;$V$2,BS_CONTROLE[CHAVE],BS_CONTROLE[Quantidade_11],"-")</f>
        <v>-</v>
      </c>
      <c r="W376" s="111">
        <f ca="1">_xlfn.XLOOKUP(G376&amp;$W$2,BS_CONTROLE[CHAVE],BS_CONTROLE[Quantidade_11],"-")</f>
        <v>1</v>
      </c>
      <c r="X376" s="111">
        <f ca="1">_xlfn.XLOOKUP(G376&amp;$X$2,BS_CONTROLE[CHAVE],BS_CONTROLE[Quantidade_11],"-")</f>
        <v>936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3259</v>
      </c>
      <c r="W382" s="111">
        <f ca="1">_xlfn.XLOOKUP(G382&amp;$W$2,BS_CONTROLE[CHAVE],BS_CONTROLE[Quantidade_11],"-")</f>
        <v>4539</v>
      </c>
      <c r="X382" s="111">
        <f ca="1">_xlfn.XLOOKUP(G382&amp;$X$2,BS_CONTROLE[CHAVE],BS_CONTROLE[Quantidade_11],"-")</f>
        <v>5098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0.41666666666666669</v>
      </c>
      <c r="R385" s="127" t="str">
        <f>IF(FN_MC!P284="","*",FN_MC!P284)</f>
        <v>03;00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1</v>
      </c>
      <c r="W385" s="111" t="str">
        <f ca="1">_xlfn.XLOOKUP(G385&amp;$W$2,BS_CONTROLE[CHAVE],BS_CONTROLE[Quantidade_11],"-")</f>
        <v>-</v>
      </c>
      <c r="X385" s="111">
        <f ca="1">_xlfn.XLOOKUP(G385&amp;$X$2,BS_CONTROLE[CHAVE],BS_CONTROLE[Quantidade_11],"-")</f>
        <v>28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</v>
      </c>
      <c r="X388" s="111">
        <f ca="1">_xlfn.XLOOKUP(G388&amp;$X$2,BS_CONTROLE[CHAVE],BS_CONTROLE[Quantidade_11],"-")</f>
        <v>936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*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1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*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>
        <f ca="1">_xlfn.XLOOKUP(G391&amp;$X$2,BS_CONTROLE[CHAVE],BS_CONTROLE[Quantidade_11],"-")</f>
        <v>1518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*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 t="str">
        <f>IF(FN_MC!B291="","*",FN_MC!B291)</f>
        <v>*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>
        <f ca="1">_xlfn.XLOOKUP(G392&amp;$V$2,BS_CONTROLE[CHAVE],BS_CONTROLE[Quantidade_11],"-")</f>
        <v>220</v>
      </c>
      <c r="W392" s="111">
        <f ca="1">_xlfn.XLOOKUP(G392&amp;$W$2,BS_CONTROLE[CHAVE],BS_CONTROLE[Quantidade_11],"-")</f>
        <v>200</v>
      </c>
      <c r="X392" s="111">
        <f ca="1">_xlfn.XLOOKUP(G392&amp;$X$2,BS_CONTROLE[CHAVE],BS_CONTROLE[Quantidade_11],"-")</f>
        <v>109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*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 t="str">
        <f>IF(FN_MC!B292="","*",FN_MC!B292)</f>
        <v>*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>
        <f ca="1">_xlfn.XLOOKUP(G395&amp;$V$2,BS_CONTROLE[CHAVE],BS_CONTROLE[Quantidade_11],"-")</f>
        <v>0</v>
      </c>
      <c r="W395" s="111">
        <f ca="1">_xlfn.XLOOKUP(G395&amp;$W$2,BS_CONTROLE[CHAVE],BS_CONTROLE[Quantidade_11],"-")</f>
        <v>2215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*</v>
      </c>
      <c r="C397" s="108" t="str">
        <f>IF(FN_MC!Z296="","*",FN_MC!Z296)</f>
        <v>*</v>
      </c>
      <c r="D397" s="109" t="str">
        <f>IF(FN_MC!S296="","*",FN_MC!S296)</f>
        <v>-</v>
      </c>
      <c r="E397" s="109" t="str">
        <f>IF(FN_MC!T296="","*",FN_MC!T296)</f>
        <v>-</v>
      </c>
      <c r="F397" s="109" t="str">
        <f>IF(FN_MC!B296="","*",FN_MC!B296)</f>
        <v>*</v>
      </c>
      <c r="G397" s="109" t="str">
        <f>IF(FN_MC!D296="","*",FN_MC!D296)</f>
        <v>*</v>
      </c>
      <c r="H397" s="109" t="str">
        <f>IF(FN_MC!F296="","*",FN_MC!F296)</f>
        <v>*</v>
      </c>
      <c r="I397" s="109" t="str">
        <f>IF(FN_MC!H296="","*",FN_MC!H296)</f>
        <v>*</v>
      </c>
      <c r="J397" s="109" t="str">
        <f>IF(FN_MC!I296="","*",FN_MC!I296)</f>
        <v>*</v>
      </c>
      <c r="K397" s="109" t="str">
        <f>IF(FN_MC!M296="","*",FN_MC!M296)</f>
        <v>-</v>
      </c>
      <c r="L397" s="328" t="str">
        <f>IF(FN_MC!N296="","*",FN_MC!N296)</f>
        <v>-</v>
      </c>
      <c r="M397" s="110" t="str">
        <f>IF(FN_MC!J296="","*",FN_MC!J296)</f>
        <v>*</v>
      </c>
      <c r="N397" s="291" t="str">
        <f>IF(FN_MC!K296="","*",FN_MC!K296)</f>
        <v>*</v>
      </c>
      <c r="O397" s="291" t="str">
        <f>IF(FN_MC!L296="","*",FN_MC!L296)</f>
        <v>-</v>
      </c>
      <c r="P397" s="110"/>
      <c r="Q397" s="127" t="str">
        <f>IF(FN_MC!O296="","*",FN_MC!O296)</f>
        <v>*</v>
      </c>
      <c r="R397" s="127" t="str">
        <f>IF(FN_MC!P296="","*",FN_MC!P296)</f>
        <v>*</v>
      </c>
      <c r="S397" s="109" t="str">
        <f>IF(FN_MC!Q296="","*",CONCATENATE(FN_MC!Q296," ",FN_MC!R296))</f>
        <v>*</v>
      </c>
      <c r="T397" s="109" t="str">
        <f>IF(FN_MC!V296="","*",FN_MC!V296)</f>
        <v>*</v>
      </c>
      <c r="U397" s="109" t="str">
        <f>IF(FN_MC!W296="","*",FN_MC!W296)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*</v>
      </c>
      <c r="C399" s="108" t="str">
        <f>IF(FN_MC!Z298="","*",FN_MC!Z298)</f>
        <v>*</v>
      </c>
      <c r="D399" s="109" t="str">
        <f>IF(FN_MC!S298="","*",FN_MC!S298)</f>
        <v>-</v>
      </c>
      <c r="E399" s="109" t="str">
        <f>IF(FN_MC!T298="","*",FN_MC!T298)</f>
        <v>-</v>
      </c>
      <c r="F399" s="109" t="str">
        <f>IF(FN_MC!B298="","*",FN_MC!B298)</f>
        <v>*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*</v>
      </c>
      <c r="J399" s="109" t="str">
        <f>IF(FN_MC!I298="","*",FN_MC!I298)</f>
        <v>*</v>
      </c>
      <c r="K399" s="109" t="str">
        <f>IF(FN_MC!M298="","*",FN_MC!M298)</f>
        <v>-</v>
      </c>
      <c r="L399" s="328" t="str">
        <f>IF(FN_MC!N298="","*",FN_MC!N298)</f>
        <v>-</v>
      </c>
      <c r="M399" s="110" t="str">
        <f>IF(FN_MC!J298="","*",FN_MC!J298)</f>
        <v>*</v>
      </c>
      <c r="N399" s="291" t="str">
        <f>IF(FN_MC!K298="","*",FN_MC!K298)</f>
        <v>*</v>
      </c>
      <c r="O399" s="291" t="str">
        <f>IF(FN_MC!L298="","*",FN_MC!L298)</f>
        <v>-</v>
      </c>
      <c r="P399" s="110"/>
      <c r="Q399" s="127" t="str">
        <f>IF(FN_MC!O298="","*",FN_MC!O298)</f>
        <v>*</v>
      </c>
      <c r="R399" s="127" t="str">
        <f>IF(FN_MC!P298="","*",FN_MC!P298)</f>
        <v>*</v>
      </c>
      <c r="S399" s="109" t="str">
        <f>IF(FN_MC!Q298="","*",CONCATENATE(FN_MC!Q298," ",FN_MC!R298))</f>
        <v>*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1642</v>
      </c>
    </row>
  </sheetData>
  <autoFilter ref="A2:Y3000" xr:uid="{D1126E52-FA3F-4EAC-A720-DDE9797BEFF6}">
    <filterColumn colId="5">
      <filters>
        <dateGroupItem year="2026" month="1" day="17" dateTimeGrouping="day"/>
        <dateGroupItem year="2026" month="1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1643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1644</v>
      </c>
      <c r="C4" s="321" t="s">
        <v>1645</v>
      </c>
      <c r="D4" s="321" t="s">
        <v>1646</v>
      </c>
      <c r="E4" s="321" t="s">
        <v>1647</v>
      </c>
      <c r="F4" s="321" t="s">
        <v>545</v>
      </c>
      <c r="G4" s="321" t="s">
        <v>1648</v>
      </c>
      <c r="H4" s="187"/>
    </row>
    <row r="5" spans="1:8" ht="43.5">
      <c r="A5" s="187"/>
      <c r="B5" s="322" t="s">
        <v>1649</v>
      </c>
      <c r="C5" s="322">
        <v>309525</v>
      </c>
      <c r="D5" s="322" t="s">
        <v>1650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1651</v>
      </c>
      <c r="C6" s="322">
        <v>256875</v>
      </c>
      <c r="D6" s="322" t="s">
        <v>1652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1653</v>
      </c>
      <c r="C7" s="322">
        <v>257278</v>
      </c>
      <c r="D7" s="322" t="s">
        <v>1654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1655</v>
      </c>
      <c r="C8" s="322">
        <v>261794</v>
      </c>
      <c r="D8" s="322" t="s">
        <v>1656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1657</v>
      </c>
      <c r="C9" s="322">
        <v>257033</v>
      </c>
      <c r="D9" s="322" t="s">
        <v>1658</v>
      </c>
      <c r="E9" s="322" t="s">
        <v>240</v>
      </c>
      <c r="F9" s="322" t="s">
        <v>732</v>
      </c>
      <c r="G9" s="322" t="s">
        <v>1659</v>
      </c>
      <c r="H9" s="187"/>
    </row>
    <row r="10" spans="1:8" ht="43.5">
      <c r="A10" s="187"/>
      <c r="B10" s="322" t="s">
        <v>1660</v>
      </c>
      <c r="C10" s="322">
        <v>396578</v>
      </c>
      <c r="D10" s="322" t="s">
        <v>1661</v>
      </c>
      <c r="E10" s="322" t="s">
        <v>240</v>
      </c>
      <c r="F10" s="322" t="s">
        <v>732</v>
      </c>
      <c r="G10" s="322" t="s">
        <v>1659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1662</v>
      </c>
      <c r="C2" s="95" t="s">
        <v>1162</v>
      </c>
      <c r="D2" s="95" t="s">
        <v>1164</v>
      </c>
      <c r="E2" s="95" t="s">
        <v>1663</v>
      </c>
      <c r="F2" s="95" t="s">
        <v>1664</v>
      </c>
      <c r="G2" s="95" t="s">
        <v>1665</v>
      </c>
      <c r="H2" s="95" t="s">
        <v>1666</v>
      </c>
      <c r="I2" s="95" t="s">
        <v>1667</v>
      </c>
      <c r="J2" s="95" t="s">
        <v>1668</v>
      </c>
      <c r="K2" s="130" t="s">
        <v>1669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TAL-TSF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 t="str">
        <f>IF(FN_MC!B291="","*",FN_MC!B291)</f>
        <v>*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 t="str">
        <f>IF(FN_MC!B292="","*",FN_MC!B292)</f>
        <v>*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 t="str">
        <f>IF(FN_MC!B296="","*",FN_MC!B296)</f>
        <v>*</v>
      </c>
      <c r="D402" s="120" t="str">
        <f>IF(FN_MC!D296="","*",FN_MC!D296)</f>
        <v>*</v>
      </c>
      <c r="E402" s="120" t="str">
        <f>IF(FN_MC!H296="","*",FN_MC!H296)</f>
        <v>*</v>
      </c>
      <c r="F402" s="136" t="str">
        <f>IF(FN_MC!M296="","*",FN_MC!M296)</f>
        <v>-</v>
      </c>
      <c r="G402" s="120" t="str">
        <f>IF(FN_MC!I296="","*",FN_MC!I296)</f>
        <v>*</v>
      </c>
      <c r="H402" s="120" t="str">
        <f>IF(FN_MC!AB296="","*",FN_MC!AB296)</f>
        <v>*</v>
      </c>
      <c r="I402" s="120" t="str">
        <f>IF(FN_MC!AC296="","*",FN_MC!AC296)</f>
        <v>*</v>
      </c>
      <c r="J402" s="121" t="str">
        <f>IF(FN_MC!AA296="","*",FN_MC!AA296)</f>
        <v>*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 t="str">
        <f>IF(FN_MC!B298="","*",FN_MC!B298)</f>
        <v>*</v>
      </c>
      <c r="D404" s="120" t="str">
        <f>IF(FN_MC!D298="","*",FN_MC!D298)</f>
        <v>A71</v>
      </c>
      <c r="E404" s="120" t="str">
        <f>IF(FN_MC!H298="","*",FN_MC!H298)</f>
        <v>*</v>
      </c>
      <c r="F404" s="136" t="str">
        <f>IF(FN_MC!M298="","*",FN_MC!M298)</f>
        <v>-</v>
      </c>
      <c r="G404" s="120" t="str">
        <f>IF(FN_MC!I298="","*",FN_MC!I298)</f>
        <v>*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1670</v>
      </c>
      <c r="D5" s="393"/>
      <c r="E5" s="393"/>
      <c r="F5" s="393"/>
      <c r="G5" s="393"/>
      <c r="H5" s="393"/>
      <c r="I5" s="393"/>
      <c r="J5" s="394"/>
      <c r="K5" s="395" t="s">
        <v>1671</v>
      </c>
      <c r="L5" s="396"/>
      <c r="M5" s="396"/>
      <c r="N5" s="396"/>
      <c r="O5" s="397" t="s">
        <v>1672</v>
      </c>
      <c r="P5" s="398"/>
      <c r="Q5" s="399"/>
    </row>
    <row r="6" spans="1:17" s="93" customFormat="1" ht="15.75" customHeight="1">
      <c r="A6" s="87" t="s">
        <v>1640</v>
      </c>
      <c r="B6" s="94" t="s">
        <v>1639</v>
      </c>
      <c r="C6" s="95" t="s">
        <v>1177</v>
      </c>
      <c r="D6" s="96" t="s">
        <v>1178</v>
      </c>
      <c r="E6" s="95" t="s">
        <v>1673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1674</v>
      </c>
      <c r="M6" s="138" t="s">
        <v>30</v>
      </c>
      <c r="N6" s="139" t="s">
        <v>1172</v>
      </c>
      <c r="O6" s="241" t="s">
        <v>1215</v>
      </c>
      <c r="P6" s="152"/>
      <c r="Q6" s="188" t="s">
        <v>1675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TAL-TSF</v>
      </c>
      <c r="H329" s="149">
        <f>IF(FN_MC!K230="","*",FN_MC!K230)</f>
        <v>716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TAL-TSF</v>
      </c>
      <c r="M329" s="140">
        <f>IF(FN_MC!AP230="","*",FN_MC!AP230)</f>
        <v>716</v>
      </c>
      <c r="N329" s="140" t="str">
        <f>IF(FN_MC!AM230="","*",FN_MC!AM230)</f>
        <v>TAL-TSF</v>
      </c>
      <c r="O329" s="169">
        <f>FN_MC!BH230</f>
        <v>1</v>
      </c>
      <c r="P329" s="90"/>
      <c r="Q329" s="144" t="str">
        <f>IF($A$2=1,IF(FN_MC!BJ230="","*",FN_MC!BJ230),IF(FN_MC!BK230="","*",FN_MC!BK230))</f>
        <v>Em intervalo as 12:08h, concedido até 18h08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1</v>
      </c>
      <c r="P331" s="90"/>
      <c r="Q331" s="144" t="str">
        <f>IF($A$2=1,IF(FN_MC!BJ232="","*",FN_MC!BJ232),IF(FN_MC!BK232="","*",FN_MC!BK232))</f>
        <v>MC1 as 12:38h -  Em deslocamento para o local da descarga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Em intervalo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eqiupamento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1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0.41666666666666669</v>
      </c>
      <c r="J373" s="131" t="str">
        <f>IF(FN_MC!P284="","*",FN_MC!P284)</f>
        <v>03;00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*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*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 t="str">
        <f>IF(FN_MC!B292="","*",FN_MC!B292)</f>
        <v>*</v>
      </c>
      <c r="B380" s="98" t="str">
        <f>IF(FN_MC!X292="","*",FN_MC!X292)</f>
        <v>*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 t="str">
        <f>IF(FN_MC!B296="","*",FN_MC!B296)</f>
        <v>*</v>
      </c>
      <c r="B384" s="98" t="str">
        <f>IF(FN_MC!X296="","*",FN_MC!X296)</f>
        <v>*</v>
      </c>
      <c r="C384" s="99" t="str">
        <f>IF(FN_MC!S296="","*",FN_MC!S296)</f>
        <v>-</v>
      </c>
      <c r="D384" s="99" t="str">
        <f>IF(FN_MC!T296="","*",FN_MC!T296)</f>
        <v>-</v>
      </c>
      <c r="E384" s="99" t="str">
        <f>IF(FN_MC!D296="","*",FN_MC!D296)</f>
        <v>*</v>
      </c>
      <c r="F384" s="99" t="str">
        <f>IF(FN_MC!H296="","*",FN_MC!H296)</f>
        <v>*</v>
      </c>
      <c r="G384" s="99" t="str">
        <f>IF(FN_MC!M296="","*",FN_MC!M296)</f>
        <v>-</v>
      </c>
      <c r="H384" s="149" t="str">
        <f>IF(FN_MC!K296="","*",FN_MC!K296)</f>
        <v>*</v>
      </c>
      <c r="I384" s="131" t="str">
        <f>IF(FN_MC!O296="","*",FN_MC!O296)</f>
        <v>*</v>
      </c>
      <c r="J384" s="131" t="str">
        <f>IF(FN_MC!P296="","*",FN_MC!P296)</f>
        <v>*</v>
      </c>
      <c r="K384" s="140" t="str">
        <f>IF(FN_MC!AK296="","*",FN_MC!AK296)</f>
        <v>-</v>
      </c>
      <c r="L384" s="140" t="str">
        <f>IF(FN_MC!AM296="","*",FN_MC!AM296)</f>
        <v>-</v>
      </c>
      <c r="M384" s="140" t="str">
        <f>IF(FN_MC!AP296="","*",FN_MC!AP296)</f>
        <v>-</v>
      </c>
      <c r="N384" s="140" t="str">
        <f>IF(FN_MC!AM296="","*",FN_MC!AM296)</f>
        <v>-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 t="str">
        <f>IF(FN_MC!B298="","*",FN_MC!B298)</f>
        <v>*</v>
      </c>
      <c r="B386" s="98" t="str">
        <f>IF(FN_MC!X298="","*",FN_MC!X298)</f>
        <v>*</v>
      </c>
      <c r="C386" s="99" t="str">
        <f>IF(FN_MC!S298="","*",FN_MC!S298)</f>
        <v>-</v>
      </c>
      <c r="D386" s="99" t="str">
        <f>IF(FN_MC!T298="","*",FN_MC!T298)</f>
        <v>-</v>
      </c>
      <c r="E386" s="99" t="str">
        <f>IF(FN_MC!D298="","*",FN_MC!D298)</f>
        <v>A71</v>
      </c>
      <c r="F386" s="99" t="str">
        <f>IF(FN_MC!H298="","*",FN_MC!H298)</f>
        <v>*</v>
      </c>
      <c r="G386" s="99" t="str">
        <f>IF(FN_MC!M298="","*",FN_MC!M298)</f>
        <v>-</v>
      </c>
      <c r="H386" s="149" t="str">
        <f>IF(FN_MC!K298="","*",FN_MC!K298)</f>
        <v>*</v>
      </c>
      <c r="I386" s="131" t="str">
        <f>IF(FN_MC!O298="","*",FN_MC!O298)</f>
        <v>*</v>
      </c>
      <c r="J386" s="131" t="str">
        <f>IF(FN_MC!P298="","*",FN_MC!P298)</f>
        <v>*</v>
      </c>
      <c r="K386" s="140" t="str">
        <f>IF(FN_MC!AK298="","*",FN_MC!AK298)</f>
        <v>-</v>
      </c>
      <c r="L386" s="140" t="str">
        <f>IF(FN_MC!AM298="","*",FN_MC!AM298)</f>
        <v>-</v>
      </c>
      <c r="M386" s="140" t="str">
        <f>IF(FN_MC!AP298="","*",FN_MC!AP298)</f>
        <v>-</v>
      </c>
      <c r="N386" s="140" t="str">
        <f>IF(FN_MC!AM298="","*",FN_MC!AM298)</f>
        <v>-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1675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2026-01-16T18:37:45Z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