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599" documentId="120_S{118792C3-22EF-5104-A093-F22BFE3913F3}" xr6:coauthVersionLast="47" xr6:coauthVersionMax="47" xr10:uidLastSave="{38250CD4-502C-48E4-9F6A-91E69101D6D5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8" hidden="1">'CONTROLE D+1'!$A$2:$W$1050</definedName>
    <definedName name="_xlnm._FilterDatabase" localSheetId="7" hidden="1">'CONTROLE - MAQUINISTAS'!$B$2:$K$1050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1" i="1" l="1"/>
  <c r="N390" i="1" a="1"/>
  <c r="N390" i="1" s="1"/>
  <c r="M390" i="1" a="1"/>
  <c r="M390" i="1" s="1"/>
  <c r="U395" i="1" a="1"/>
  <c r="U395" i="1" s="1"/>
  <c r="T395" i="1" a="1"/>
  <c r="T395" i="1" s="1"/>
  <c r="S395" i="1" a="1"/>
  <c r="S395" i="1" s="1"/>
  <c r="R395" i="1"/>
  <c r="N395" i="1" a="1"/>
  <c r="N395" i="1" s="1"/>
  <c r="M395" i="1" a="1"/>
  <c r="M395" i="1" s="1"/>
  <c r="G395" i="1"/>
  <c r="U394" i="1" a="1"/>
  <c r="U394" i="1" s="1"/>
  <c r="T394" i="1" a="1"/>
  <c r="T394" i="1" s="1"/>
  <c r="S394" i="1" a="1"/>
  <c r="S394" i="1" s="1"/>
  <c r="R394" i="1"/>
  <c r="N394" i="1" a="1"/>
  <c r="N394" i="1" s="1"/>
  <c r="M394" i="1" a="1"/>
  <c r="M394" i="1" s="1"/>
  <c r="G394" i="1"/>
  <c r="N383" i="1" a="1"/>
  <c r="N383" i="1" s="1"/>
  <c r="M383" i="1" a="1"/>
  <c r="M383" i="1" s="1"/>
  <c r="G383" i="1"/>
  <c r="N382" i="1" a="1"/>
  <c r="N382" i="1" s="1"/>
  <c r="M382" i="1" a="1"/>
  <c r="M382" i="1" s="1"/>
  <c r="G382" i="1"/>
  <c r="N381" i="1" a="1"/>
  <c r="N381" i="1" s="1"/>
  <c r="M381" i="1" a="1"/>
  <c r="M381" i="1" s="1"/>
  <c r="G381" i="1"/>
  <c r="N380" i="1" a="1"/>
  <c r="N380" i="1" s="1"/>
  <c r="M380" i="1" a="1"/>
  <c r="M380" i="1" s="1"/>
  <c r="G380" i="1"/>
  <c r="N379" i="1" a="1"/>
  <c r="N379" i="1" s="1"/>
  <c r="M379" i="1" a="1"/>
  <c r="M379" i="1" s="1"/>
  <c r="G379" i="1"/>
  <c r="G378" i="1"/>
  <c r="N372" i="1" a="1"/>
  <c r="N372" i="1" s="1"/>
  <c r="M372" i="1" a="1"/>
  <c r="M372" i="1" s="1"/>
  <c r="G372" i="1"/>
  <c r="M368" i="1" a="1"/>
  <c r="M368" i="1" s="1"/>
  <c r="G368" i="1"/>
  <c r="H369" i="1" a="1"/>
  <c r="H369" i="1" s="1"/>
  <c r="M369" i="1" a="1"/>
  <c r="M369" i="1" s="1"/>
  <c r="N369" i="1" a="1"/>
  <c r="N369" i="1" s="1"/>
  <c r="M370" i="1" a="1"/>
  <c r="M370" i="1" s="1"/>
  <c r="N370" i="1" a="1"/>
  <c r="N370" i="1" s="1"/>
  <c r="G369" i="1"/>
  <c r="N367" i="1" a="1"/>
  <c r="N367" i="1" s="1"/>
  <c r="M367" i="1" a="1"/>
  <c r="M367" i="1" s="1"/>
  <c r="H367" i="1" a="1"/>
  <c r="H367" i="1" s="1"/>
  <c r="G367" i="1"/>
  <c r="N366" i="1" a="1"/>
  <c r="N366" i="1" s="1"/>
  <c r="M366" i="1" a="1"/>
  <c r="M366" i="1" s="1"/>
  <c r="G366" i="1"/>
  <c r="N365" i="1" a="1"/>
  <c r="N365" i="1" s="1"/>
  <c r="M365" i="1" a="1"/>
  <c r="M365" i="1" s="1"/>
  <c r="G365" i="1"/>
  <c r="N364" i="1" a="1"/>
  <c r="N364" i="1" s="1"/>
  <c r="M364" i="1" a="1"/>
  <c r="M364" i="1" s="1"/>
  <c r="G364" i="1"/>
  <c r="N361" i="1" a="1"/>
  <c r="N361" i="1" s="1"/>
  <c r="M361" i="1" a="1"/>
  <c r="M361" i="1" s="1"/>
  <c r="N360" i="1" a="1"/>
  <c r="N360" i="1" s="1"/>
  <c r="M360" i="1" a="1"/>
  <c r="M360" i="1" s="1"/>
  <c r="U332" i="1" a="1"/>
  <c r="U332" i="1" s="1"/>
  <c r="T332" i="1" a="1"/>
  <c r="T332" i="1" s="1"/>
  <c r="S332" i="1" a="1"/>
  <c r="S332" i="1" s="1"/>
  <c r="R332" i="1"/>
  <c r="N332" i="1" a="1"/>
  <c r="N332" i="1" s="1"/>
  <c r="M332" i="1" a="1"/>
  <c r="M332" i="1" s="1"/>
  <c r="G332" i="1"/>
  <c r="U348" i="1" a="1"/>
  <c r="U348" i="1"/>
  <c r="T348" i="1" a="1"/>
  <c r="T348" i="1"/>
  <c r="S348" i="1" a="1"/>
  <c r="S348" i="1"/>
  <c r="N348" i="1" a="1"/>
  <c r="N348" i="1"/>
  <c r="M348" i="1" a="1"/>
  <c r="M348" i="1"/>
  <c r="U347" i="1" a="1"/>
  <c r="U347" i="1"/>
  <c r="T347" i="1" a="1"/>
  <c r="T347" i="1"/>
  <c r="S347" i="1" a="1"/>
  <c r="S347" i="1"/>
  <c r="N347" i="1" a="1"/>
  <c r="N347" i="1"/>
  <c r="M347" i="1" a="1"/>
  <c r="M347" i="1"/>
  <c r="M349" i="1" a="1"/>
  <c r="M349" i="1"/>
  <c r="N349" i="1" a="1"/>
  <c r="N349" i="1"/>
  <c r="S349" i="1" a="1"/>
  <c r="S349" i="1"/>
  <c r="T349" i="1" a="1"/>
  <c r="T349" i="1"/>
  <c r="U349" i="1" a="1"/>
  <c r="U349" i="1"/>
  <c r="M350" i="1" a="1"/>
  <c r="M350" i="1"/>
  <c r="N350" i="1" a="1"/>
  <c r="N350" i="1"/>
  <c r="S350" i="1" a="1"/>
  <c r="S350" i="1"/>
  <c r="T350" i="1" a="1"/>
  <c r="T350" i="1"/>
  <c r="U350" i="1" a="1"/>
  <c r="U350" i="1"/>
  <c r="M351" i="1" a="1"/>
  <c r="M351" i="1"/>
  <c r="N351" i="1" a="1"/>
  <c r="N351" i="1"/>
  <c r="S351" i="1" a="1"/>
  <c r="S351" i="1"/>
  <c r="T351" i="1" a="1"/>
  <c r="T351" i="1"/>
  <c r="U351" i="1" a="1"/>
  <c r="U351" i="1"/>
  <c r="S352" i="1" a="1"/>
  <c r="S352" i="1"/>
  <c r="T352" i="1" a="1"/>
  <c r="T352" i="1"/>
  <c r="U352" i="1" a="1"/>
  <c r="U352" i="1"/>
  <c r="M353" i="1" a="1"/>
  <c r="M353" i="1"/>
  <c r="N353" i="1" a="1"/>
  <c r="N353" i="1"/>
  <c r="S353" i="1" a="1"/>
  <c r="S353" i="1"/>
  <c r="T353" i="1" a="1"/>
  <c r="T353" i="1"/>
  <c r="U353" i="1" a="1"/>
  <c r="U353" i="1"/>
  <c r="M354" i="1" a="1"/>
  <c r="M354" i="1"/>
  <c r="N354" i="1" a="1"/>
  <c r="N354" i="1"/>
  <c r="S354" i="1" a="1"/>
  <c r="S354" i="1"/>
  <c r="T354" i="1" a="1"/>
  <c r="T354" i="1"/>
  <c r="U354" i="1" a="1"/>
  <c r="U354" i="1"/>
  <c r="M355" i="1" a="1"/>
  <c r="M355" i="1"/>
  <c r="N355" i="1" a="1"/>
  <c r="N355" i="1"/>
  <c r="S355" i="1" a="1"/>
  <c r="S355" i="1"/>
  <c r="T355" i="1" a="1"/>
  <c r="T355" i="1"/>
  <c r="U355" i="1" a="1"/>
  <c r="U355" i="1"/>
  <c r="M356" i="1" a="1"/>
  <c r="M356" i="1"/>
  <c r="N356" i="1" a="1"/>
  <c r="N356" i="1"/>
  <c r="S356" i="1" a="1"/>
  <c r="S356" i="1"/>
  <c r="T356" i="1" a="1"/>
  <c r="T356" i="1"/>
  <c r="U356" i="1" a="1"/>
  <c r="U356" i="1"/>
  <c r="M357" i="1" a="1"/>
  <c r="M357" i="1"/>
  <c r="N357" i="1" a="1"/>
  <c r="N357" i="1"/>
  <c r="S357" i="1" a="1"/>
  <c r="S357" i="1"/>
  <c r="T357" i="1" a="1"/>
  <c r="T357" i="1"/>
  <c r="U357" i="1" a="1"/>
  <c r="U357" i="1"/>
  <c r="N346" i="1" a="1"/>
  <c r="N346" i="1"/>
  <c r="M346" i="1" a="1"/>
  <c r="M346" i="1"/>
  <c r="N310" i="1" a="1"/>
  <c r="N310" i="1"/>
  <c r="N343" i="1" a="1"/>
  <c r="N343" i="1" s="1"/>
  <c r="M343" i="1" a="1"/>
  <c r="M343" i="1" s="1"/>
  <c r="G343" i="1"/>
  <c r="N342" i="1" a="1"/>
  <c r="N342" i="1" s="1"/>
  <c r="M342" i="1" a="1"/>
  <c r="M342" i="1" s="1"/>
  <c r="N338" i="1" a="1"/>
  <c r="N338" i="1" s="1"/>
  <c r="M338" i="1" a="1"/>
  <c r="M338" i="1" s="1"/>
  <c r="G338" i="1"/>
  <c r="N337" i="1" a="1"/>
  <c r="N337" i="1" s="1"/>
  <c r="M337" i="1" a="1"/>
  <c r="M337" i="1" s="1"/>
  <c r="H337" i="1" a="1"/>
  <c r="H337" i="1" s="1"/>
  <c r="G337" i="1"/>
  <c r="N336" i="1" a="1"/>
  <c r="N336" i="1" s="1"/>
  <c r="M336" i="1" a="1"/>
  <c r="M336" i="1" s="1"/>
  <c r="I336" i="1" a="1"/>
  <c r="I336" i="1" s="1"/>
  <c r="H336" i="1" a="1"/>
  <c r="H336" i="1" s="1"/>
  <c r="N335" i="1" a="1"/>
  <c r="N335" i="1" s="1"/>
  <c r="M335" i="1" a="1"/>
  <c r="M335" i="1" s="1"/>
  <c r="H335" i="1" a="1"/>
  <c r="H335" i="1" s="1"/>
  <c r="N334" i="1" a="1"/>
  <c r="N334" i="1" s="1"/>
  <c r="M334" i="1" a="1"/>
  <c r="M334" i="1" s="1"/>
  <c r="N333" i="1" a="1"/>
  <c r="N333" i="1" s="1"/>
  <c r="M333" i="1" a="1"/>
  <c r="M333" i="1" s="1"/>
  <c r="N330" i="1" a="1"/>
  <c r="N330" i="1" s="1"/>
  <c r="M330" i="1" a="1"/>
  <c r="M330" i="1" s="1"/>
  <c r="U328" i="1" a="1"/>
  <c r="U328" i="1" s="1"/>
  <c r="T328" i="1" a="1"/>
  <c r="T328" i="1" s="1"/>
  <c r="S328" i="1" a="1"/>
  <c r="S328" i="1" s="1"/>
  <c r="R328" i="1"/>
  <c r="N328" i="1" a="1"/>
  <c r="N328" i="1" s="1"/>
  <c r="M328" i="1" a="1"/>
  <c r="M328" i="1" s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60" i="1"/>
  <c r="BS261" i="1"/>
  <c r="BS262" i="1"/>
  <c r="BS263" i="1"/>
  <c r="BS257" i="1"/>
  <c r="BS258" i="1"/>
  <c r="BS259" i="1"/>
  <c r="N308" i="1" a="1"/>
  <c r="N308" i="1"/>
  <c r="N307" i="1" a="1"/>
  <c r="N307" i="1"/>
  <c r="N306" i="1" a="1"/>
  <c r="N306" i="1"/>
  <c r="N305" i="1" a="1"/>
  <c r="N305" i="1"/>
  <c r="N304" i="1" a="1"/>
  <c r="N304" i="1"/>
  <c r="M308" i="1" a="1"/>
  <c r="M308" i="1"/>
  <c r="M307" i="1" a="1"/>
  <c r="M307" i="1"/>
  <c r="M306" i="1" a="1"/>
  <c r="M306" i="1"/>
  <c r="M305" i="1" a="1"/>
  <c r="M305" i="1"/>
  <c r="M304" i="1" a="1"/>
  <c r="M304" i="1"/>
  <c r="N309" i="1" a="1"/>
  <c r="N309" i="1"/>
  <c r="M309" i="1" a="1"/>
  <c r="M309" i="1"/>
  <c r="U304" i="1" a="1"/>
  <c r="U304" i="1"/>
  <c r="T304" i="1" a="1"/>
  <c r="T304" i="1"/>
  <c r="S304" i="1" a="1"/>
  <c r="S304" i="1"/>
  <c r="U327" i="1" a="1"/>
  <c r="U327" i="1"/>
  <c r="T327" i="1" a="1"/>
  <c r="T327" i="1"/>
  <c r="S327" i="1" a="1"/>
  <c r="S327" i="1"/>
  <c r="N327" i="1" a="1"/>
  <c r="N327" i="1"/>
  <c r="M327" i="1" a="1"/>
  <c r="M327" i="1"/>
  <c r="N323" i="1" a="1"/>
  <c r="N323" i="1" s="1"/>
  <c r="M323" i="1" a="1"/>
  <c r="M323" i="1" s="1"/>
  <c r="N319" i="1" a="1"/>
  <c r="N319" i="1" s="1"/>
  <c r="M319" i="1" a="1"/>
  <c r="M319" i="1" s="1"/>
  <c r="G319" i="1"/>
  <c r="N318" i="1" a="1"/>
  <c r="N318" i="1" s="1"/>
  <c r="M318" i="1" a="1"/>
  <c r="M318" i="1" s="1"/>
  <c r="N316" i="1" a="1"/>
  <c r="N316" i="1" s="1"/>
  <c r="M316" i="1" a="1"/>
  <c r="M316" i="1" s="1"/>
  <c r="G316" i="1"/>
  <c r="N315" i="1" a="1"/>
  <c r="N315" i="1" s="1"/>
  <c r="M315" i="1" a="1"/>
  <c r="M315" i="1" s="1"/>
  <c r="G315" i="1"/>
  <c r="N314" i="1" a="1"/>
  <c r="N314" i="1" s="1"/>
  <c r="M314" i="1" a="1"/>
  <c r="M314" i="1" s="1"/>
  <c r="G314" i="1"/>
  <c r="N313" i="1" a="1"/>
  <c r="N313" i="1" s="1"/>
  <c r="M313" i="1" a="1"/>
  <c r="M313" i="1" s="1"/>
  <c r="G313" i="1"/>
  <c r="N312" i="1" a="1"/>
  <c r="N312" i="1" s="1"/>
  <c r="M312" i="1" a="1"/>
  <c r="M312" i="1" s="1"/>
  <c r="G312" i="1"/>
  <c r="G311" i="1"/>
  <c r="M310" i="1" a="1"/>
  <c r="M310" i="1"/>
  <c r="M296" i="1" a="1"/>
  <c r="M296" i="1" s="1"/>
  <c r="G296" i="1"/>
  <c r="N295" i="1" a="1"/>
  <c r="N295" i="1" s="1"/>
  <c r="M295" i="1" a="1"/>
  <c r="M295" i="1" s="1"/>
  <c r="G295" i="1"/>
  <c r="N294" i="1" a="1"/>
  <c r="N294" i="1" s="1"/>
  <c r="M294" i="1" a="1"/>
  <c r="M294" i="1" s="1"/>
  <c r="G294" i="1"/>
  <c r="G306" i="1"/>
  <c r="G305" i="1"/>
  <c r="G304" i="1"/>
  <c r="N302" i="1" a="1"/>
  <c r="N302" i="1" s="1"/>
  <c r="M302" i="1" a="1"/>
  <c r="M302" i="1" s="1"/>
  <c r="N301" i="1" a="1"/>
  <c r="N301" i="1" s="1"/>
  <c r="M301" i="1" a="1"/>
  <c r="M301" i="1" s="1"/>
  <c r="H301" i="1" a="1"/>
  <c r="H301" i="1" s="1"/>
  <c r="M300" i="1" a="1"/>
  <c r="M300" i="1" s="1"/>
  <c r="N299" i="1" a="1"/>
  <c r="N299" i="1" s="1"/>
  <c r="M299" i="1" a="1"/>
  <c r="M299" i="1" s="1"/>
  <c r="I299" i="1" a="1"/>
  <c r="I299" i="1" s="1"/>
  <c r="H299" i="1" a="1"/>
  <c r="H299" i="1" s="1"/>
  <c r="N298" i="1" a="1"/>
  <c r="N298" i="1" s="1"/>
  <c r="M298" i="1" a="1"/>
  <c r="M298" i="1" s="1"/>
  <c r="H298" i="1" a="1"/>
  <c r="H298" i="1" s="1"/>
  <c r="N297" i="1" a="1"/>
  <c r="N297" i="1" s="1"/>
  <c r="M297" i="1" a="1"/>
  <c r="M297" i="1" s="1"/>
  <c r="U286" i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 s="1"/>
  <c r="N93" i="1" a="1"/>
  <c r="N93" i="1"/>
  <c r="M93" i="1" a="1"/>
  <c r="M93" i="1"/>
  <c r="F90" i="12" s="1"/>
  <c r="N92" i="1" a="1"/>
  <c r="N92" i="1" s="1"/>
  <c r="M92" i="1" a="1"/>
  <c r="M92" i="1" s="1"/>
  <c r="N91" i="1" a="1"/>
  <c r="N91" i="1"/>
  <c r="M91" i="1" a="1"/>
  <c r="M91" i="1" s="1"/>
  <c r="F88" i="12" s="1"/>
  <c r="N88" i="1" a="1"/>
  <c r="N88" i="1" s="1"/>
  <c r="M88" i="1" a="1"/>
  <c r="M88" i="1"/>
  <c r="F85" i="12" s="1"/>
  <c r="N86" i="1" a="1"/>
  <c r="N86" i="1" s="1"/>
  <c r="M86" i="1" a="1"/>
  <c r="M86" i="1" s="1"/>
  <c r="F83" i="12" s="1"/>
  <c r="N85" i="1" a="1"/>
  <c r="N85" i="1"/>
  <c r="M85" i="1" a="1"/>
  <c r="M85" i="1" s="1"/>
  <c r="F82" i="12" s="1"/>
  <c r="N84" i="1" a="1"/>
  <c r="N84" i="1" s="1"/>
  <c r="M84" i="1" a="1"/>
  <c r="M84" i="1"/>
  <c r="F81" i="12" s="1"/>
  <c r="N83" i="1" a="1"/>
  <c r="N83" i="1" s="1"/>
  <c r="M83" i="1" a="1"/>
  <c r="M83" i="1" s="1"/>
  <c r="F80" i="12" s="1"/>
  <c r="N82" i="1" a="1"/>
  <c r="N82" i="1"/>
  <c r="M82" i="1" a="1"/>
  <c r="M82" i="1" s="1"/>
  <c r="F79" i="12" s="1"/>
  <c r="N79" i="1" a="1"/>
  <c r="N79" i="1" s="1"/>
  <c r="M79" i="1" a="1"/>
  <c r="M79" i="1"/>
  <c r="F76" i="12" s="1"/>
  <c r="N78" i="1" a="1"/>
  <c r="N78" i="1" s="1"/>
  <c r="M78" i="1" a="1"/>
  <c r="M78" i="1" s="1"/>
  <c r="F75" i="12" s="1"/>
  <c r="N77" i="1" a="1"/>
  <c r="N77" i="1"/>
  <c r="M77" i="1" a="1"/>
  <c r="M77" i="1" s="1"/>
  <c r="F74" i="12" s="1"/>
  <c r="N76" i="1" a="1"/>
  <c r="N76" i="1" s="1"/>
  <c r="M76" i="1" a="1"/>
  <c r="M76" i="1"/>
  <c r="F73" i="12" s="1"/>
  <c r="N75" i="1" a="1"/>
  <c r="N75" i="1" s="1"/>
  <c r="M75" i="1" a="1"/>
  <c r="M75" i="1" s="1"/>
  <c r="F72" i="12" s="1"/>
  <c r="N72" i="1" a="1"/>
  <c r="N72" i="1"/>
  <c r="M72" i="1" a="1"/>
  <c r="M72" i="1" s="1"/>
  <c r="F69" i="12" s="1"/>
  <c r="N71" i="1" a="1"/>
  <c r="N71" i="1" s="1"/>
  <c r="AN71" i="1" s="1"/>
  <c r="M71" i="1" a="1"/>
  <c r="M71" i="1"/>
  <c r="F68" i="12" s="1"/>
  <c r="N68" i="1" a="1"/>
  <c r="N68" i="1" s="1"/>
  <c r="M68" i="1" a="1"/>
  <c r="M68" i="1" s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BR324" i="1" s="1"/>
  <c r="AY325" i="1"/>
  <c r="BR325" i="1" s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 s="1"/>
  <c r="T7" i="1" a="1"/>
  <c r="T7" i="1" s="1"/>
  <c r="U7" i="1" a="1"/>
  <c r="U7" i="1"/>
  <c r="AI7" i="1"/>
  <c r="AJ7" i="1"/>
  <c r="AK7" i="1"/>
  <c r="AL7" i="1"/>
  <c r="AM7" i="1"/>
  <c r="AN7" i="1"/>
  <c r="AO7" i="1"/>
  <c r="AP7" i="1"/>
  <c r="AQ7" i="1"/>
  <c r="BB7" i="1"/>
  <c r="BD7" i="1" a="1"/>
  <c r="BD7" i="1" s="1"/>
  <c r="BR7" i="1"/>
  <c r="BS7" i="1"/>
  <c r="BT7" i="1"/>
  <c r="A6" i="1"/>
  <c r="C6" i="1"/>
  <c r="G6" i="1"/>
  <c r="R6" i="1"/>
  <c r="S6" i="1" a="1"/>
  <c r="S6" i="1" s="1"/>
  <c r="T6" i="1" a="1"/>
  <c r="T6" i="1" s="1"/>
  <c r="U6" i="1" a="1"/>
  <c r="U6" i="1" s="1"/>
  <c r="AI6" i="1"/>
  <c r="AJ6" i="1"/>
  <c r="AK6" i="1"/>
  <c r="AL6" i="1"/>
  <c r="AM6" i="1"/>
  <c r="AN6" i="1"/>
  <c r="AO6" i="1"/>
  <c r="BE6" i="1" s="1" a="1"/>
  <c r="BE6" i="1" s="1"/>
  <c r="AP6" i="1"/>
  <c r="AQ6" i="1"/>
  <c r="BB6" i="1"/>
  <c r="BR6" i="1"/>
  <c r="BS6" i="1"/>
  <c r="BT8" i="1"/>
  <c r="A769" i="1"/>
  <c r="C769" i="1"/>
  <c r="G769" i="1"/>
  <c r="R769" i="1"/>
  <c r="S769" i="1" a="1"/>
  <c r="S769" i="1" s="1"/>
  <c r="T769" i="1" a="1"/>
  <c r="T769" i="1"/>
  <c r="U769" i="1" a="1"/>
  <c r="U769" i="1" s="1"/>
  <c r="AI769" i="1"/>
  <c r="AJ769" i="1"/>
  <c r="AK769" i="1"/>
  <c r="AL769" i="1"/>
  <c r="AM769" i="1"/>
  <c r="AN769" i="1"/>
  <c r="AO769" i="1"/>
  <c r="BE769" i="1" s="1" a="1"/>
  <c r="BE769" i="1" s="1"/>
  <c r="AP769" i="1"/>
  <c r="BD769" i="1" s="1" a="1"/>
  <c r="BD769" i="1" s="1"/>
  <c r="AQ769" i="1"/>
  <c r="BB769" i="1"/>
  <c r="BC769" i="1" a="1"/>
  <c r="BC769" i="1" s="1"/>
  <c r="BR769" i="1"/>
  <c r="BS769" i="1"/>
  <c r="BT9" i="1"/>
  <c r="A19" i="1"/>
  <c r="C19" i="1"/>
  <c r="G19" i="1"/>
  <c r="R19" i="1"/>
  <c r="S19" i="1" a="1"/>
  <c r="S19" i="1" s="1"/>
  <c r="T19" i="1" a="1"/>
  <c r="T19" i="1" s="1"/>
  <c r="U19" i="1" a="1"/>
  <c r="U19" i="1" s="1"/>
  <c r="AI19" i="1"/>
  <c r="AJ19" i="1"/>
  <c r="AK19" i="1"/>
  <c r="AL19" i="1"/>
  <c r="AM19" i="1"/>
  <c r="AN19" i="1"/>
  <c r="AO19" i="1"/>
  <c r="BE19" i="1" s="1" a="1"/>
  <c r="BE19" i="1" s="1"/>
  <c r="AP19" i="1"/>
  <c r="BD19" i="1" s="1" a="1"/>
  <c r="BD19" i="1" s="1"/>
  <c r="AQ19" i="1"/>
  <c r="BB19" i="1"/>
  <c r="BC19" i="1" a="1"/>
  <c r="BC19" i="1" s="1"/>
  <c r="BR19" i="1"/>
  <c r="BS19" i="1"/>
  <c r="BT10" i="1"/>
  <c r="C11" i="1"/>
  <c r="G11" i="1"/>
  <c r="R11" i="1"/>
  <c r="S11" i="1" a="1"/>
  <c r="S11" i="1" s="1"/>
  <c r="T11" i="1" a="1"/>
  <c r="T11" i="1" s="1"/>
  <c r="U11" i="1" a="1"/>
  <c r="U11" i="1"/>
  <c r="AI11" i="1"/>
  <c r="AJ11" i="1"/>
  <c r="AK11" i="1"/>
  <c r="AL11" i="1"/>
  <c r="AM11" i="1"/>
  <c r="AN11" i="1"/>
  <c r="AO11" i="1"/>
  <c r="BE11" i="1" s="1" a="1"/>
  <c r="BE11" i="1" s="1"/>
  <c r="AP11" i="1"/>
  <c r="AQ11" i="1"/>
  <c r="BB11" i="1"/>
  <c r="BR11" i="1"/>
  <c r="BS11" i="1"/>
  <c r="BT11" i="1"/>
  <c r="A774" i="1"/>
  <c r="C774" i="1"/>
  <c r="G774" i="1"/>
  <c r="R774" i="1"/>
  <c r="S774" i="1" a="1"/>
  <c r="S774" i="1" s="1"/>
  <c r="T774" i="1" a="1"/>
  <c r="T774" i="1"/>
  <c r="U774" i="1" a="1"/>
  <c r="U774" i="1" s="1"/>
  <c r="AI774" i="1"/>
  <c r="AJ774" i="1"/>
  <c r="AK774" i="1"/>
  <c r="AL774" i="1"/>
  <c r="AM774" i="1"/>
  <c r="AN774" i="1"/>
  <c r="AO774" i="1"/>
  <c r="BE774" i="1" s="1" a="1"/>
  <c r="BE774" i="1" s="1"/>
  <c r="AP774" i="1"/>
  <c r="BD774" i="1" s="1" a="1"/>
  <c r="BD774" i="1" s="1"/>
  <c r="AQ774" i="1"/>
  <c r="BB774" i="1"/>
  <c r="BC774" i="1" a="1"/>
  <c r="BC774" i="1" s="1"/>
  <c r="BR774" i="1"/>
  <c r="BS774" i="1"/>
  <c r="BT12" i="1"/>
  <c r="A9" i="1"/>
  <c r="C9" i="1"/>
  <c r="G9" i="1"/>
  <c r="R9" i="1"/>
  <c r="S9" i="1" a="1"/>
  <c r="S9" i="1" s="1"/>
  <c r="T9" i="1" a="1"/>
  <c r="T9" i="1" s="1"/>
  <c r="U9" i="1" a="1"/>
  <c r="U9" i="1" s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 s="1"/>
  <c r="BE9" i="1" a="1"/>
  <c r="BE9" i="1"/>
  <c r="BR9" i="1"/>
  <c r="BS9" i="1"/>
  <c r="BT13" i="1"/>
  <c r="A10" i="1"/>
  <c r="C10" i="1"/>
  <c r="G10" i="1"/>
  <c r="R10" i="1"/>
  <c r="S10" i="1" a="1"/>
  <c r="S10" i="1" s="1"/>
  <c r="T10" i="1" a="1"/>
  <c r="T10" i="1"/>
  <c r="U10" i="1" a="1"/>
  <c r="U10" i="1" s="1"/>
  <c r="AI10" i="1"/>
  <c r="AJ10" i="1"/>
  <c r="AK10" i="1"/>
  <c r="AL10" i="1"/>
  <c r="AM10" i="1"/>
  <c r="AN10" i="1"/>
  <c r="AO10" i="1"/>
  <c r="BE10" i="1" s="1" a="1"/>
  <c r="BE10" i="1" s="1"/>
  <c r="AP10" i="1"/>
  <c r="BD10" i="1" s="1" a="1"/>
  <c r="BD10" i="1" s="1"/>
  <c r="AQ10" i="1"/>
  <c r="BB10" i="1"/>
  <c r="BC10" i="1" a="1"/>
  <c r="BC10" i="1" s="1"/>
  <c r="BR10" i="1"/>
  <c r="BS10" i="1"/>
  <c r="BT14" i="1"/>
  <c r="A20" i="1"/>
  <c r="C20" i="1"/>
  <c r="G20" i="1"/>
  <c r="R20" i="1"/>
  <c r="S20" i="1" a="1"/>
  <c r="S20" i="1" s="1"/>
  <c r="T20" i="1" a="1"/>
  <c r="T20" i="1" s="1"/>
  <c r="U20" i="1" a="1"/>
  <c r="U20" i="1" s="1"/>
  <c r="AI20" i="1"/>
  <c r="AJ20" i="1"/>
  <c r="AK20" i="1"/>
  <c r="AL20" i="1"/>
  <c r="AM20" i="1"/>
  <c r="AN20" i="1"/>
  <c r="AO20" i="1"/>
  <c r="BE20" i="1" s="1" a="1"/>
  <c r="BE20" i="1" s="1"/>
  <c r="AP20" i="1"/>
  <c r="BD20" i="1" s="1" a="1"/>
  <c r="BD20" i="1" s="1"/>
  <c r="AQ20" i="1"/>
  <c r="BB20" i="1"/>
  <c r="BC20" i="1" a="1"/>
  <c r="BC20" i="1" s="1"/>
  <c r="BR20" i="1"/>
  <c r="BS20" i="1"/>
  <c r="BT15" i="1"/>
  <c r="A14" i="1"/>
  <c r="C14" i="1"/>
  <c r="G14" i="1"/>
  <c r="R14" i="1"/>
  <c r="S14" i="1" a="1"/>
  <c r="S14" i="1" s="1"/>
  <c r="T14" i="1" a="1"/>
  <c r="T14" i="1" s="1"/>
  <c r="U14" i="1" a="1"/>
  <c r="U14" i="1" s="1"/>
  <c r="AI14" i="1"/>
  <c r="AJ14" i="1"/>
  <c r="AK14" i="1"/>
  <c r="AL14" i="1"/>
  <c r="AM14" i="1"/>
  <c r="AN14" i="1"/>
  <c r="AO14" i="1"/>
  <c r="BE14" i="1" s="1" a="1"/>
  <c r="BE14" i="1" s="1"/>
  <c r="AP14" i="1"/>
  <c r="AQ14" i="1"/>
  <c r="BB14" i="1"/>
  <c r="BR14" i="1"/>
  <c r="BS14" i="1"/>
  <c r="BT16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AJ310" i="1"/>
  <c r="AK310" i="1"/>
  <c r="AL310" i="1"/>
  <c r="AM310" i="1"/>
  <c r="AN310" i="1"/>
  <c r="AO310" i="1"/>
  <c r="BE310" i="1" s="1" a="1"/>
  <c r="BE310" i="1" s="1"/>
  <c r="AP310" i="1"/>
  <c r="AQ310" i="1"/>
  <c r="BB310" i="1"/>
  <c r="BR310" i="1"/>
  <c r="BS310" i="1"/>
  <c r="BT17" i="1"/>
  <c r="A1001" i="1"/>
  <c r="C1001" i="1"/>
  <c r="G1001" i="1"/>
  <c r="R1001" i="1"/>
  <c r="S1001" i="1" a="1"/>
  <c r="S1001" i="1" s="1"/>
  <c r="T1001" i="1" a="1"/>
  <c r="T1001" i="1" s="1"/>
  <c r="U1001" i="1" a="1"/>
  <c r="U1001" i="1" s="1"/>
  <c r="AI1001" i="1"/>
  <c r="AJ1001" i="1"/>
  <c r="AK1001" i="1"/>
  <c r="AL1001" i="1"/>
  <c r="AM1001" i="1"/>
  <c r="AN1001" i="1"/>
  <c r="AO1001" i="1"/>
  <c r="BE1001" i="1" s="1" a="1"/>
  <c r="BE1001" i="1" s="1"/>
  <c r="AP1001" i="1"/>
  <c r="AQ1001" i="1"/>
  <c r="BB1001" i="1"/>
  <c r="BR1001" i="1"/>
  <c r="BS1001" i="1"/>
  <c r="BT18" i="1"/>
  <c r="A21" i="1"/>
  <c r="C21" i="1"/>
  <c r="G21" i="1"/>
  <c r="R21" i="1"/>
  <c r="S21" i="1" a="1"/>
  <c r="S21" i="1" s="1"/>
  <c r="T21" i="1" a="1"/>
  <c r="T21" i="1" s="1"/>
  <c r="U21" i="1" a="1"/>
  <c r="U21" i="1" s="1"/>
  <c r="AI21" i="1"/>
  <c r="AJ21" i="1"/>
  <c r="AK21" i="1"/>
  <c r="AL21" i="1"/>
  <c r="AM21" i="1"/>
  <c r="AN21" i="1"/>
  <c r="AO21" i="1"/>
  <c r="BE21" i="1" s="1" a="1"/>
  <c r="BE21" i="1" s="1"/>
  <c r="AP21" i="1"/>
  <c r="AQ21" i="1"/>
  <c r="BB21" i="1"/>
  <c r="BR21" i="1"/>
  <c r="BS21" i="1"/>
  <c r="BT19" i="1"/>
  <c r="A22" i="1"/>
  <c r="C22" i="1"/>
  <c r="G22" i="1"/>
  <c r="R22" i="1"/>
  <c r="S22" i="1" a="1"/>
  <c r="S22" i="1" s="1"/>
  <c r="T22" i="1" a="1"/>
  <c r="T22" i="1" s="1"/>
  <c r="U22" i="1" a="1"/>
  <c r="U22" i="1" s="1"/>
  <c r="AI22" i="1"/>
  <c r="AJ22" i="1"/>
  <c r="AK22" i="1"/>
  <c r="AL22" i="1"/>
  <c r="AM22" i="1"/>
  <c r="AN22" i="1"/>
  <c r="AO22" i="1"/>
  <c r="BE22" i="1" s="1" a="1"/>
  <c r="BE22" i="1" s="1"/>
  <c r="AP22" i="1"/>
  <c r="AQ22" i="1"/>
  <c r="BB22" i="1"/>
  <c r="BR22" i="1"/>
  <c r="BS22" i="1"/>
  <c r="BT20" i="1"/>
  <c r="A34" i="1"/>
  <c r="C34" i="1"/>
  <c r="G34" i="1"/>
  <c r="R34" i="1"/>
  <c r="S34" i="1" a="1"/>
  <c r="S34" i="1" s="1"/>
  <c r="T34" i="1" a="1"/>
  <c r="T34" i="1" s="1"/>
  <c r="U34" i="1" a="1"/>
  <c r="U34" i="1" s="1"/>
  <c r="AI34" i="1"/>
  <c r="AJ34" i="1"/>
  <c r="AK34" i="1"/>
  <c r="AL34" i="1"/>
  <c r="AM34" i="1"/>
  <c r="AN34" i="1"/>
  <c r="AO34" i="1"/>
  <c r="BE34" i="1" s="1" a="1"/>
  <c r="BE34" i="1" s="1"/>
  <c r="AP34" i="1"/>
  <c r="AQ34" i="1"/>
  <c r="BB34" i="1"/>
  <c r="BR34" i="1"/>
  <c r="BS34" i="1"/>
  <c r="BT21" i="1"/>
  <c r="A23" i="1"/>
  <c r="C23" i="1"/>
  <c r="G23" i="1"/>
  <c r="R23" i="1"/>
  <c r="S23" i="1" a="1"/>
  <c r="S23" i="1" s="1"/>
  <c r="T23" i="1" a="1"/>
  <c r="T23" i="1" s="1"/>
  <c r="U23" i="1" a="1"/>
  <c r="U23" i="1" s="1"/>
  <c r="AI23" i="1"/>
  <c r="AJ23" i="1"/>
  <c r="AK23" i="1"/>
  <c r="AL23" i="1"/>
  <c r="AM23" i="1"/>
  <c r="AN23" i="1"/>
  <c r="AO23" i="1"/>
  <c r="BE23" i="1" s="1" a="1"/>
  <c r="BE23" i="1" s="1"/>
  <c r="AP23" i="1"/>
  <c r="AQ23" i="1"/>
  <c r="BB23" i="1"/>
  <c r="BR23" i="1"/>
  <c r="BS23" i="1"/>
  <c r="BT22" i="1"/>
  <c r="A24" i="1"/>
  <c r="C24" i="1"/>
  <c r="G24" i="1"/>
  <c r="R24" i="1"/>
  <c r="S24" i="1" a="1"/>
  <c r="S24" i="1" s="1"/>
  <c r="T24" i="1" a="1"/>
  <c r="T24" i="1" s="1"/>
  <c r="U24" i="1" a="1"/>
  <c r="U24" i="1" s="1"/>
  <c r="AI24" i="1"/>
  <c r="AJ24" i="1"/>
  <c r="AK24" i="1"/>
  <c r="AL24" i="1"/>
  <c r="AM24" i="1"/>
  <c r="AN24" i="1"/>
  <c r="AO24" i="1"/>
  <c r="BE24" i="1" s="1" a="1"/>
  <c r="BE24" i="1" s="1"/>
  <c r="AP24" i="1"/>
  <c r="AQ24" i="1"/>
  <c r="BB24" i="1"/>
  <c r="BR24" i="1"/>
  <c r="BS24" i="1"/>
  <c r="BT23" i="1"/>
  <c r="A25" i="1"/>
  <c r="C25" i="1"/>
  <c r="G25" i="1"/>
  <c r="R25" i="1"/>
  <c r="S25" i="1" a="1"/>
  <c r="S25" i="1" s="1"/>
  <c r="T25" i="1" a="1"/>
  <c r="T25" i="1" s="1"/>
  <c r="U25" i="1" a="1"/>
  <c r="U25" i="1" s="1"/>
  <c r="AI25" i="1"/>
  <c r="AJ25" i="1"/>
  <c r="AK25" i="1"/>
  <c r="AL25" i="1"/>
  <c r="AM25" i="1"/>
  <c r="AN25" i="1"/>
  <c r="AO25" i="1"/>
  <c r="BE25" i="1" s="1" a="1"/>
  <c r="BE25" i="1" s="1"/>
  <c r="AP25" i="1"/>
  <c r="AQ25" i="1"/>
  <c r="BB25" i="1"/>
  <c r="BR25" i="1"/>
  <c r="BS25" i="1"/>
  <c r="BT24" i="1"/>
  <c r="A26" i="1"/>
  <c r="C26" i="1"/>
  <c r="G26" i="1"/>
  <c r="R26" i="1"/>
  <c r="S26" i="1" a="1"/>
  <c r="S26" i="1" s="1"/>
  <c r="T26" i="1" a="1"/>
  <c r="T26" i="1" s="1"/>
  <c r="U26" i="1" a="1"/>
  <c r="U26" i="1" s="1"/>
  <c r="AI26" i="1"/>
  <c r="AJ26" i="1"/>
  <c r="AK26" i="1"/>
  <c r="AL26" i="1"/>
  <c r="AM26" i="1"/>
  <c r="AN26" i="1"/>
  <c r="AO26" i="1"/>
  <c r="BE26" i="1" s="1" a="1"/>
  <c r="BE26" i="1" s="1"/>
  <c r="AP26" i="1"/>
  <c r="AQ26" i="1"/>
  <c r="BB26" i="1"/>
  <c r="BR26" i="1"/>
  <c r="BS26" i="1"/>
  <c r="BT25" i="1"/>
  <c r="A27" i="1"/>
  <c r="C27" i="1"/>
  <c r="G27" i="1"/>
  <c r="R27" i="1"/>
  <c r="S27" i="1" a="1"/>
  <c r="S27" i="1" s="1"/>
  <c r="T27" i="1" a="1"/>
  <c r="T27" i="1" s="1"/>
  <c r="U27" i="1" a="1"/>
  <c r="U27" i="1" s="1"/>
  <c r="AI27" i="1"/>
  <c r="AJ27" i="1"/>
  <c r="AK27" i="1"/>
  <c r="AL27" i="1"/>
  <c r="AM27" i="1"/>
  <c r="AN27" i="1"/>
  <c r="AO27" i="1"/>
  <c r="BE27" i="1" s="1" a="1"/>
  <c r="BE27" i="1" s="1"/>
  <c r="AP27" i="1"/>
  <c r="AQ27" i="1"/>
  <c r="BB27" i="1"/>
  <c r="BR27" i="1"/>
  <c r="BS27" i="1"/>
  <c r="BT26" i="1"/>
  <c r="A28" i="1"/>
  <c r="C28" i="1"/>
  <c r="G28" i="1"/>
  <c r="R28" i="1"/>
  <c r="S28" i="1" a="1"/>
  <c r="S28" i="1" s="1"/>
  <c r="T28" i="1" a="1"/>
  <c r="T28" i="1" s="1"/>
  <c r="U28" i="1" a="1"/>
  <c r="U28" i="1" s="1"/>
  <c r="AI28" i="1"/>
  <c r="AJ28" i="1"/>
  <c r="AK28" i="1"/>
  <c r="AL28" i="1"/>
  <c r="AM28" i="1"/>
  <c r="AN28" i="1"/>
  <c r="AO28" i="1"/>
  <c r="BE28" i="1" s="1" a="1"/>
  <c r="BE28" i="1" s="1"/>
  <c r="AP28" i="1"/>
  <c r="AQ28" i="1"/>
  <c r="BB28" i="1"/>
  <c r="BR28" i="1"/>
  <c r="BS28" i="1"/>
  <c r="BT27" i="1"/>
  <c r="A29" i="1"/>
  <c r="C29" i="1"/>
  <c r="G29" i="1"/>
  <c r="R29" i="1"/>
  <c r="S29" i="1" a="1"/>
  <c r="S29" i="1" s="1"/>
  <c r="T29" i="1" a="1"/>
  <c r="T29" i="1" s="1"/>
  <c r="U29" i="1" a="1"/>
  <c r="U29" i="1" s="1"/>
  <c r="AI29" i="1"/>
  <c r="AJ29" i="1"/>
  <c r="AK29" i="1"/>
  <c r="AL29" i="1"/>
  <c r="AM29" i="1"/>
  <c r="AN29" i="1"/>
  <c r="AO29" i="1"/>
  <c r="BE29" i="1" s="1" a="1"/>
  <c r="BE29" i="1" s="1"/>
  <c r="AP29" i="1"/>
  <c r="AQ29" i="1"/>
  <c r="BB29" i="1"/>
  <c r="BR29" i="1"/>
  <c r="BS29" i="1"/>
  <c r="BT28" i="1"/>
  <c r="A30" i="1"/>
  <c r="C30" i="1"/>
  <c r="G30" i="1"/>
  <c r="R30" i="1"/>
  <c r="S30" i="1" a="1"/>
  <c r="S30" i="1" s="1"/>
  <c r="T30" i="1" a="1"/>
  <c r="T30" i="1" s="1"/>
  <c r="U30" i="1" a="1"/>
  <c r="U30" i="1" s="1"/>
  <c r="AI30" i="1"/>
  <c r="AJ30" i="1"/>
  <c r="AK30" i="1"/>
  <c r="AL30" i="1"/>
  <c r="AM30" i="1"/>
  <c r="AN30" i="1"/>
  <c r="AO30" i="1"/>
  <c r="BE30" i="1" s="1" a="1"/>
  <c r="BE30" i="1" s="1"/>
  <c r="AP30" i="1"/>
  <c r="AQ30" i="1"/>
  <c r="BB30" i="1"/>
  <c r="BR30" i="1"/>
  <c r="BS30" i="1"/>
  <c r="BT29" i="1"/>
  <c r="A793" i="1"/>
  <c r="C793" i="1"/>
  <c r="G793" i="1"/>
  <c r="R793" i="1"/>
  <c r="S793" i="1" a="1"/>
  <c r="S793" i="1" s="1"/>
  <c r="T793" i="1" a="1"/>
  <c r="T793" i="1" s="1"/>
  <c r="U793" i="1" a="1"/>
  <c r="U793" i="1" s="1"/>
  <c r="AI793" i="1"/>
  <c r="AJ793" i="1"/>
  <c r="AK793" i="1"/>
  <c r="AL793" i="1"/>
  <c r="AM793" i="1"/>
  <c r="AN793" i="1"/>
  <c r="AO793" i="1"/>
  <c r="BE793" i="1" s="1" a="1"/>
  <c r="BE793" i="1" s="1"/>
  <c r="AP793" i="1"/>
  <c r="AQ793" i="1"/>
  <c r="BB793" i="1"/>
  <c r="BR793" i="1"/>
  <c r="BS793" i="1"/>
  <c r="BT30" i="1"/>
  <c r="A31" i="1"/>
  <c r="C31" i="1"/>
  <c r="G31" i="1"/>
  <c r="R31" i="1"/>
  <c r="S31" i="1" a="1"/>
  <c r="S31" i="1" s="1"/>
  <c r="T31" i="1" a="1"/>
  <c r="T31" i="1" s="1"/>
  <c r="U31" i="1" a="1"/>
  <c r="U31" i="1" s="1"/>
  <c r="AI31" i="1"/>
  <c r="AJ31" i="1"/>
  <c r="AK31" i="1"/>
  <c r="AL31" i="1"/>
  <c r="AM31" i="1"/>
  <c r="AN31" i="1"/>
  <c r="AO31" i="1"/>
  <c r="BE31" i="1" s="1" a="1"/>
  <c r="BE31" i="1" s="1"/>
  <c r="AP31" i="1"/>
  <c r="AQ31" i="1"/>
  <c r="BB31" i="1"/>
  <c r="BR31" i="1"/>
  <c r="BS31" i="1"/>
  <c r="BT31" i="1"/>
  <c r="A18" i="1"/>
  <c r="C18" i="1"/>
  <c r="G18" i="1"/>
  <c r="R18" i="1"/>
  <c r="S18" i="1" a="1"/>
  <c r="S18" i="1" s="1"/>
  <c r="T18" i="1" a="1"/>
  <c r="T18" i="1" s="1"/>
  <c r="U18" i="1" a="1"/>
  <c r="U18" i="1" s="1"/>
  <c r="AI18" i="1"/>
  <c r="AJ18" i="1"/>
  <c r="AK18" i="1"/>
  <c r="AL18" i="1"/>
  <c r="AM18" i="1"/>
  <c r="AN18" i="1"/>
  <c r="AO18" i="1"/>
  <c r="BE18" i="1" s="1" a="1"/>
  <c r="BE18" i="1" s="1"/>
  <c r="AP18" i="1"/>
  <c r="AQ18" i="1"/>
  <c r="BB18" i="1"/>
  <c r="BR18" i="1"/>
  <c r="BS18" i="1"/>
  <c r="BT32" i="1"/>
  <c r="A16" i="1"/>
  <c r="C16" i="1"/>
  <c r="G16" i="1"/>
  <c r="R16" i="1"/>
  <c r="S16" i="1" a="1"/>
  <c r="S16" i="1" s="1"/>
  <c r="T16" i="1" a="1"/>
  <c r="T16" i="1" s="1"/>
  <c r="U16" i="1" a="1"/>
  <c r="U16" i="1" s="1"/>
  <c r="AI16" i="1"/>
  <c r="AJ16" i="1"/>
  <c r="AK16" i="1"/>
  <c r="AL16" i="1"/>
  <c r="AM16" i="1"/>
  <c r="AN16" i="1"/>
  <c r="AO16" i="1"/>
  <c r="BE16" i="1" s="1" a="1"/>
  <c r="BE16" i="1" s="1"/>
  <c r="AP16" i="1"/>
  <c r="AQ16" i="1"/>
  <c r="BB16" i="1"/>
  <c r="BR16" i="1"/>
  <c r="BS16" i="1"/>
  <c r="BT33" i="1"/>
  <c r="A32" i="1"/>
  <c r="C32" i="1"/>
  <c r="G32" i="1"/>
  <c r="R32" i="1"/>
  <c r="S32" i="1" a="1"/>
  <c r="S32" i="1" s="1"/>
  <c r="T32" i="1" a="1"/>
  <c r="T32" i="1" s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R32" i="1"/>
  <c r="BS32" i="1"/>
  <c r="BT34" i="1"/>
  <c r="A33" i="1"/>
  <c r="C33" i="1"/>
  <c r="G33" i="1"/>
  <c r="R33" i="1"/>
  <c r="S33" i="1" a="1"/>
  <c r="S33" i="1" s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R33" i="1"/>
  <c r="BS33" i="1"/>
  <c r="BT35" i="1"/>
  <c r="A12" i="1"/>
  <c r="C12" i="1"/>
  <c r="G12" i="1"/>
  <c r="R12" i="1"/>
  <c r="S12" i="1" a="1"/>
  <c r="S12" i="1" s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BE13" i="1" s="1" a="1"/>
  <c r="BE13" i="1" s="1"/>
  <c r="AP13" i="1"/>
  <c r="AQ13" i="1"/>
  <c r="BB13" i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 s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BE772" i="1" s="1" a="1"/>
  <c r="BE772" i="1" s="1"/>
  <c r="AP772" i="1"/>
  <c r="AQ772" i="1"/>
  <c r="BB772" i="1"/>
  <c r="BR772" i="1"/>
  <c r="BS772" i="1"/>
  <c r="BT41" i="1"/>
  <c r="A537" i="1"/>
  <c r="C537" i="1"/>
  <c r="G537" i="1"/>
  <c r="R537" i="1"/>
  <c r="S537" i="1" a="1"/>
  <c r="S537" i="1" s="1"/>
  <c r="T537" i="1" a="1"/>
  <c r="T537" i="1" s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 s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 s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AQ61" i="1"/>
  <c r="BB61" i="1"/>
  <c r="BR61" i="1"/>
  <c r="BS61" i="1"/>
  <c r="BT44" i="1"/>
  <c r="A67" i="1"/>
  <c r="C67" i="1"/>
  <c r="G67" i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M67" i="1"/>
  <c r="AN67" i="1"/>
  <c r="AO67" i="1"/>
  <c r="AP67" i="1"/>
  <c r="AQ67" i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 s="1"/>
  <c r="AN35" i="1" s="1"/>
  <c r="R35" i="1"/>
  <c r="S35" i="1" a="1"/>
  <c r="S35" i="1" s="1"/>
  <c r="T35" i="1" a="1"/>
  <c r="T35" i="1" s="1"/>
  <c r="U35" i="1" a="1"/>
  <c r="U35" i="1" s="1"/>
  <c r="AI35" i="1"/>
  <c r="BB35" i="1" s="1"/>
  <c r="AJ35" i="1"/>
  <c r="AK35" i="1"/>
  <c r="AL35" i="1"/>
  <c r="AO35" i="1"/>
  <c r="BE35" i="1" s="1" a="1"/>
  <c r="BE35" i="1" s="1"/>
  <c r="AP35" i="1"/>
  <c r="AQ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s="1" a="1"/>
  <c r="BD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T270" i="1"/>
  <c r="A264" i="1"/>
  <c r="C264" i="1"/>
  <c r="G264" i="1"/>
  <c r="M264" i="1" a="1"/>
  <c r="M264" i="1" s="1"/>
  <c r="N264" i="1" a="1"/>
  <c r="N264" i="1" s="1"/>
  <c r="L261" i="15" s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T300" i="1"/>
  <c r="A294" i="1"/>
  <c r="C294" i="1"/>
  <c r="L291" i="15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L292" i="15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L293" i="15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L294" i="15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K296" i="15"/>
  <c r="L296" i="15"/>
  <c r="R299" i="1"/>
  <c r="R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K297" i="15"/>
  <c r="L297" i="15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K298" i="15"/>
  <c r="L298" i="15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K299" i="15"/>
  <c r="L299" i="15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K301" i="15"/>
  <c r="L301" i="15"/>
  <c r="R304" i="1"/>
  <c r="R301" i="15" s="1"/>
  <c r="D301" i="15"/>
  <c r="E301" i="15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K302" i="15"/>
  <c r="L302" i="15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K303" i="15"/>
  <c r="L303" i="15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K304" i="15"/>
  <c r="L304" i="15"/>
  <c r="R307" i="1"/>
  <c r="R304" i="15" s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K305" i="15"/>
  <c r="L305" i="15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K306" i="15"/>
  <c r="L306" i="15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K309" i="15"/>
  <c r="L309" i="15"/>
  <c r="R312" i="1"/>
  <c r="R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K310" i="15"/>
  <c r="L310" i="15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K313" i="15"/>
  <c r="L313" i="15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K315" i="15"/>
  <c r="L315" i="15"/>
  <c r="R318" i="1"/>
  <c r="R315" i="15" s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K320" i="15"/>
  <c r="L320" i="15"/>
  <c r="R323" i="1"/>
  <c r="R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S325" i="1"/>
  <c r="BT331" i="1"/>
  <c r="A326" i="1"/>
  <c r="C326" i="1"/>
  <c r="G326" i="1"/>
  <c r="M326" i="1" a="1"/>
  <c r="M326" i="1" s="1"/>
  <c r="K323" i="15" s="1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K324" i="15"/>
  <c r="L324" i="15"/>
  <c r="R327" i="1"/>
  <c r="R324" i="15" s="1"/>
  <c r="D324" i="15"/>
  <c r="E324" i="15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K325" i="15"/>
  <c r="L325" i="15"/>
  <c r="D325" i="15"/>
  <c r="E325" i="15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K327" i="15"/>
  <c r="L327" i="15"/>
  <c r="R330" i="1"/>
  <c r="R327" i="15" s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K329" i="15"/>
  <c r="L329" i="15"/>
  <c r="D329" i="15"/>
  <c r="E329" i="15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K331" i="15"/>
  <c r="L331" i="15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K332" i="15"/>
  <c r="L332" i="15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K333" i="15"/>
  <c r="L333" i="15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K334" i="15"/>
  <c r="L334" i="15"/>
  <c r="R337" i="1"/>
  <c r="R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K339" i="15"/>
  <c r="L339" i="15"/>
  <c r="R342" i="1"/>
  <c r="R339" i="15" s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BB345" i="1"/>
  <c r="AJ345" i="1"/>
  <c r="AK345" i="1"/>
  <c r="AL345" i="1"/>
  <c r="AO345" i="1"/>
  <c r="BR345" i="1"/>
  <c r="BS345" i="1"/>
  <c r="BT351" i="1"/>
  <c r="A346" i="1"/>
  <c r="C346" i="1"/>
  <c r="G346" i="1"/>
  <c r="K343" i="15"/>
  <c r="L343" i="15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G347" i="1"/>
  <c r="K344" i="15"/>
  <c r="L344" i="15"/>
  <c r="R347" i="1"/>
  <c r="R344" i="15" s="1"/>
  <c r="D344" i="15"/>
  <c r="E344" i="15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K345" i="15"/>
  <c r="L345" i="15"/>
  <c r="R348" i="1"/>
  <c r="R345" i="15" s="1"/>
  <c r="D345" i="15"/>
  <c r="E345" i="15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K346" i="15"/>
  <c r="L346" i="15"/>
  <c r="R349" i="1"/>
  <c r="R346" i="15" s="1"/>
  <c r="D346" i="15"/>
  <c r="E346" i="15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K347" i="15"/>
  <c r="L347" i="15"/>
  <c r="R350" i="1"/>
  <c r="R347" i="15" s="1"/>
  <c r="D347" i="15"/>
  <c r="E347" i="15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K348" i="15"/>
  <c r="L348" i="15"/>
  <c r="R351" i="1"/>
  <c r="R348" i="15" s="1"/>
  <c r="D348" i="15"/>
  <c r="E348" i="15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K349" i="15"/>
  <c r="L349" i="15"/>
  <c r="R352" i="1"/>
  <c r="R349" i="15" s="1"/>
  <c r="D349" i="15"/>
  <c r="E349" i="15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K350" i="15"/>
  <c r="L350" i="15"/>
  <c r="R353" i="1"/>
  <c r="R350" i="15" s="1"/>
  <c r="D350" i="15"/>
  <c r="E350" i="15"/>
  <c r="AI353" i="1"/>
  <c r="BB353" i="1" s="1"/>
  <c r="AJ353" i="1"/>
  <c r="AK353" i="1"/>
  <c r="AL353" i="1"/>
  <c r="AP353" i="1"/>
  <c r="AQ353" i="1"/>
  <c r="BR353" i="1"/>
  <c r="BS353" i="1"/>
  <c r="BT359" i="1"/>
  <c r="A354" i="1"/>
  <c r="C354" i="1"/>
  <c r="G354" i="1"/>
  <c r="K351" i="15"/>
  <c r="L351" i="15"/>
  <c r="R354" i="1"/>
  <c r="R351" i="15" s="1"/>
  <c r="D351" i="15"/>
  <c r="E351" i="15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K352" i="15"/>
  <c r="L352" i="15"/>
  <c r="R355" i="1"/>
  <c r="R352" i="15" s="1"/>
  <c r="D352" i="15"/>
  <c r="E352" i="15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K353" i="15"/>
  <c r="L353" i="15"/>
  <c r="R356" i="1"/>
  <c r="R353" i="15" s="1"/>
  <c r="D353" i="15"/>
  <c r="E353" i="15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K354" i="15"/>
  <c r="L354" i="15"/>
  <c r="R357" i="1"/>
  <c r="R354" i="15" s="1"/>
  <c r="D354" i="15"/>
  <c r="E354" i="15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K355" i="15"/>
  <c r="L355" i="15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K357" i="15"/>
  <c r="L357" i="15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K358" i="15"/>
  <c r="L358" i="15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K359" i="15"/>
  <c r="L359" i="15"/>
  <c r="R362" i="1"/>
  <c r="R359" i="15" s="1"/>
  <c r="D359" i="15"/>
  <c r="E359" i="15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K361" i="15"/>
  <c r="L361" i="15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K362" i="15"/>
  <c r="L362" i="15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K363" i="15"/>
  <c r="L363" i="15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K364" i="15"/>
  <c r="L364" i="15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K365" i="15"/>
  <c r="L365" i="15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K366" i="15"/>
  <c r="L366" i="15"/>
  <c r="R369" i="1"/>
  <c r="R366" i="15" s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K367" i="15"/>
  <c r="L367" i="15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K369" i="15"/>
  <c r="L369" i="15"/>
  <c r="R372" i="1"/>
  <c r="R369" i="15" s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AL373" i="1"/>
  <c r="AO373" i="1"/>
  <c r="BE373" i="1" s="1" a="1"/>
  <c r="BE373" i="1" s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R373" i="15" s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K375" i="15"/>
  <c r="L375" i="15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K376" i="15"/>
  <c r="L376" i="15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K377" i="15"/>
  <c r="L377" i="15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K378" i="15"/>
  <c r="L378" i="15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K379" i="15"/>
  <c r="L379" i="15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K380" i="15"/>
  <c r="L380" i="15"/>
  <c r="R383" i="1"/>
  <c r="R380" i="15" s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K387" i="15"/>
  <c r="L387" i="15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L390" i="15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K391" i="15"/>
  <c r="L391" i="15"/>
  <c r="D391" i="15"/>
  <c r="E391" i="15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K392" i="15"/>
  <c r="L392" i="15"/>
  <c r="D392" i="15"/>
  <c r="E392" i="15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K393" i="15"/>
  <c r="L393" i="15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S8" i="1" a="1"/>
  <c r="S8" i="1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R157" i="15" l="1"/>
  <c r="R104" i="15"/>
  <c r="R107" i="15"/>
  <c r="R73" i="15"/>
  <c r="R79" i="15"/>
  <c r="R76" i="15"/>
  <c r="F89" i="12"/>
  <c r="AM92" i="1"/>
  <c r="F92" i="12"/>
  <c r="AM95" i="1"/>
  <c r="E3" i="15"/>
  <c r="BD6" i="1" a="1"/>
  <c r="BD6" i="1" s="1"/>
  <c r="BC7" i="1" a="1"/>
  <c r="BC7" i="1" s="1"/>
  <c r="BC28" i="1" a="1"/>
  <c r="BC28" i="1" s="1"/>
  <c r="BD28" i="1" a="1"/>
  <c r="BD28" i="1" s="1"/>
  <c r="BD11" i="1" a="1"/>
  <c r="BD11" i="1" s="1"/>
  <c r="BE7" i="1" a="1"/>
  <c r="BE7" i="1" s="1"/>
  <c r="BC1001" i="1" a="1"/>
  <c r="BC1001" i="1" s="1"/>
  <c r="BD1001" i="1" a="1"/>
  <c r="BD1001" i="1" s="1"/>
  <c r="BC22" i="1" a="1"/>
  <c r="BC22" i="1" s="1"/>
  <c r="BD22" i="1" a="1"/>
  <c r="BD22" i="1" s="1"/>
  <c r="BC310" i="1" a="1"/>
  <c r="BC310" i="1" s="1"/>
  <c r="BD310" i="1" a="1"/>
  <c r="BD310" i="1" s="1"/>
  <c r="BQ324" i="1"/>
  <c r="BC30" i="1" a="1"/>
  <c r="BC30" i="1" s="1"/>
  <c r="BD30" i="1" a="1"/>
  <c r="BD30" i="1" s="1"/>
  <c r="BD31" i="1" a="1"/>
  <c r="BD31" i="1" s="1"/>
  <c r="BD29" i="1" a="1"/>
  <c r="BD29" i="1" s="1"/>
  <c r="BC67" i="1" a="1"/>
  <c r="BC67" i="1" s="1"/>
  <c r="BC27" i="1" a="1"/>
  <c r="BC27" i="1" s="1"/>
  <c r="BD27" i="1" a="1"/>
  <c r="BD27" i="1" s="1"/>
  <c r="BC25" i="1" a="1"/>
  <c r="BC25" i="1" s="1"/>
  <c r="BD25" i="1" a="1"/>
  <c r="BD25" i="1" s="1"/>
  <c r="BD23" i="1" a="1"/>
  <c r="BD23" i="1" s="1"/>
  <c r="BD21" i="1" a="1"/>
  <c r="BD21" i="1" s="1"/>
  <c r="BC793" i="1" a="1"/>
  <c r="BC793" i="1" s="1"/>
  <c r="BC34" i="1" a="1"/>
  <c r="BC34" i="1" s="1"/>
  <c r="AM38" i="1"/>
  <c r="BD33" i="1" a="1"/>
  <c r="BD33" i="1" s="1"/>
  <c r="BC18" i="1" a="1"/>
  <c r="BC18" i="1" s="1"/>
  <c r="BD18" i="1" a="1"/>
  <c r="BD18" i="1" s="1"/>
  <c r="BD793" i="1" a="1"/>
  <c r="BD793" i="1" s="1"/>
  <c r="BD26" i="1" a="1"/>
  <c r="BD26" i="1" s="1"/>
  <c r="BC24" i="1" a="1"/>
  <c r="BC24" i="1" s="1"/>
  <c r="BD24" i="1" a="1"/>
  <c r="BD24" i="1" s="1"/>
  <c r="BD34" i="1" a="1"/>
  <c r="BD34" i="1" s="1"/>
  <c r="BD14" i="1" a="1"/>
  <c r="BD14" i="1" s="1"/>
  <c r="D3" i="15"/>
  <c r="BD32" i="1" a="1"/>
  <c r="BD32" i="1" s="1"/>
  <c r="BD16" i="1" a="1"/>
  <c r="BD16" i="1" s="1"/>
  <c r="BC31" i="1" a="1"/>
  <c r="BC31" i="1" s="1"/>
  <c r="BC29" i="1" a="1"/>
  <c r="BC29" i="1" s="1"/>
  <c r="BC26" i="1" a="1"/>
  <c r="BC26" i="1" s="1"/>
  <c r="BC23" i="1" a="1"/>
  <c r="BC23" i="1" s="1"/>
  <c r="BC21" i="1" a="1"/>
  <c r="BC21" i="1" s="1"/>
  <c r="BC14" i="1" a="1"/>
  <c r="BC14" i="1" s="1"/>
  <c r="BC11" i="1" a="1"/>
  <c r="BC11" i="1" s="1"/>
  <c r="BC6" i="1" a="1"/>
  <c r="BC6" i="1" s="1"/>
  <c r="BC772" i="1" a="1"/>
  <c r="BC772" i="1" s="1"/>
  <c r="BE68" i="1" a="1"/>
  <c r="BE68" i="1" s="1"/>
  <c r="BD67" i="1" a="1"/>
  <c r="BD67" i="1" s="1"/>
  <c r="BD772" i="1" a="1"/>
  <c r="BD772" i="1" s="1"/>
  <c r="BC61" i="1" a="1"/>
  <c r="BC61" i="1" s="1"/>
  <c r="BD61" i="1" a="1"/>
  <c r="BD61" i="1" s="1"/>
  <c r="R156" i="15"/>
  <c r="R149" i="15"/>
  <c r="R88" i="15"/>
  <c r="R94" i="15"/>
  <c r="K294" i="15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L36" i="10" s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L42" i="10" s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N79" i="10" s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88" i="10" l="1"/>
  <c r="L104" i="10"/>
  <c r="N129" i="10"/>
  <c r="N48" i="10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<sst xmlns="http://schemas.openxmlformats.org/spreadsheetml/2006/main" count="8083" uniqueCount="1605">
  <si>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</si>
  <si>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</si>
  <si>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</si>
  <si>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</si>
  <si>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</si>
  <si>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</si>
  <si>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</si>
  <si>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</si>
  <si>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</si>
  <si>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</si>
  <si>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</si>
  <si>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</si>
  <si>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</si>
  <si>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</si>
  <si>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</si>
  <si>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</si>
  <si>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</si>
  <si>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</si>
  <si>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</si>
  <si>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</si>
  <si>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</si>
  <si>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</si>
  <si>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</si>
  <si>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</si>
  <si>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</si>
  <si>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</si>
  <si>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</si>
  <si>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</si>
  <si>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</si>
  <si>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</si>
  <si>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</si>
  <si>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</si>
  <si>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</si>
  <si>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</si>
  <si>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</si>
  <si>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</si>
  <si>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</si>
  <si>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</si>
  <si>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</si>
  <si>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</si>
  <si>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</si>
  <si>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</si>
  <si>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</si>
  <si>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</si>
  <si>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</si>
  <si>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</si>
  <si>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</si>
  <si>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</si>
  <si>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</si>
  <si>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</si>
  <si>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</si>
  <si>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</si>
  <si>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</si>
  <si>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</si>
  <si>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</si>
  <si>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</si>
  <si>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</si>
  <si>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</si>
  <si>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</si>
  <si>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</si>
  <si>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</si>
  <si>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</si>
  <si>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</si>
  <si>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</si>
  <si>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</si>
  <si>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</si>
  <si>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</si>
  <si>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</si>
  <si>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</si>
  <si>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</si>
  <si>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</si>
  <si>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</si>
  <si>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</si>
  <si>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</si>
  <si>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</si>
  <si>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</si>
  <si>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</si>
  <si>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</si>
  <si>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</si>
  <si>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</si>
  <si>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</si>
  <si>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</si>
  <si>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</si>
  <si>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</si>
  <si>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</si>
  <si>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</si>
  <si>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</si>
  <si>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</si>
  <si>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</si>
  <si>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</si>
  <si>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</si>
  <si>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</si>
  <si>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</si>
  <si>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</si>
  <si>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</si>
  <si>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</si>
  <si>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</si>
  <si>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</si>
  <si>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</si>
  <si>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</si>
  <si>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</si>
  <si>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</si>
  <si>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</si>
  <si>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</si>
  <si>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</si>
  <si>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</si>
  <si>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</si>
  <si>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</si>
  <si>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</si>
  <si>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</si>
  <si>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</si>
  <si>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</si>
  <si>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</si>
  <si>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</si>
  <si>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</si>
  <si>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</si>
  <si>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</si>
  <si>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</si>
  <si>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</si>
  <si>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</si>
  <si>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</si>
  <si>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</si>
  <si>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</si>
  <si>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</si>
  <si>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</si>
  <si>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</si>
  <si>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</si>
  <si>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</si>
  <si>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</si>
  <si>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</si>
  <si>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</si>
  <si>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</si>
  <si>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</si>
  <si>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</si>
  <si>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</si>
  <si>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</si>
  <si>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</si>
  <si>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</si>
  <si>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</si>
  <si>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</si>
  <si>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</si>
  <si>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</si>
  <si>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</si>
  <si>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</si>
  <si>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</si>
  <si>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</si>
  <si>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</si>
  <si>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</si>
  <si>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</si>
  <si>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</si>
  <si>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</si>
  <si>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</si>
  <si>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</si>
  <si>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</si>
  <si>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</si>
  <si>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</si>
  <si>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</si>
  <si>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</si>
  <si>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</si>
  <si>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</si>
  <si>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</si>
  <si>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</si>
  <si>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</si>
  <si>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</si>
  <si>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</si>
  <si>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</si>
  <si>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</si>
  <si>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</si>
  <si>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</si>
  <si>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</si>
  <si>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</si>
  <si>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</si>
  <si>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</si>
  <si>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</si>
  <si>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</si>
  <si>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</si>
  <si>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</si>
  <si>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</si>
  <si>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</si>
  <si>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</si>
  <si>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</si>
  <si>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</si>
  <si>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</si>
  <si>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</si>
  <si>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</si>
  <si>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</si>
  <si>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</si>
  <si>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</si>
  <si>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</si>
  <si>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</si>
  <si>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</si>
  <si>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</si>
  <si>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</si>
  <si>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</si>
  <si>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</si>
  <si>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</si>
  <si>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</si>
  <si>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</si>
  <si>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</si>
  <si>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</si>
  <si>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</si>
  <si>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</si>
  <si>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</si>
  <si>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</si>
  <si>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</si>
  <si>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</si>
  <si>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</si>
  <si>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</si>
  <si>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</si>
  <si>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</si>
  <si>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</si>
  <si>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</si>
  <si>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</si>
  <si>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</si>
  <si>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</si>
  <si>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</si>
  <si>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</si>
  <si>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</si>
  <si>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</si>
  <si>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</si>
  <si>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</si>
  <si>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</si>
  <si>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</si>
  <si>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</si>
  <si>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</si>
  <si>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</si>
  <si>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</si>
  <si>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</si>
  <si>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</si>
  <si>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</si>
  <si>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</si>
  <si>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</si>
  <si>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</si>
  <si>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</si>
  <si>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</si>
  <si>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</si>
  <si>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</si>
  <si>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</si>
  <si>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</si>
  <si>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</si>
  <si>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</si>
  <si>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</si>
  <si>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</si>
  <si>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</si>
  <si>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</si>
  <si>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</si>
  <si>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</si>
  <si>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</si>
  <si>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</si>
  <si>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</si>
  <si>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</si>
  <si>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</si>
  <si>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</si>
  <si>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</si>
  <si>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</si>
  <si>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</si>
  <si>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</si>
  <si>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</si>
  <si>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</si>
  <si>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</si>
  <si>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</si>
  <si>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</si>
  <si>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</si>
  <si>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</si>
  <si>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</si>
  <si>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</si>
  <si>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</si>
  <si>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</si>
  <si>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</si>
  <si>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</si>
  <si>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</si>
  <si>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</si>
  <si>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</si>
  <si>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</si>
  <si>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</si>
  <si>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</si>
  <si>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</si>
  <si>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</si>
  <si>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</si>
  <si>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</si>
  <si>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</si>
  <si>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</si>
  <si>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</si>
  <si>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</si>
  <si>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</si>
  <si>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</si>
  <si>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</si>
  <si>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</si>
  <si>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</si>
  <si>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</si>
  <si>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</si>
  <si>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</si>
  <si>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</si>
  <si>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</si>
  <si>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</si>
  <si>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</si>
  <si>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</si>
  <si>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</si>
  <si>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</si>
  <si>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</si>
  <si>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</si>
  <si>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</si>
  <si>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</si>
  <si>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</si>
  <si>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</si>
  <si>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</si>
  <si>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</si>
  <si>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</si>
  <si>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</si>
  <si>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</si>
  <si>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</si>
  <si>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</si>
  <si>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</si>
  <si>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</si>
  <si>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</si>
  <si>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</si>
  <si>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</si>
  <si>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</si>
  <si>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</si>
  <si>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</si>
  <si>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</si>
  <si>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</si>
  <si>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</si>
  <si>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</si>
  <si>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</si>
  <si>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</si>
  <si>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</si>
  <si>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</si>
  <si>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</si>
  <si>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</si>
  <si>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</si>
  <si>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</si>
  <si>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</si>
  <si>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</si>
  <si>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</si>
  <si>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</si>
  <si>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</si>
  <si>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</si>
  <si>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</si>
  <si>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</si>
  <si>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</si>
  <si>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</si>
  <si>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</si>
  <si>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</si>
  <si>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</si>
  <si>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</si>
  <si>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</si>
  <si>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</si>
  <si>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</si>
  <si>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</si>
  <si>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</si>
  <si>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</si>
  <si>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</si>
  <si>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</si>
  <si>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</si>
  <si>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</si>
  <si>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</si>
  <si>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</si>
  <si>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</si>
  <si>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</si>
  <si>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</si>
  <si>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</si>
  <si>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</si>
  <si>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</si>
  <si>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</si>
  <si>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</si>
  <si>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</si>
  <si>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</si>
  <si>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</si>
  <si>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</si>
  <si>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</si>
  <si>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</si>
  <si>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</si>
  <si>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</si>
  <si>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</si>
  <si>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</si>
  <si>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</si>
  <si>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</si>
  <si>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</si>
  <si>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</si>
  <si>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</si>
  <si>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</si>
  <si>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</si>
  <si>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</si>
  <si>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</si>
  <si>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</si>
  <si>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</si>
  <si>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</si>
  <si>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</si>
  <si>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</si>
  <si>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</si>
  <si>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</si>
  <si>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</si>
  <si>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</si>
  <si>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</si>
  <si>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</si>
  <si>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</si>
  <si>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</si>
  <si>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</si>
  <si>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</si>
  <si>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</si>
  <si>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</si>
  <si>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</si>
  <si>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</si>
  <si>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</si>
  <si>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</si>
  <si>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</si>
  <si>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</si>
  <si>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</si>
  <si>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</si>
  <si>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</si>
  <si>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</si>
  <si>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</si>
  <si>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</si>
  <si>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</si>
  <si>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</si>
  <si>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</si>
  <si>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</si>
  <si>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</si>
  <si>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</si>
  <si>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</si>
  <si>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</si>
  <si>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</si>
  <si>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</si>
  <si>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</si>
  <si>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</si>
  <si>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</si>
  <si>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</si>
  <si>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</si>
  <si>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</si>
  <si>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</si>
  <si>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</si>
  <si>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</si>
  <si>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</si>
  <si>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</si>
  <si>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</si>
  <si>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</si>
  <si>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</si>
  <si>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</si>
  <si>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</si>
  <si>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</si>
  <si>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</si>
  <si>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</si>
  <si>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</si>
  <si>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</si>
  <si>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</si>
  <si>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</si>
  <si>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</si>
  <si>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</si>
  <si>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</si>
  <si>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</si>
  <si>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</si>
  <si>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</si>
  <si>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</si>
  <si>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</si>
  <si>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</si>
  <si>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</si>
  <si>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</si>
  <si>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</si>
  <si>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</si>
  <si>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</si>
  <si>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</si>
  <si>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</si>
  <si>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</si>
  <si>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</si>
  <si>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</si>
  <si>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</si>
  <si>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</si>
  <si>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</si>
  <si>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</si>
  <si>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</si>
  <si>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</si>
  <si>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</si>
  <si>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</si>
  <si>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</si>
  <si>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</si>
  <si>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</si>
  <si>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</si>
  <si>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</si>
  <si>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</si>
  <si>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</si>
  <si>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</si>
  <si>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</si>
  <si>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</si>
  <si>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</si>
  <si>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</si>
  <si>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</si>
  <si>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</si>
  <si>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</si>
  <si>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</si>
  <si>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</si>
  <si>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</si>
  <si>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</si>
  <si>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</si>
  <si>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</si>
  <si>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</si>
  <si>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</si>
  <si>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</si>
  <si>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</si>
  <si>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</si>
  <si>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</si>
  <si>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</si>
  <si>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</si>
  <si>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</si>
  <si>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</si>
  <si>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</si>
  <si>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</si>
  <si>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</si>
  <si>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</si>
  <si>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</si>
  <si>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</si>
  <si>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</si>
  <si>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</si>
  <si>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</si>
  <si>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</si>
  <si>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</si>
  <si>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</si>
  <si>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</si>
  <si>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</si>
  <si>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</si>
  <si>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</si>
  <si>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</si>
  <si>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</si>
  <si>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</si>
  <si>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</si>
  <si>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</si>
  <si>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</si>
  <si>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</si>
  <si>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</si>
  <si>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</si>
  <si>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</si>
  <si>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</si>
  <si>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</si>
  <si>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</si>
  <si>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</si>
  <si>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</si>
  <si>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</si>
  <si>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</si>
  <si>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</si>
  <si>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</si>
  <si>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</si>
  <si>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</si>
  <si>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</si>
  <si>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</si>
  <si>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</si>
  <si>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</si>
  <si>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</si>
  <si>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</si>
  <si>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</si>
  <si>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</si>
  <si>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</si>
  <si>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</si>
  <si>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</si>
  <si>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</si>
  <si>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</si>
  <si>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</si>
  <si>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</si>
  <si>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</si>
  <si>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</si>
  <si>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</si>
  <si>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</si>
  <si>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</si>
  <si>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</si>
  <si>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</si>
  <si>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</si>
  <si>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</si>
  <si>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</si>
  <si>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</si>
  <si>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</si>
  <si>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</si>
  <si>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</si>
  <si>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</si>
  <si>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</si>
  <si>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</si>
  <si>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</si>
  <si>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</si>
  <si>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</si>
  <si>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</si>
  <si>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</si>
  <si>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</si>
  <si>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</si>
  <si>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</si>
  <si>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</si>
  <si>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</si>
  <si>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</si>
  <si>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</si>
  <si>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</si>
  <si>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</si>
  <si>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</si>
  <si>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</si>
  <si>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</si>
  <si>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</si>
  <si>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</si>
  <si>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</si>
  <si>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</si>
  <si>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</si>
  <si>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</si>
  <si>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</si>
  <si>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</si>
  <si>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</si>
  <si>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</si>
  <si>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</si>
  <si>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</si>
  <si>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</si>
  <si>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</si>
  <si>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</si>
  <si>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</si>
  <si>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</si>
  <si>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</si>
  <si>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</si>
  <si>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</si>
  <si>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</si>
  <si>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</si>
  <si>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</si>
  <si>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</si>
  <si>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</si>
  <si>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</si>
  <si>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</si>
  <si>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</si>
  <si>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</si>
  <si>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</si>
  <si>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</si>
  <si>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</si>
  <si>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</si>
  <si>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</si>
  <si>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</si>
  <si>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</si>
  <si>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</si>
  <si>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</si>
  <si>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</si>
  <si>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</si>
  <si>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</si>
  <si>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</si>
  <si>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</si>
  <si>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</si>
  <si>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</si>
  <si>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</si>
  <si>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</si>
  <si>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</si>
  <si>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</si>
  <si>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</si>
  <si>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</si>
  <si>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</si>
  <si>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</si>
  <si>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</si>
  <si>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</si>
  <si>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</si>
  <si>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</si>
  <si>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</si>
  <si>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</si>
  <si>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</si>
  <si>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</si>
  <si>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</si>
  <si>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</si>
  <si>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</si>
  <si>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</si>
  <si>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</si>
  <si>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</si>
  <si>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</si>
  <si>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</si>
  <si>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</si>
  <si>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</si>
  <si>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</si>
  <si>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</si>
  <si>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</si>
  <si>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</si>
  <si>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</si>
  <si>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</si>
  <si>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</si>
  <si>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</si>
  <si>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</si>
  <si>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</si>
  <si>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</si>
  <si>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</si>
  <si>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</si>
  <si>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</si>
  <si>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</si>
  <si>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</si>
  <si>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</si>
  <si>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</si>
  <si>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</si>
  <si>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</si>
  <si>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</si>
  <si>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</si>
  <si>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</si>
  <si>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</si>
  <si>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</si>
  <si>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</si>
  <si>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</si>
  <si>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</si>
  <si>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</si>
  <si>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</si>
  <si>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</si>
  <si>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</si>
  <si>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</si>
  <si>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</si>
  <si>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</si>
  <si>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</si>
  <si>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</si>
  <si>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</si>
  <si>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</si>
  <si>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</si>
  <si>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</si>
  <si>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</si>
  <si>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</si>
  <si>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</si>
  <si>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</si>
  <si>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</si>
  <si>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</si>
  <si>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</si>
  <si>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</si>
  <si>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</si>
  <si>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</si>
  <si>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</si>
  <si>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</si>
  <si>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</si>
  <si>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</si>
  <si>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</si>
  <si>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</si>
  <si>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</si>
  <si>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</si>
  <si>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</si>
  <si>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</si>
  <si>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</si>
  <si>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</si>
  <si>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</si>
  <si>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</si>
  <si>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</si>
  <si>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</si>
  <si>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</si>
  <si>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</si>
  <si>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</si>
  <si>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</si>
  <si>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</si>
  <si>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</si>
  <si>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</si>
  <si>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</si>
  <si>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</si>
  <si>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</si>
  <si>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</si>
  <si>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</si>
  <si>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</si>
  <si>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</si>
  <si>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</si>
  <si>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</si>
  <si>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</si>
  <si>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</si>
  <si>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</si>
  <si>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</si>
  <si>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</si>
  <si>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</si>
  <si>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</si>
  <si>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</si>
  <si>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</si>
  <si>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</si>
  <si>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</si>
  <si>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</si>
  <si>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</si>
  <si>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</si>
  <si>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</si>
  <si>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</si>
  <si>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</si>
  <si>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</si>
  <si>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</si>
  <si>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</si>
  <si>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</si>
  <si>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</si>
  <si>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</si>
  <si>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</si>
  <si>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</si>
  <si>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</si>
  <si>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</si>
  <si>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</si>
  <si>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</si>
  <si>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</si>
  <si>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</si>
  <si>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</si>
  <si>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</si>
  <si>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</si>
  <si>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</si>
  <si>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</si>
  <si>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</si>
  <si>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</si>
  <si>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</si>
  <si>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</si>
  <si>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</si>
  <si>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</si>
  <si>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</si>
  <si>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</si>
  <si>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</si>
  <si>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</si>
  <si>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</si>
  <si>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</si>
  <si>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</si>
  <si>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</si>
  <si>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</si>
  <si>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</si>
  <si>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</si>
  <si>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</si>
  <si>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</si>
  <si>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</si>
  <si>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</si>
  <si>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</si>
  <si>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</si>
  <si>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</si>
  <si>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</si>
  <si>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</si>
  <si>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</si>
  <si>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</si>
  <si>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</si>
  <si>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</si>
  <si>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</si>
  <si>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</si>
  <si>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</si>
  <si>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</si>
  <si>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</si>
  <si>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</si>
  <si>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</si>
  <si>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</si>
  <si>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</si>
  <si>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</si>
  <si>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</si>
  <si>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</si>
  <si>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</si>
  <si>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</si>
  <si>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</si>
  <si>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</si>
  <si>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</si>
  <si>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</si>
  <si>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</si>
  <si>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</si>
  <si>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</si>
  <si>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</si>
  <si>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</si>
  <si>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</si>
  <si>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</si>
  <si>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</si>
  <si>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</si>
  <si>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</si>
  <si>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</si>
  <si>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</si>
  <si>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</si>
  <si>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</si>
  <si>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</si>
  <si>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</si>
  <si>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</si>
  <si>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</si>
  <si>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</si>
  <si>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</si>
  <si>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</si>
  <si>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</si>
  <si>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</si>
  <si>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</si>
  <si>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</si>
  <si>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</si>
  <si>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</si>
  <si>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</si>
  <si>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</si>
  <si>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</si>
  <si>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</si>
  <si>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</si>
  <si>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</si>
  <si>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</si>
  <si>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</si>
  <si>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</si>
  <si>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</si>
  <si>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</si>
  <si>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</si>
  <si>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</si>
  <si>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</si>
  <si>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</si>
  <si>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</si>
  <si>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</si>
  <si>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</si>
  <si>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</si>
  <si>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</si>
  <si>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</si>
  <si>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</si>
  <si>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</si>
  <si>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</si>
  <si>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</si>
  <si>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</si>
  <si>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</si>
  <si>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</si>
  <si>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</si>
  <si>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</si>
  <si>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</si>
  <si>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</si>
  <si>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</si>
  <si>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</si>
  <si>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</si>
  <si>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</si>
  <si>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</si>
  <si>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</si>
  <si>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</si>
  <si>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</si>
  <si>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</si>
  <si>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</si>
  <si>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</si>
  <si>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</si>
  <si>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</si>
  <si>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</si>
  <si>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</si>
  <si>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</si>
  <si>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</si>
  <si>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</si>
  <si>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</si>
  <si>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</si>
  <si>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</si>
  <si>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</si>
  <si>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</si>
  <si>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</si>
  <si>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</si>
  <si>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</si>
  <si>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</si>
  <si>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</si>
  <si>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</si>
  <si>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</si>
  <si>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</si>
  <si>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</si>
  <si>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</si>
  <si>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</si>
  <si>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</si>
  <si>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</si>
  <si>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</si>
  <si>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</si>
  <si>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</si>
  <si>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</si>
  <si>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</si>
  <si>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</si>
  <si>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</si>
  <si>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</si>
  <si>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</si>
  <si>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</si>
  <si>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</si>
  <si>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</si>
  <si>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</si>
  <si>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</si>
  <si>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</si>
  <si>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</si>
  <si>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</si>
  <si>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</si>
  <si>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</si>
  <si>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</si>
  <si>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</si>
  <si>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</si>
  <si>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</si>
  <si>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</si>
  <si>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</si>
  <si>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</si>
  <si>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</si>
  <si>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</si>
  <si>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</si>
  <si>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</si>
  <si>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</si>
  <si>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</si>
  <si>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</si>
  <si>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</si>
  <si>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</si>
  <si>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</si>
  <si>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</si>
  <si>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</si>
  <si>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</si>
  <si>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</si>
  <si>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</si>
  <si>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</si>
  <si>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</si>
  <si>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</si>
  <si>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</si>
  <si>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</si>
  <si>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</si>
  <si>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</si>
  <si>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</si>
  <si>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</si>
  <si>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</si>
  <si>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</si>
  <si>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</si>
  <si>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</si>
  <si>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</si>
  <si>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</si>
  <si>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</si>
  <si>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</si>
  <si>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</si>
  <si>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</si>
  <si>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</si>
  <si>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</si>
  <si>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</si>
  <si>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</si>
  <si>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</si>
  <si>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</si>
  <si>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</si>
  <si>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</si>
  <si>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</si>
  <si>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</si>
  <si>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</si>
  <si>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</si>
  <si>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</si>
  <si>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</si>
  <si>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</si>
  <si>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</si>
  <si>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</si>
  <si>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</si>
  <si>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</si>
  <si>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</si>
  <si>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</si>
  <si>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</si>
  <si>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</si>
  <si>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</si>
  <si>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</si>
  <si>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</si>
  <si>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</si>
  <si>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</si>
  <si>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</si>
  <si>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</si>
  <si>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</si>
  <si>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</si>
  <si>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</si>
  <si>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</si>
  <si>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</si>
  <si>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</si>
  <si>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</si>
  <si>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</si>
  <si>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</si>
  <si>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</si>
  <si>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</si>
  <si>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</si>
  <si>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</si>
  <si>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</si>
  <si>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</si>
  <si>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</si>
  <si>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</si>
  <si>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</si>
  <si>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</si>
  <si>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</si>
  <si>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</si>
  <si>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</si>
  <si>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</si>
  <si>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</si>
  <si>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</si>
  <si>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</si>
  <si>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</si>
  <si>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</si>
  <si>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</si>
  <si>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</si>
  <si>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</si>
  <si>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</si>
  <si>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</si>
  <si>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</si>
  <si>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</si>
  <si>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</si>
  <si>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</si>
  <si>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</si>
  <si>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</si>
  <si>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</si>
  <si>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</si>
  <si>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</si>
  <si>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</si>
  <si>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</si>
  <si>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</si>
  <si>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</si>
  <si>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</si>
  <si>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</si>
  <si>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</si>
  <si>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</si>
  <si>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</si>
  <si>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</si>
  <si>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</si>
  <si>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</si>
  <si>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</si>
  <si>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</si>
  <si>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</si>
  <si>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</si>
  <si>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</si>
  <si>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</si>
  <si>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</si>
  <si>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</si>
  <si>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</si>
  <si>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</si>
  <si>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</si>
  <si>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</si>
  <si>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</si>
  <si>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</si>
  <si>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</si>
  <si>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</si>
  <si>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</si>
  <si>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</si>
  <si>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</si>
  <si>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</si>
  <si>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</si>
  <si>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</si>
  <si>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</si>
  <si>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</si>
  <si>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</si>
  <si>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</si>
  <si>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</si>
  <si>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</si>
  <si>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</si>
  <si>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</si>
  <si>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</si>
  <si>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</si>
  <si>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</si>
  <si>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</si>
  <si>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</si>
  <si>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</si>
  <si>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</si>
  <si>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</si>
  <si>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</si>
  <si>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</si>
  <si>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</si>
  <si>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</si>
  <si>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</si>
  <si>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</si>
  <si>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</si>
  <si>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</si>
  <si>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</si>
  <si>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</si>
  <si>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</si>
  <si>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</si>
  <si>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</si>
  <si>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</si>
  <si>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</si>
  <si>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</si>
  <si>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</si>
  <si>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</si>
  <si>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</si>
  <si>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</si>
  <si>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</si>
  <si>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</si>
  <si>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</si>
  <si>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</si>
  <si>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</si>
  <si>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</si>
  <si>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</si>
  <si>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</si>
  <si>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</si>
  <si>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</si>
  <si>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</si>
  <si>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</si>
  <si>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</si>
  <si>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</si>
  <si>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</si>
  <si>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</si>
  <si>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</si>
  <si>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</si>
  <si>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</si>
  <si>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</si>
  <si>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</si>
  <si>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</si>
  <si>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</si>
  <si>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</si>
  <si>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</si>
  <si>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</si>
  <si>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</si>
  <si>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</si>
  <si>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</si>
  <si>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</si>
  <si>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</si>
  <si>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</si>
  <si>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</si>
  <si>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</si>
  <si>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</si>
  <si>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</si>
  <si>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</si>
  <si>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</si>
  <si>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</si>
  <si>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</si>
  <si>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</si>
  <si>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</si>
  <si>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</si>
  <si>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</si>
  <si>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</si>
  <si>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</si>
  <si>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</si>
  <si>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</si>
  <si>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</si>
  <si>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</si>
  <si>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</si>
  <si>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</si>
  <si>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</si>
  <si>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</si>
  <si>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</si>
  <si>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</si>
  <si>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</si>
  <si>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</si>
  <si>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</si>
  <si>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</si>
  <si>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</si>
  <si>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</si>
  <si>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</si>
  <si>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</si>
  <si>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</si>
  <si>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</si>
  <si>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</si>
  <si>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</si>
  <si>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</si>
  <si>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</si>
  <si>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</si>
  <si>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</si>
  <si>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</si>
  <si>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</si>
  <si>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</si>
  <si>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</si>
  <si>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</si>
  <si>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</si>
  <si>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</si>
  <si>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</si>
  <si>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</si>
  <si>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</si>
  <si>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</si>
  <si>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</si>
  <si>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</si>
  <si>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</si>
  <si>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</si>
  <si>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</si>
  <si>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</si>
  <si>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</si>
  <si>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</si>
  <si>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</si>
  <si>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</si>
  <si>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</si>
  <si>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</si>
  <si>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</si>
  <si>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</si>
  <si>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</si>
  <si>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</si>
  <si>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</si>
  <si>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</si>
  <si>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</si>
  <si>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</si>
  <si>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</si>
  <si>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</si>
  <si>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</si>
  <si>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</si>
  <si>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</si>
  <si>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</si>
  <si>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</si>
  <si>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</si>
  <si>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</si>
  <si>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</si>
  <si>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</si>
  <si>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</si>
  <si>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</si>
  <si>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</si>
  <si>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</si>
  <si>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</si>
  <si>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</si>
  <si>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</si>
  <si>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</si>
  <si>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</si>
  <si>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</si>
  <si>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</si>
  <si>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</si>
  <si>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</si>
  <si>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</si>
  <si>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</si>
  <si>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</si>
  <si>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</si>
  <si>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</si>
  <si>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</si>
  <si>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</si>
  <si>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</si>
  <si>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</si>
  <si>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</si>
  <si>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</si>
  <si>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</si>
  <si>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</si>
  <si>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</si>
  <si>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</si>
  <si>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</si>
  <si>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</si>
  <si>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</si>
  <si>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</si>
  <si>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</si>
  <si>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</si>
  <si>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</si>
  <si>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</si>
  <si>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</si>
  <si>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</si>
  <si>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</si>
  <si>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</si>
  <si>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</si>
  <si>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</si>
  <si>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</si>
  <si>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</si>
  <si>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</si>
  <si>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</si>
  <si>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</si>
  <si>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</si>
  <si>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</si>
  <si>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</si>
  <si>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</si>
  <si>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</si>
  <si>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</si>
  <si>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</si>
  <si>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</si>
  <si>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</si>
  <si>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</si>
  <si>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</si>
  <si>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</si>
  <si>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</si>
  <si>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</si>
  <si>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</si>
  <si>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</si>
  <si>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</si>
  <si>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</si>
  <si>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</si>
  <si>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</si>
  <si>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</si>
  <si>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</si>
  <si>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</si>
  <si>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</si>
  <si>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</si>
  <si>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</si>
  <si>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</si>
  <si>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</si>
  <si>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</si>
  <si>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</si>
  <si>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</si>
  <si>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</si>
  <si>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</si>
  <si>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</si>
  <si>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</si>
  <si>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</si>
  <si>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</si>
  <si>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</si>
  <si>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</si>
  <si>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</si>
  <si>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</si>
  <si>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</si>
  <si>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</si>
  <si>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</si>
  <si>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</si>
  <si>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</si>
  <si>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</si>
  <si>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</si>
  <si>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</si>
  <si>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</si>
  <si>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</si>
  <si>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</si>
  <si>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</si>
  <si>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</si>
  <si>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</si>
  <si>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</si>
  <si>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</si>
  <si>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</si>
  <si>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</si>
  <si>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</si>
  <si>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</si>
  <si>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</si>
  <si>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</si>
  <si>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</si>
  <si>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</si>
  <si>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</si>
  <si>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</si>
  <si>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</si>
  <si>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</si>
  <si>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</si>
  <si>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</si>
  <si>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</si>
  <si>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</si>
  <si>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</si>
  <si>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</si>
  <si>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</si>
  <si>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</si>
  <si>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</si>
  <si>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</si>
  <si>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</si>
  <si>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</si>
  <si>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</si>
  <si>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</si>
  <si>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</si>
  <si>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</si>
  <si>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 xml:space="preserve">MC 13h10 / Em intervalo 15h43 / </t>
  </si>
  <si>
    <t>TP pronto 09h00 / Concedido intervalo das 09h07 até 10h37, devido a forte chuva no momento do intervalo, sem produção.</t>
  </si>
  <si>
    <t>TP pronto 09h00 / Realizado intervalo das 09h41 até 11h11, baixa produção devido área confinado.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</si>
  <si>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</si>
  <si>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MC1 11h46 / previsão de faxa após i71</t>
  </si>
  <si>
    <t>MC1 11h46 / Realizado descarga do jacaré no km198, devido V93 em intervalo na singela.</t>
  </si>
  <si>
    <t>Necessário W59 realizar a descarga do jacaré no km198, após turma solicia intervalo.</t>
  </si>
  <si>
    <t>TP programado para 11h00, porém foi necessário aguardar o W59 realizar a descarga do jacaré. TP informou pronto 15h16 / Sem oportundiade de faixa</t>
  </si>
  <si>
    <t>TP não solicita intervalo, finalizou O.S no sabado.</t>
  </si>
  <si>
    <t>MC1 10h28 / Aguardando passagem do Y94 para receber autorização de entrada na via.</t>
  </si>
  <si>
    <t>MC1 10h28 / Realizado intervalo das 13h44 até 15h44</t>
  </si>
  <si>
    <t>ZKEZGA-2</t>
  </si>
  <si>
    <t>ZKEZEV</t>
  </si>
  <si>
    <t>MC1 07h57 / em inspeção R7D</t>
  </si>
  <si>
    <t>Posicionamento de dormentes</t>
  </si>
  <si>
    <t xml:space="preserve">MC1 07h33 / Autorizado entrada na via 10h56 / Em intervalo das 11h23 / </t>
  </si>
  <si>
    <t>MC1 07h33 / Autorizado entrada na via 10h56 / Realizado intervalo das 11h23 até 12h33.</t>
  </si>
  <si>
    <t>TP em preparação, previsão 09h00</t>
  </si>
  <si>
    <t xml:space="preserve">MC1 09h57 / </t>
  </si>
  <si>
    <t>MC1 09h57 / Sem oportunidade de faixa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</si>
  <si>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</si>
  <si>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</si>
  <si>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</si>
  <si>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</si>
  <si>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</si>
  <si>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</si>
  <si>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 xml:space="preserve">MC1 08h06 /Em deslocamento </t>
  </si>
  <si>
    <t>ZPT-ZPG-ZPT</t>
  </si>
  <si>
    <t>ZPTZPGZPT</t>
  </si>
  <si>
    <t>Inspeção ANTT</t>
  </si>
  <si>
    <t xml:space="preserve">Previsão de MC1 12h00 / </t>
  </si>
  <si>
    <t>Em inspeção ANTT</t>
  </si>
  <si>
    <t>Alterado programação para via 1 / Condições climáticas</t>
  </si>
  <si>
    <t>Condições climáticas</t>
  </si>
  <si>
    <t>TP programado para 09h00 / devido condições climáticas TP informou pronto 10h21 / Sem previsão de faixa no momento</t>
  </si>
  <si>
    <t>Condições climáticas / Chuva</t>
  </si>
  <si>
    <t>1 Lucas</t>
  </si>
  <si>
    <t>MC1 09h43 / Sem oportunidade de faixa</t>
  </si>
  <si>
    <t>TP em preparação / Previsão de pronto 13h00</t>
  </si>
  <si>
    <t>Programado para 13h00 / TP informou pronto 14h30 / via solicitou 2h30 de intervalo, devido baixo efetivo da turma /  Em intervalo das 15h10 até 17h40.</t>
  </si>
  <si>
    <t xml:space="preserve">TP pronto 09h05 / previsão de faixa após i69 / </t>
  </si>
  <si>
    <t>TP pronto 09h05 / Sem oportunidade de faixa</t>
  </si>
  <si>
    <t>TP pronto 09h05 / Cancealdo pela via, devido priorização da substituição de jacaré do km198 via 2.</t>
  </si>
  <si>
    <t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</si>
  <si>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Atraso na solicitação de MC1, devido aguardou o descanso do maquinista / Cancelado intervalo devido priorização do V93</t>
  </si>
  <si>
    <t>Programado MC1 08h00, solicitado MC1 09h41,  Devido ao aguardo do descanso do maquinista fixo.</t>
  </si>
  <si>
    <t xml:space="preserve">MC1 09h21 / 1º parcial das 11h20 até 13h20 / </t>
  </si>
  <si>
    <t>MC1 09h21 / Concedido 1º parcial de intervalo das 11h20 até 13h20, V93 informou 11h50 avaria na bomba.</t>
  </si>
  <si>
    <t xml:space="preserve">TP aguardando melhorar condições climáticas, chuva no momento / </t>
  </si>
  <si>
    <t>Sem condições climáticas (chuva)</t>
  </si>
  <si>
    <t>ZWI-1</t>
  </si>
  <si>
    <t>ZKEZGA</t>
  </si>
  <si>
    <t>MC1 07h20  / Em inspeção R7D.</t>
  </si>
  <si>
    <t>Cancelado CCO</t>
  </si>
  <si>
    <t>Cancelado CCO / Devido cancelamento do intervalo da MRS + anomalias (i72; U53;M64)</t>
  </si>
  <si>
    <t>Execução de solda - Condicionado a temperatura  (túnel)</t>
  </si>
  <si>
    <t>TP pronto 10h31 / Intervalo cancelado CCO</t>
  </si>
  <si>
    <t>00:001</t>
  </si>
  <si>
    <t>Intervalo cancelado CCO</t>
  </si>
  <si>
    <t>Aguardando solicitar MC1</t>
  </si>
  <si>
    <t>MC1 10h12 / Cancelado intervalo CCO.</t>
  </si>
  <si>
    <t>Socaria manual</t>
  </si>
  <si>
    <t>Em intervalo das 15h24 até 16h04</t>
  </si>
  <si>
    <t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t>
  </si>
  <si>
    <t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t>
  </si>
  <si>
    <t>Cancelado Modernização / Motivo, atraso na solicitação de MC1 / Avaria de CBL V95 / Avaria da locomotiva W97</t>
  </si>
  <si>
    <t>MC1 do W96 em ZEM-1 às 07h40 e circula em licença até 148ZEJ-2 KM 147+520; (5° veículo)</t>
  </si>
  <si>
    <t>MC1 07h50 /  Cancelado intervalo modernização, V95 atraso na MC1 + avaria do CBL e W97 avaria da locomotiva</t>
  </si>
  <si>
    <t>MC1 do W99 em ZEM-1 às 07h20 e circula em licença até ZRB150-2 KM 150+100 (4° veículo)</t>
  </si>
  <si>
    <t>MC1 08h14 /  Cancelado intervalo modernização, V95 atraso na MC1 + avaria do CBL e W97 avaria da locomotiva</t>
  </si>
  <si>
    <t>MC1 da V95 em ZEM-1 às 07h e circula em licença até ZRB150-2 KM 150+150 (3° veículo)</t>
  </si>
  <si>
    <t>Programado MC1 07h00, enviado MC1 09h05 / Atraso na chegada do condutor para solicitar MC1 + avaria do CBL</t>
  </si>
  <si>
    <t>MC1 do W97 em K67ZEV-1 às 07h e circula em licença até ZRB150-2 KM 150+600; (1° veículo / V96 vai em comboio com o W97)</t>
  </si>
  <si>
    <t>Programado Mc1 07h00, enviado MC1 09h11 (motivo, avaria da locomotiva 9278, não tracionava)</t>
  </si>
  <si>
    <t>Cancelado intervalo Modernização (motivo atraso na chegada do condutor em ZEV</t>
  </si>
  <si>
    <t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t>
  </si>
  <si>
    <t>Aguardando ativos no bloco</t>
  </si>
  <si>
    <t>Em intervalo das 12h20 até 20h20</t>
  </si>
  <si>
    <t>MC1 07h56 / Em deslocamento para km de trabalho</t>
  </si>
  <si>
    <t>MC1 07h56 / Em intervalo</t>
  </si>
  <si>
    <t>MC1 07h38 / Em deslocamento para km de trabalho.</t>
  </si>
  <si>
    <t>MC1 07h38 / Em intervalo</t>
  </si>
  <si>
    <t>Cancelado, Sem turma da T.O para acompanhamento da atividade</t>
  </si>
  <si>
    <t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t>
  </si>
  <si>
    <t>Em intervalo das 10h17 até 15h17</t>
  </si>
  <si>
    <t>Realizado intervalo das 10h17 até 15h17.</t>
  </si>
  <si>
    <t>ZPTZ1051</t>
  </si>
  <si>
    <t>Descarga de dormentes / Recolhimento de dormentes / Descarga de pedra</t>
  </si>
  <si>
    <t>MC1 08h07 / inf pronto 08h59 / Autorizado entrada na via 09h16 / Em intervalo</t>
  </si>
  <si>
    <t>MC1 08h07 / inf pronto 08h59 / Autorizado entrada na via 09h16 / Realizado intervalo</t>
  </si>
  <si>
    <t>Realizado inspeção ANTT</t>
  </si>
  <si>
    <t>Em intervalo das 11h13 até 13h13</t>
  </si>
  <si>
    <t>Realizado intervalo das 11h13 até 13h13.</t>
  </si>
  <si>
    <t>Cancelado / Condições climáticas (chuva)</t>
  </si>
  <si>
    <t>ZBV-ZFH</t>
  </si>
  <si>
    <t>7683/9295/9298</t>
  </si>
  <si>
    <t xml:space="preserve">MC1 11h13 / autorizado entrada na via 11h20 / </t>
  </si>
  <si>
    <t>MC1 11h13 / autorizado entrada na via 11h20 / Em deslocamento para ZFH</t>
  </si>
  <si>
    <t xml:space="preserve">MC1 10h14 / </t>
  </si>
  <si>
    <t>MC às 10h14 devido à queda de sistema, ocasionando perda de faixa.</t>
  </si>
  <si>
    <t>TP pronto 10h24 / Sem oportunidade de faixa</t>
  </si>
  <si>
    <t>TP pronto 09h49 / devido condições climáticas (forte chuva) sem possibilidade de  realizar intervalo</t>
  </si>
  <si>
    <t>TP pronto 09h49 / porém forte chuvas no local</t>
  </si>
  <si>
    <t>MC1 10h33 / Sem oportunidade de faixa</t>
  </si>
  <si>
    <t>ZKEZGA-1</t>
  </si>
  <si>
    <t>ZKEZGA-ZQBZBV</t>
  </si>
  <si>
    <t>ZKEZGAZQBZBV</t>
  </si>
  <si>
    <t>Em inspeção R7D</t>
  </si>
  <si>
    <t>102ZKW-2</t>
  </si>
  <si>
    <t>Cazonatto</t>
  </si>
  <si>
    <t>Sem acesso no local, devido chuva</t>
  </si>
  <si>
    <t>Em intervalo bloco das 09h20 até 17h20</t>
  </si>
  <si>
    <t>Realizado intervalo bloco das 09h20 até 17h20</t>
  </si>
  <si>
    <t>ZBVZQB</t>
  </si>
  <si>
    <t>ZEM-ZQBZBV</t>
  </si>
  <si>
    <t>ZEMZQBZBV</t>
  </si>
  <si>
    <t>Vanderley</t>
  </si>
  <si>
    <t>Avariou em inspeção no km123+605 via 1</t>
  </si>
  <si>
    <t>Recolhimento de dormentes km156+000 ao km 158+000 via 2 (40min), e recolhimento de dormentes km148+000 ao km145+900 via 1 (40min).</t>
  </si>
  <si>
    <t>Alterado a programação para posicionamento de dormentes km128+000 via 2 / Em intervalo bloco das 09h20 até 17h20</t>
  </si>
  <si>
    <t>Devido à concessão do intervalo no bloco ZYQ x ZEM, foi alterada a programação para posicionamento de dormentes no km 128+000, via 2. Intervalo realizado.</t>
  </si>
  <si>
    <t>Em intervalo das 09h20 até 17h20</t>
  </si>
  <si>
    <t>ZPG2</t>
  </si>
  <si>
    <t>ZEV-ZPG</t>
  </si>
  <si>
    <t>ZEVZPG</t>
  </si>
  <si>
    <t xml:space="preserve">MC1  07h38 / Em inspeção / </t>
  </si>
  <si>
    <t>K73K221</t>
  </si>
  <si>
    <t>Alterado programação para via1 / TP pronto 09h27 / confirmar cauda do i29 para analise de faixa</t>
  </si>
  <si>
    <t>Alterado programação para via1 / TP pronto 09h27 / Sem oportunidade de faixa</t>
  </si>
  <si>
    <t>TP pronto 09h03 / Sem oportundiade de faixa</t>
  </si>
  <si>
    <t>TP pronto 09h02 / Confirma a cauda do L48 e me informe.</t>
  </si>
  <si>
    <t>TP pronto 09h02 / Sem oportunidade de faixa</t>
  </si>
  <si>
    <t>TP pronto 08h10 / Em intervalo das 09h24 até 10h24</t>
  </si>
  <si>
    <t>TP pronto 08h10 / Realizado intervalo das 09h24 até 10h24</t>
  </si>
  <si>
    <t>Saulo</t>
  </si>
  <si>
    <t xml:space="preserve">MC1 10h00 / previsão de faixa após L48 / </t>
  </si>
  <si>
    <t>Em deslocamento</t>
  </si>
  <si>
    <t>ZQBZBV-ZRX</t>
  </si>
  <si>
    <t>ZYU-1</t>
  </si>
  <si>
    <t xml:space="preserve">PDM - Descarga de dormentes </t>
  </si>
  <si>
    <t xml:space="preserve">MC1 09h22 / </t>
  </si>
  <si>
    <t xml:space="preserve">TP pronto 09h21 / </t>
  </si>
  <si>
    <t>Cancelado, sem acesso no local de trabalho, devido chuva.</t>
  </si>
  <si>
    <t>Recolhimeno de tampão</t>
  </si>
  <si>
    <t>ZEM-ZKE</t>
  </si>
  <si>
    <t xml:space="preserve">Devido diagnostico da mec, necessário o abastecimento de areia, alterado a programação para realizar abastecimento em ZKE / MC1 08h29 / </t>
  </si>
  <si>
    <t>Bloco Modernização</t>
  </si>
  <si>
    <t>Ativos em deslocamento para o bloc</t>
  </si>
  <si>
    <t>Deslocamento de ZEM-1 até o km147+520 entre 148ZEJ-2</t>
  </si>
  <si>
    <t xml:space="preserve">MC1 07h28 / </t>
  </si>
  <si>
    <t>Deslocamento de ZEM-1 até km150+100 entre ZRB150-2</t>
  </si>
  <si>
    <t>Em deslocamento comboio V95+W99</t>
  </si>
  <si>
    <t>Deslocamento de ZEM-1 até km 150+150 entre ZRB150-2</t>
  </si>
  <si>
    <t>W97 + V96 Deslocamento em comboio de ZEV até km 150+600 entre ZRB150-2</t>
  </si>
  <si>
    <t>Em deslocamento comboio W97+V96</t>
  </si>
  <si>
    <t xml:space="preserve">TP pronto 07h29 / </t>
  </si>
  <si>
    <t xml:space="preserve">TP pronto 09h17 /  Previsão de faixa após X84 / </t>
  </si>
  <si>
    <t>Horário limite de abertura do intervalo: 09:30h
Duração: 10h00 com interdição total de ZGP2, 105ZGP-2 e ZPT105-2</t>
  </si>
  <si>
    <t>Aguardando ativos posicionar no bloc</t>
  </si>
  <si>
    <t>Previsão de pronto 10h00</t>
  </si>
  <si>
    <t>Descarga de dormentes + Recolha de dormentes + Descarga de pedra</t>
  </si>
  <si>
    <t>ZEV-1</t>
  </si>
  <si>
    <t>ZPT-ZEV</t>
  </si>
  <si>
    <t xml:space="preserve">MC1 07h39 / 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</si>
  <si>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</si>
  <si>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</si>
  <si>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</si>
  <si>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</si>
  <si>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</si>
  <si>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</si>
  <si>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</si>
  <si>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</si>
  <si>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</si>
  <si>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</si>
  <si>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</si>
  <si>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</si>
  <si>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</si>
  <si>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</si>
  <si>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</si>
  <si>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</si>
  <si>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</si>
  <si>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</si>
  <si>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</si>
  <si>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</si>
  <si>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</si>
  <si>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</si>
  <si>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</si>
  <si>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</si>
  <si>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</si>
  <si>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</si>
  <si>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</si>
  <si>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</si>
  <si>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</si>
  <si>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</si>
  <si>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</si>
  <si>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</si>
  <si>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</si>
  <si>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</si>
  <si>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</si>
  <si>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</si>
  <si>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</si>
  <si>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</si>
  <si>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</si>
  <si>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</si>
  <si>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</si>
  <si>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</si>
  <si>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</si>
  <si>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</si>
  <si>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Alterado locomotiva 10/03 para 9049</t>
  </si>
  <si>
    <t>7683 (Frente ZKE)</t>
  </si>
  <si>
    <t>Confirmado telefone</t>
  </si>
  <si>
    <t>9298 (Lado ZKE)</t>
  </si>
  <si>
    <t>9295 (Lado Serra</t>
  </si>
  <si>
    <t>Loco em ZTO  T52 9227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</si>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</sst>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0.000"/>
    <numFmt numFmtId="167" formatCode="dd/mm"/>
    <numFmt numFmtId="168" formatCode="[h]:mm:ss;@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1" fontId="0" fillId="0" borderId="0" xfId="0" applyNumberFormat="1"/>
    <xf numFmtId="0" fontId="0" fillId="31" borderId="2" xfId="0" applyFill="1" applyBorder="1" applyAlignment="1">
      <alignment horizontal="center"/>
    </xf>
    <xf numFmtId="16" fontId="0" fillId="31" borderId="2" xfId="0" applyNumberFormat="1" applyFill="1" applyBorder="1" applyAlignment="1">
      <alignment horizontal="center"/>
    </xf>
    <xf numFmtId="0" fontId="0" fillId="31" borderId="2" xfId="0" applyFill="1" applyBorder="1" applyAlignment="1">
      <alignment horizontal="center" wrapText="1"/>
    </xf>
    <xf numFmtId="168" fontId="0" fillId="0" borderId="0" xfId="0" applyNumberFormat="1"/>
    <xf numFmtId="0" fontId="24" fillId="14" borderId="2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11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tabSelected="1" zoomScaleNormal="100" workbookViewId="0">
      <pane xSplit="4" topLeftCell="AL1" activePane="topRight" state="frozen"/>
      <selection pane="topRight" activeCell="BJ389" sqref="BJ38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35.8554687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hidden="1" customWidth="1"/>
    <col min="58" max="58" width="8.42578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96" t="s">
        <v>919</v>
      </c>
      <c r="C1" s="197"/>
      <c r="D1" s="197"/>
      <c r="E1" s="3"/>
      <c r="F1" s="196" t="s">
        <v>920</v>
      </c>
      <c r="G1" s="197"/>
      <c r="H1" s="198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197"/>
      <c r="AD1" s="197"/>
      <c r="AE1" s="197"/>
      <c r="AF1" s="197"/>
      <c r="AG1" s="199"/>
      <c r="AH1" s="5"/>
      <c r="AI1" s="206" t="s">
        <v>921</v>
      </c>
      <c r="AJ1" s="207"/>
      <c r="AK1" s="207"/>
      <c r="AL1" s="207"/>
      <c r="AM1" s="208"/>
      <c r="AN1" s="209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10"/>
      <c r="BG1" s="5"/>
      <c r="BH1" s="211" t="s">
        <v>922</v>
      </c>
      <c r="BI1" s="212"/>
      <c r="BJ1" s="212"/>
      <c r="BK1" s="213"/>
      <c r="BL1" s="5"/>
      <c r="BM1" s="203" t="s">
        <v>923</v>
      </c>
      <c r="BN1" s="204"/>
      <c r="BO1" s="204"/>
      <c r="BP1" s="204"/>
      <c r="BQ1" s="204"/>
      <c r="BR1" s="204"/>
      <c r="BS1" s="205"/>
      <c r="BT1" s="8"/>
    </row>
    <row r="2" spans="1:72" s="7" customFormat="1" ht="11.25">
      <c r="A2" s="1"/>
      <c r="B2" s="1"/>
      <c r="C2" s="2"/>
      <c r="D2" s="1"/>
      <c r="E2" s="3"/>
      <c r="F2" s="20" t="s">
        <v>924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925</v>
      </c>
      <c r="T2" s="21"/>
      <c r="U2" s="21"/>
      <c r="V2" s="21"/>
      <c r="W2" s="24"/>
      <c r="X2" s="21"/>
      <c r="Y2" s="22"/>
      <c r="Z2" s="4"/>
      <c r="AA2" s="20" t="s">
        <v>926</v>
      </c>
      <c r="AB2" s="21"/>
      <c r="AC2" s="21"/>
      <c r="AD2" s="21"/>
      <c r="AE2" s="21"/>
      <c r="AF2" s="21"/>
      <c r="AG2" s="22"/>
      <c r="AH2" s="5"/>
      <c r="AI2" s="206" t="s">
        <v>924</v>
      </c>
      <c r="AJ2" s="207"/>
      <c r="AK2" s="207"/>
      <c r="AL2" s="207"/>
      <c r="AM2" s="208"/>
      <c r="AN2" s="209"/>
      <c r="AO2" s="207"/>
      <c r="AP2" s="207"/>
      <c r="AQ2" s="210"/>
      <c r="AR2" s="6"/>
      <c r="AS2" s="206" t="s">
        <v>927</v>
      </c>
      <c r="AT2" s="207"/>
      <c r="AU2" s="207"/>
      <c r="AV2" s="207"/>
      <c r="AW2" s="207"/>
      <c r="AX2" s="207"/>
      <c r="AY2" s="210"/>
      <c r="AZ2" s="6"/>
      <c r="BA2" s="200" t="s">
        <v>928</v>
      </c>
      <c r="BB2" s="202"/>
      <c r="BC2" s="206" t="s">
        <v>925</v>
      </c>
      <c r="BD2" s="207"/>
      <c r="BE2" s="207"/>
      <c r="BF2" s="210"/>
      <c r="BG2" s="5"/>
      <c r="BH2" s="214"/>
      <c r="BI2" s="215"/>
      <c r="BJ2" s="215"/>
      <c r="BK2" s="216"/>
      <c r="BL2" s="5"/>
      <c r="BM2" s="217"/>
      <c r="BN2" s="218"/>
      <c r="BO2" s="218"/>
      <c r="BP2" s="218"/>
      <c r="BQ2" s="218"/>
      <c r="BR2" s="218"/>
      <c r="BS2" s="219"/>
      <c r="BT2" s="8"/>
    </row>
    <row r="3" spans="1:72" s="7" customFormat="1" ht="11.25">
      <c r="A3" s="1"/>
      <c r="B3" s="1"/>
      <c r="C3" s="2"/>
      <c r="D3" s="1"/>
      <c r="E3" s="48"/>
      <c r="F3" s="49" t="s">
        <v>929</v>
      </c>
      <c r="G3" s="50"/>
      <c r="H3" s="149" t="s">
        <v>930</v>
      </c>
      <c r="I3" s="51"/>
      <c r="J3" s="51"/>
      <c r="K3" s="51"/>
      <c r="L3" s="50"/>
      <c r="M3" s="51"/>
      <c r="N3" s="51"/>
      <c r="O3" s="49" t="s">
        <v>927</v>
      </c>
      <c r="P3" s="50"/>
      <c r="Q3" s="49" t="s">
        <v>931</v>
      </c>
      <c r="R3" s="50"/>
      <c r="S3" s="49" t="s">
        <v>932</v>
      </c>
      <c r="T3" s="51"/>
      <c r="U3" s="125"/>
      <c r="V3" s="50"/>
      <c r="W3" s="52" t="s">
        <v>933</v>
      </c>
      <c r="X3" s="53"/>
      <c r="Y3" s="54"/>
      <c r="Z3" s="55"/>
      <c r="AA3" s="56" t="s">
        <v>934</v>
      </c>
      <c r="AB3" s="57"/>
      <c r="AC3" s="57"/>
      <c r="AD3" s="58"/>
      <c r="AE3" s="59" t="s">
        <v>935</v>
      </c>
      <c r="AF3" s="60"/>
      <c r="AG3" s="61"/>
      <c r="AH3" s="62"/>
      <c r="AI3" s="200" t="s">
        <v>929</v>
      </c>
      <c r="AJ3" s="202"/>
      <c r="AK3" s="200" t="s">
        <v>930</v>
      </c>
      <c r="AL3" s="201"/>
      <c r="AM3" s="224"/>
      <c r="AN3" s="225"/>
      <c r="AO3" s="201"/>
      <c r="AP3" s="201"/>
      <c r="AQ3" s="202"/>
      <c r="AR3" s="63"/>
      <c r="AS3" s="222" t="s">
        <v>936</v>
      </c>
      <c r="AT3" s="223"/>
      <c r="AU3" s="222" t="s">
        <v>937</v>
      </c>
      <c r="AV3" s="223"/>
      <c r="AW3" s="222" t="s">
        <v>938</v>
      </c>
      <c r="AX3" s="223"/>
      <c r="AY3" s="63" t="s">
        <v>939</v>
      </c>
      <c r="AZ3" s="63"/>
      <c r="BA3" s="220"/>
      <c r="BB3" s="221"/>
      <c r="BC3" s="200" t="s">
        <v>932</v>
      </c>
      <c r="BD3" s="201"/>
      <c r="BE3" s="201"/>
      <c r="BF3" s="202"/>
      <c r="BG3" s="62"/>
      <c r="BH3" s="214"/>
      <c r="BI3" s="215"/>
      <c r="BJ3" s="215"/>
      <c r="BK3" s="216"/>
      <c r="BL3" s="62"/>
      <c r="BM3" s="203" t="s">
        <v>940</v>
      </c>
      <c r="BN3" s="204"/>
      <c r="BO3" s="204"/>
      <c r="BP3" s="205"/>
      <c r="BQ3" s="203" t="s">
        <v>707</v>
      </c>
      <c r="BR3" s="204"/>
      <c r="BS3" s="205"/>
      <c r="BT3" s="155"/>
    </row>
    <row r="4" spans="1:72" s="8" customFormat="1" ht="11.25">
      <c r="A4" s="39" t="s">
        <v>941</v>
      </c>
      <c r="B4" s="40" t="s">
        <v>942</v>
      </c>
      <c r="C4" s="41" t="s">
        <v>941</v>
      </c>
      <c r="D4" s="42" t="s">
        <v>943</v>
      </c>
      <c r="E4" s="43"/>
      <c r="F4" s="42" t="s">
        <v>943</v>
      </c>
      <c r="G4" s="39" t="s">
        <v>941</v>
      </c>
      <c r="H4" s="117" t="s">
        <v>942</v>
      </c>
      <c r="I4" s="40" t="s">
        <v>942</v>
      </c>
      <c r="J4" s="40" t="s">
        <v>942</v>
      </c>
      <c r="K4" s="40" t="s">
        <v>942</v>
      </c>
      <c r="L4" s="40" t="s">
        <v>942</v>
      </c>
      <c r="M4" s="40" t="s">
        <v>942</v>
      </c>
      <c r="N4" s="40" t="s">
        <v>942</v>
      </c>
      <c r="O4" s="40" t="s">
        <v>942</v>
      </c>
      <c r="P4" s="40" t="s">
        <v>942</v>
      </c>
      <c r="Q4" s="40" t="s">
        <v>942</v>
      </c>
      <c r="R4" s="39" t="s">
        <v>941</v>
      </c>
      <c r="S4" s="42" t="s">
        <v>943</v>
      </c>
      <c r="T4" s="42" t="s">
        <v>943</v>
      </c>
      <c r="U4" s="39" t="s">
        <v>941</v>
      </c>
      <c r="V4" s="44" t="s">
        <v>942</v>
      </c>
      <c r="W4" s="44" t="s">
        <v>942</v>
      </c>
      <c r="X4" s="42" t="s">
        <v>943</v>
      </c>
      <c r="Y4" s="42" t="s">
        <v>943</v>
      </c>
      <c r="Z4" s="42" t="s">
        <v>943</v>
      </c>
      <c r="AA4" s="40" t="s">
        <v>942</v>
      </c>
      <c r="AB4" s="42" t="s">
        <v>943</v>
      </c>
      <c r="AC4" s="42" t="s">
        <v>943</v>
      </c>
      <c r="AD4" s="40" t="s">
        <v>942</v>
      </c>
      <c r="AE4" s="40" t="s">
        <v>942</v>
      </c>
      <c r="AF4" s="40" t="s">
        <v>942</v>
      </c>
      <c r="AG4" s="40" t="s">
        <v>942</v>
      </c>
      <c r="AH4" s="45"/>
      <c r="AI4" s="42" t="s">
        <v>943</v>
      </c>
      <c r="AJ4" s="39" t="s">
        <v>941</v>
      </c>
      <c r="AK4" s="40" t="s">
        <v>942</v>
      </c>
      <c r="AL4" s="40" t="s">
        <v>942</v>
      </c>
      <c r="AM4" s="119" t="s">
        <v>942</v>
      </c>
      <c r="AN4" s="117" t="s">
        <v>942</v>
      </c>
      <c r="AO4" s="40" t="s">
        <v>942</v>
      </c>
      <c r="AP4" s="40" t="s">
        <v>942</v>
      </c>
      <c r="AQ4" s="40" t="s">
        <v>942</v>
      </c>
      <c r="AR4" s="40" t="s">
        <v>942</v>
      </c>
      <c r="AS4" s="40" t="s">
        <v>942</v>
      </c>
      <c r="AT4" s="40" t="s">
        <v>942</v>
      </c>
      <c r="AU4" s="40" t="s">
        <v>942</v>
      </c>
      <c r="AV4" s="40" t="s">
        <v>942</v>
      </c>
      <c r="AW4" s="40" t="s">
        <v>942</v>
      </c>
      <c r="AX4" s="40" t="s">
        <v>942</v>
      </c>
      <c r="AY4" s="39" t="s">
        <v>941</v>
      </c>
      <c r="AZ4" s="42" t="s">
        <v>943</v>
      </c>
      <c r="BA4" s="40" t="s">
        <v>942</v>
      </c>
      <c r="BB4" s="39" t="s">
        <v>941</v>
      </c>
      <c r="BC4" s="42" t="s">
        <v>943</v>
      </c>
      <c r="BD4" s="42" t="s">
        <v>943</v>
      </c>
      <c r="BE4" s="39" t="s">
        <v>941</v>
      </c>
      <c r="BF4" s="117" t="s">
        <v>942</v>
      </c>
      <c r="BG4" s="46" t="s">
        <v>944</v>
      </c>
      <c r="BH4" s="40" t="s">
        <v>942</v>
      </c>
      <c r="BI4" s="40" t="s">
        <v>942</v>
      </c>
      <c r="BJ4" s="40" t="s">
        <v>942</v>
      </c>
      <c r="BK4" s="40" t="s">
        <v>942</v>
      </c>
      <c r="BL4" s="46" t="s">
        <v>944</v>
      </c>
      <c r="BM4" s="42" t="s">
        <v>943</v>
      </c>
      <c r="BN4" s="42" t="s">
        <v>943</v>
      </c>
      <c r="BO4" s="42" t="s">
        <v>943</v>
      </c>
      <c r="BP4" s="40" t="s">
        <v>942</v>
      </c>
      <c r="BQ4" s="39" t="s">
        <v>941</v>
      </c>
      <c r="BR4" s="39" t="s">
        <v>941</v>
      </c>
      <c r="BS4" s="39" t="s">
        <v>941</v>
      </c>
    </row>
    <row r="5" spans="1:72" s="7" customFormat="1" ht="14.25" customHeight="1">
      <c r="A5" s="123" t="s">
        <v>945</v>
      </c>
      <c r="B5" s="123" t="s">
        <v>946</v>
      </c>
      <c r="C5" s="123" t="s">
        <v>947</v>
      </c>
      <c r="D5" s="123" t="s">
        <v>948</v>
      </c>
      <c r="E5" s="131" t="s">
        <v>949</v>
      </c>
      <c r="F5" s="123" t="s">
        <v>950</v>
      </c>
      <c r="G5" s="123" t="s">
        <v>951</v>
      </c>
      <c r="H5" s="123" t="s">
        <v>952</v>
      </c>
      <c r="I5" s="123" t="s">
        <v>953</v>
      </c>
      <c r="J5" s="123" t="s">
        <v>1</v>
      </c>
      <c r="K5" s="123" t="s">
        <v>954</v>
      </c>
      <c r="L5" s="123" t="s">
        <v>955</v>
      </c>
      <c r="M5" s="123" t="s">
        <v>956</v>
      </c>
      <c r="N5" s="123" t="s">
        <v>5</v>
      </c>
      <c r="O5" s="123" t="s">
        <v>957</v>
      </c>
      <c r="P5" s="123" t="s">
        <v>958</v>
      </c>
      <c r="Q5" s="123" t="s">
        <v>959</v>
      </c>
      <c r="R5" s="123" t="s">
        <v>960</v>
      </c>
      <c r="S5" s="123" t="s">
        <v>961</v>
      </c>
      <c r="T5" s="123" t="s">
        <v>962</v>
      </c>
      <c r="U5" s="123" t="s">
        <v>4</v>
      </c>
      <c r="V5" s="123" t="s">
        <v>963</v>
      </c>
      <c r="W5" s="123" t="s">
        <v>964</v>
      </c>
      <c r="X5" s="123" t="s">
        <v>965</v>
      </c>
      <c r="Y5" s="123" t="s">
        <v>966</v>
      </c>
      <c r="Z5" s="123" t="s">
        <v>376</v>
      </c>
      <c r="AA5" s="123" t="s">
        <v>967</v>
      </c>
      <c r="AB5" s="123" t="s">
        <v>968</v>
      </c>
      <c r="AC5" s="123" t="s">
        <v>969</v>
      </c>
      <c r="AD5" s="123" t="s">
        <v>970</v>
      </c>
      <c r="AE5" s="123" t="s">
        <v>971</v>
      </c>
      <c r="AF5" s="123" t="s">
        <v>972</v>
      </c>
      <c r="AG5" s="123" t="s">
        <v>973</v>
      </c>
      <c r="AH5" s="154" t="s">
        <v>974</v>
      </c>
      <c r="AI5" s="123" t="s">
        <v>975</v>
      </c>
      <c r="AJ5" s="123" t="s">
        <v>976</v>
      </c>
      <c r="AK5" s="123" t="s">
        <v>977</v>
      </c>
      <c r="AL5" s="123" t="s">
        <v>978</v>
      </c>
      <c r="AM5" s="123" t="s">
        <v>979</v>
      </c>
      <c r="AN5" s="123" t="s">
        <v>980</v>
      </c>
      <c r="AO5" s="123" t="s">
        <v>981</v>
      </c>
      <c r="AP5" s="123" t="s">
        <v>982</v>
      </c>
      <c r="AQ5" s="123" t="s">
        <v>983</v>
      </c>
      <c r="AR5" s="123" t="s">
        <v>984</v>
      </c>
      <c r="AS5" s="123" t="s">
        <v>985</v>
      </c>
      <c r="AT5" s="123" t="s">
        <v>986</v>
      </c>
      <c r="AU5" s="123" t="s">
        <v>987</v>
      </c>
      <c r="AV5" s="123" t="s">
        <v>988</v>
      </c>
      <c r="AW5" s="123" t="s">
        <v>989</v>
      </c>
      <c r="AX5" s="123" t="s">
        <v>990</v>
      </c>
      <c r="AY5" s="123" t="s">
        <v>939</v>
      </c>
      <c r="AZ5" s="123" t="s">
        <v>991</v>
      </c>
      <c r="BA5" s="123" t="s">
        <v>992</v>
      </c>
      <c r="BB5" s="123" t="s">
        <v>993</v>
      </c>
      <c r="BC5" s="123" t="s">
        <v>994</v>
      </c>
      <c r="BD5" s="123" t="s">
        <v>995</v>
      </c>
      <c r="BE5" s="123" t="s">
        <v>996</v>
      </c>
      <c r="BF5" s="123" t="s">
        <v>997</v>
      </c>
      <c r="BG5" s="154" t="s">
        <v>998</v>
      </c>
      <c r="BH5" s="123" t="s">
        <v>999</v>
      </c>
      <c r="BI5" s="123" t="s">
        <v>1000</v>
      </c>
      <c r="BJ5" s="123" t="s">
        <v>1001</v>
      </c>
      <c r="BK5" s="123" t="s">
        <v>1002</v>
      </c>
      <c r="BL5" s="154" t="s">
        <v>1003</v>
      </c>
      <c r="BM5" s="123" t="s">
        <v>1004</v>
      </c>
      <c r="BN5" s="123" t="s">
        <v>1005</v>
      </c>
      <c r="BO5" s="123" t="s">
        <v>1006</v>
      </c>
      <c r="BP5" s="123" t="s">
        <v>1007</v>
      </c>
      <c r="BQ5" s="123" t="s">
        <v>1008</v>
      </c>
      <c r="BR5" s="123" t="s">
        <v>1009</v>
      </c>
      <c r="BS5" s="123" t="s">
        <v>1010</v>
      </c>
      <c r="BT5" s="8" t="s">
        <v>1011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1012</v>
      </c>
      <c r="W6" s="151" t="s">
        <v>1013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1012</v>
      </c>
      <c r="BG6" s="16"/>
      <c r="BH6" s="110">
        <v>0</v>
      </c>
      <c r="BI6" s="110" t="s">
        <v>1014</v>
      </c>
      <c r="BJ6" s="110" t="s">
        <v>1014</v>
      </c>
      <c r="BK6" s="110" t="s">
        <v>1014</v>
      </c>
      <c r="BL6" s="16"/>
      <c r="BM6" s="130" t="s">
        <v>402</v>
      </c>
      <c r="BN6" s="130" t="s">
        <v>422</v>
      </c>
      <c r="BO6" s="130" t="s">
        <v>538</v>
      </c>
      <c r="BP6" s="110" t="s">
        <v>1014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1015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1016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1017</v>
      </c>
      <c r="W7" s="151" t="s">
        <v>1018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1017</v>
      </c>
      <c r="BG7" s="16"/>
      <c r="BH7" s="110">
        <v>0</v>
      </c>
      <c r="BI7" s="110" t="s">
        <v>1019</v>
      </c>
      <c r="BJ7" s="110" t="s">
        <v>1019</v>
      </c>
      <c r="BK7" s="110" t="s">
        <v>1019</v>
      </c>
      <c r="BL7" s="16"/>
      <c r="BM7" s="130" t="s">
        <v>406</v>
      </c>
      <c r="BN7" s="130" t="s">
        <v>435</v>
      </c>
      <c r="BO7" s="130" t="s">
        <v>486</v>
      </c>
      <c r="BP7" s="110" t="s">
        <v>1019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1020</v>
      </c>
      <c r="W8" s="151" t="s">
        <v>1021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1020</v>
      </c>
      <c r="BG8" s="16"/>
      <c r="BH8" s="110">
        <v>2</v>
      </c>
      <c r="BI8" s="110" t="s">
        <v>1022</v>
      </c>
      <c r="BJ8" s="110" t="s">
        <v>1022</v>
      </c>
      <c r="BK8" s="110" t="s">
        <v>1022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1023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1024</v>
      </c>
      <c r="W9" s="151" t="s">
        <v>1025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1024</v>
      </c>
      <c r="BG9" s="16"/>
      <c r="BH9" s="17">
        <v>0</v>
      </c>
      <c r="BI9" s="17"/>
      <c r="BJ9" s="17" t="s">
        <v>1026</v>
      </c>
      <c r="BK9" s="17" t="s">
        <v>1027</v>
      </c>
      <c r="BL9" s="16"/>
      <c r="BM9" s="130" t="s">
        <v>406</v>
      </c>
      <c r="BN9" s="130" t="s">
        <v>435</v>
      </c>
      <c r="BO9" s="130" t="s">
        <v>497</v>
      </c>
      <c r="BP9" s="18" t="s">
        <v>1028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1029</v>
      </c>
      <c r="W10" s="151" t="s">
        <v>1013</v>
      </c>
      <c r="X10" s="104" t="s">
        <v>381</v>
      </c>
      <c r="Y10" s="129"/>
      <c r="Z10" s="104"/>
      <c r="AA10" s="105" t="s">
        <v>1030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1029</v>
      </c>
      <c r="BG10" s="16"/>
      <c r="BH10" s="17">
        <v>2</v>
      </c>
      <c r="BI10" s="17"/>
      <c r="BJ10" s="17" t="s">
        <v>1031</v>
      </c>
      <c r="BK10" s="17" t="s">
        <v>1032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1033</v>
      </c>
      <c r="W11" s="151" t="s">
        <v>1025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1033</v>
      </c>
      <c r="BG11" s="16"/>
      <c r="BH11" s="17">
        <v>2</v>
      </c>
      <c r="BI11" s="17"/>
      <c r="BJ11" s="17" t="s">
        <v>1034</v>
      </c>
      <c r="BK11" s="17" t="s">
        <v>1035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1036</v>
      </c>
      <c r="W12" s="151" t="s">
        <v>1025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1036</v>
      </c>
      <c r="BG12" s="16"/>
      <c r="BH12" s="17">
        <v>0</v>
      </c>
      <c r="BI12" s="17"/>
      <c r="BJ12" s="17" t="s">
        <v>1037</v>
      </c>
      <c r="BK12" s="18" t="s">
        <v>1038</v>
      </c>
      <c r="BL12" s="16"/>
      <c r="BM12" s="130" t="s">
        <v>396</v>
      </c>
      <c r="BN12" s="130" t="s">
        <v>430</v>
      </c>
      <c r="BO12" s="130" t="s">
        <v>430</v>
      </c>
      <c r="BP12" s="18" t="s">
        <v>1039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1012</v>
      </c>
      <c r="W13" s="151" t="s">
        <v>1013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1012</v>
      </c>
      <c r="BG13" s="16"/>
      <c r="BH13" s="17">
        <v>0</v>
      </c>
      <c r="BI13" s="17"/>
      <c r="BJ13" s="17" t="s">
        <v>1040</v>
      </c>
      <c r="BK13" s="17" t="s">
        <v>1040</v>
      </c>
      <c r="BL13" s="16"/>
      <c r="BM13" s="130" t="s">
        <v>396</v>
      </c>
      <c r="BN13" s="130" t="s">
        <v>430</v>
      </c>
      <c r="BO13" s="130" t="s">
        <v>430</v>
      </c>
      <c r="BP13" s="18" t="s">
        <v>1039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1041</v>
      </c>
      <c r="W14" s="151" t="s">
        <v>1042</v>
      </c>
      <c r="X14" s="104" t="s">
        <v>386</v>
      </c>
      <c r="Y14" s="129"/>
      <c r="Z14" s="104"/>
      <c r="AA14" s="105" t="s">
        <v>1043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1041</v>
      </c>
      <c r="BG14" s="16"/>
      <c r="BH14" s="17">
        <v>0</v>
      </c>
      <c r="BI14" s="17"/>
      <c r="BJ14" s="17" t="s">
        <v>1044</v>
      </c>
      <c r="BK14" s="17" t="s">
        <v>1044</v>
      </c>
      <c r="BL14" s="16"/>
      <c r="BM14" s="130" t="s">
        <v>406</v>
      </c>
      <c r="BN14" s="130" t="s">
        <v>435</v>
      </c>
      <c r="BO14" s="130" t="s">
        <v>497</v>
      </c>
      <c r="BP14" s="18" t="s">
        <v>1045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1046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1047</v>
      </c>
      <c r="W15" s="151" t="s">
        <v>1025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1047</v>
      </c>
      <c r="BG15" s="16"/>
      <c r="BH15" s="17">
        <v>0</v>
      </c>
      <c r="BI15" s="17"/>
      <c r="BJ15" s="17" t="s">
        <v>1048</v>
      </c>
      <c r="BK15" s="110" t="s">
        <v>1048</v>
      </c>
      <c r="BL15" s="16"/>
      <c r="BM15" s="130" t="s">
        <v>407</v>
      </c>
      <c r="BN15" s="130" t="s">
        <v>435</v>
      </c>
      <c r="BO15" s="130" t="s">
        <v>486</v>
      </c>
      <c r="BP15" s="18" t="s">
        <v>1049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1050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1051</v>
      </c>
      <c r="W16" s="151" t="s">
        <v>1052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1051</v>
      </c>
      <c r="BG16" s="16"/>
      <c r="BH16" s="17">
        <v>2</v>
      </c>
      <c r="BI16" s="17"/>
      <c r="BJ16" s="17" t="s">
        <v>1053</v>
      </c>
      <c r="BK16" s="17" t="s">
        <v>1053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1051</v>
      </c>
      <c r="W17" s="151" t="s">
        <v>1054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1051</v>
      </c>
      <c r="BG17" s="16"/>
      <c r="BH17" s="17">
        <v>0</v>
      </c>
      <c r="BI17" s="17"/>
      <c r="BJ17" s="17" t="s">
        <v>1037</v>
      </c>
      <c r="BK17" s="18" t="s">
        <v>1038</v>
      </c>
      <c r="BL17" s="16"/>
      <c r="BM17" s="130" t="s">
        <v>396</v>
      </c>
      <c r="BN17" s="130" t="s">
        <v>430</v>
      </c>
      <c r="BO17" s="130" t="s">
        <v>430</v>
      </c>
      <c r="BP17" s="18" t="s">
        <v>1039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1029</v>
      </c>
      <c r="W18" s="151" t="s">
        <v>1055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1029</v>
      </c>
      <c r="BG18" s="16"/>
      <c r="BH18" s="17">
        <v>2</v>
      </c>
      <c r="BI18" s="17"/>
      <c r="BJ18" s="17" t="s">
        <v>1056</v>
      </c>
      <c r="BK18" s="17" t="s">
        <v>1056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1057</v>
      </c>
      <c r="I19" s="106" t="s">
        <v>1057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1058</v>
      </c>
      <c r="W19" s="151" t="s">
        <v>1013</v>
      </c>
      <c r="X19" s="104" t="s">
        <v>386</v>
      </c>
      <c r="Y19" s="129"/>
      <c r="Z19" s="104"/>
      <c r="AA19" s="105" t="s">
        <v>1059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1060</v>
      </c>
      <c r="BK19" s="18" t="s">
        <v>1061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1041</v>
      </c>
      <c r="W20" s="151" t="s">
        <v>1054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1041</v>
      </c>
      <c r="BG20" s="16"/>
      <c r="BH20" s="17">
        <v>2</v>
      </c>
      <c r="BI20" s="17"/>
      <c r="BJ20" s="17" t="s">
        <v>1062</v>
      </c>
      <c r="BK20" s="17" t="s">
        <v>1063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1064</v>
      </c>
      <c r="W21" s="151" t="s">
        <v>1025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1064</v>
      </c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30" t="s">
        <v>396</v>
      </c>
      <c r="BN21" s="130" t="s">
        <v>430</v>
      </c>
      <c r="BO21" s="130" t="s">
        <v>430</v>
      </c>
      <c r="BP21" s="18" t="s">
        <v>1066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1064</v>
      </c>
      <c r="W22" s="151" t="s">
        <v>1025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1064</v>
      </c>
      <c r="BG22" s="16"/>
      <c r="BH22" s="17">
        <v>0</v>
      </c>
      <c r="BI22" s="17"/>
      <c r="BJ22" s="17" t="s">
        <v>1065</v>
      </c>
      <c r="BK22" s="17" t="s">
        <v>1065</v>
      </c>
      <c r="BL22" s="16"/>
      <c r="BM22" s="130" t="s">
        <v>396</v>
      </c>
      <c r="BN22" s="130" t="s">
        <v>430</v>
      </c>
      <c r="BO22" s="130" t="s">
        <v>430</v>
      </c>
      <c r="BP22" s="18" t="s">
        <v>1066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1064</v>
      </c>
      <c r="W23" s="151" t="s">
        <v>1067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1064</v>
      </c>
      <c r="BG23" s="16"/>
      <c r="BH23" s="17">
        <v>0</v>
      </c>
      <c r="BI23" s="17"/>
      <c r="BJ23" s="17" t="s">
        <v>1038</v>
      </c>
      <c r="BK23" s="17" t="s">
        <v>1038</v>
      </c>
      <c r="BL23" s="16"/>
      <c r="BM23" s="130" t="s">
        <v>396</v>
      </c>
      <c r="BN23" s="130" t="s">
        <v>430</v>
      </c>
      <c r="BO23" s="130" t="s">
        <v>430</v>
      </c>
      <c r="BP23" s="18" t="s">
        <v>1038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1068</v>
      </c>
      <c r="I24" s="106" t="s">
        <v>1068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1069</v>
      </c>
      <c r="W24" s="151" t="s">
        <v>1070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1069</v>
      </c>
      <c r="BG24" s="16"/>
      <c r="BH24" s="17">
        <v>0</v>
      </c>
      <c r="BI24" s="17"/>
      <c r="BJ24" s="17" t="s">
        <v>1038</v>
      </c>
      <c r="BK24" s="17" t="s">
        <v>1038</v>
      </c>
      <c r="BL24" s="16"/>
      <c r="BM24" s="130" t="s">
        <v>396</v>
      </c>
      <c r="BN24" s="130" t="s">
        <v>430</v>
      </c>
      <c r="BO24" s="130" t="s">
        <v>430</v>
      </c>
      <c r="BP24" s="18" t="s">
        <v>1038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1071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1072</v>
      </c>
      <c r="W25" s="151" t="s">
        <v>1013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1072</v>
      </c>
      <c r="BG25" s="16"/>
      <c r="BH25" s="17">
        <v>0</v>
      </c>
      <c r="BI25" s="17"/>
      <c r="BJ25" s="17" t="s">
        <v>1073</v>
      </c>
      <c r="BK25" s="17" t="s">
        <v>1073</v>
      </c>
      <c r="BL25" s="16"/>
      <c r="BM25" s="130" t="s">
        <v>396</v>
      </c>
      <c r="BN25" s="130" t="s">
        <v>430</v>
      </c>
      <c r="BO25" s="130" t="s">
        <v>430</v>
      </c>
      <c r="BP25" s="18" t="s">
        <v>1038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1074</v>
      </c>
      <c r="W26" s="151" t="s">
        <v>1025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1074</v>
      </c>
      <c r="BG26" s="16"/>
      <c r="BH26" s="17">
        <v>0</v>
      </c>
      <c r="BI26" s="17"/>
      <c r="BJ26" s="17" t="s">
        <v>1075</v>
      </c>
      <c r="BK26" s="17" t="s">
        <v>1075</v>
      </c>
      <c r="BL26" s="16"/>
      <c r="BM26" s="130" t="s">
        <v>396</v>
      </c>
      <c r="BN26" s="130" t="s">
        <v>430</v>
      </c>
      <c r="BO26" s="130" t="s">
        <v>430</v>
      </c>
      <c r="BP26" s="18" t="s">
        <v>1039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1074</v>
      </c>
      <c r="W27" s="151" t="s">
        <v>1025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1074</v>
      </c>
      <c r="BG27" s="16"/>
      <c r="BH27" s="17">
        <v>0</v>
      </c>
      <c r="BI27" s="17"/>
      <c r="BJ27" s="17" t="s">
        <v>1075</v>
      </c>
      <c r="BK27" s="17" t="s">
        <v>1075</v>
      </c>
      <c r="BL27" s="16"/>
      <c r="BM27" s="130" t="s">
        <v>396</v>
      </c>
      <c r="BN27" s="130" t="s">
        <v>430</v>
      </c>
      <c r="BO27" s="130" t="s">
        <v>430</v>
      </c>
      <c r="BP27" s="18" t="s">
        <v>1039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1074</v>
      </c>
      <c r="W28" s="151" t="s">
        <v>1025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1074</v>
      </c>
      <c r="BG28" s="16"/>
      <c r="BH28" s="17">
        <v>0</v>
      </c>
      <c r="BI28" s="17"/>
      <c r="BJ28" s="17" t="s">
        <v>1075</v>
      </c>
      <c r="BK28" s="17" t="s">
        <v>1075</v>
      </c>
      <c r="BL28" s="16"/>
      <c r="BM28" s="130" t="s">
        <v>396</v>
      </c>
      <c r="BN28" s="130" t="s">
        <v>430</v>
      </c>
      <c r="BO28" s="130" t="s">
        <v>430</v>
      </c>
      <c r="BP28" s="18" t="s">
        <v>1039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1074</v>
      </c>
      <c r="W29" s="151" t="s">
        <v>1025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1074</v>
      </c>
      <c r="BG29" s="16"/>
      <c r="BH29" s="17">
        <v>0</v>
      </c>
      <c r="BI29" s="17"/>
      <c r="BJ29" s="17" t="s">
        <v>1075</v>
      </c>
      <c r="BK29" s="17" t="s">
        <v>1075</v>
      </c>
      <c r="BL29" s="16"/>
      <c r="BM29" s="130" t="s">
        <v>396</v>
      </c>
      <c r="BN29" s="130" t="s">
        <v>430</v>
      </c>
      <c r="BO29" s="130" t="s">
        <v>430</v>
      </c>
      <c r="BP29" s="18" t="s">
        <v>1039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1076</v>
      </c>
      <c r="N30" s="105" t="s">
        <v>1077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1078</v>
      </c>
      <c r="W30" s="151" t="s">
        <v>1079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1078</v>
      </c>
      <c r="BG30" s="16"/>
      <c r="BH30" s="17">
        <v>2</v>
      </c>
      <c r="BI30" s="17"/>
      <c r="BJ30" s="17" t="s">
        <v>1080</v>
      </c>
      <c r="BK30" s="17" t="s">
        <v>1080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1012</v>
      </c>
      <c r="W31" s="151" t="s">
        <v>1025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1012</v>
      </c>
      <c r="BG31" s="16"/>
      <c r="BH31" s="17">
        <v>0</v>
      </c>
      <c r="BI31" s="17"/>
      <c r="BJ31" s="17" t="s">
        <v>1081</v>
      </c>
      <c r="BK31" s="17" t="s">
        <v>1081</v>
      </c>
      <c r="BL31" s="16"/>
      <c r="BM31" s="130" t="s">
        <v>396</v>
      </c>
      <c r="BN31" s="130" t="s">
        <v>430</v>
      </c>
      <c r="BO31" s="130" t="s">
        <v>430</v>
      </c>
      <c r="BP31" s="18" t="s">
        <v>1039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1082</v>
      </c>
      <c r="I32" s="106" t="s">
        <v>1015</v>
      </c>
      <c r="J32" s="105">
        <v>92</v>
      </c>
      <c r="K32" s="105">
        <v>83.7</v>
      </c>
      <c r="L32" s="105" t="s">
        <v>558</v>
      </c>
      <c r="M32" s="105" t="s">
        <v>1083</v>
      </c>
      <c r="N32" s="105" t="s">
        <v>1084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1051</v>
      </c>
      <c r="W32" s="151" t="s">
        <v>1085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1051</v>
      </c>
      <c r="BG32" s="16"/>
      <c r="BH32" s="17">
        <v>0</v>
      </c>
      <c r="BI32" s="17"/>
      <c r="BJ32" s="17" t="s">
        <v>1037</v>
      </c>
      <c r="BK32" s="18" t="s">
        <v>1086</v>
      </c>
      <c r="BL32" s="16" t="s">
        <v>1087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1051</v>
      </c>
      <c r="W33" s="151" t="s">
        <v>1088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1051</v>
      </c>
      <c r="BG33" s="16"/>
      <c r="BH33" s="17">
        <v>0</v>
      </c>
      <c r="BI33" s="17"/>
      <c r="BJ33" s="17" t="s">
        <v>1037</v>
      </c>
      <c r="BK33" s="18" t="s">
        <v>1038</v>
      </c>
      <c r="BL33" s="16"/>
      <c r="BM33" s="130" t="s">
        <v>396</v>
      </c>
      <c r="BN33" s="130" t="s">
        <v>430</v>
      </c>
      <c r="BO33" s="130" t="s">
        <v>430</v>
      </c>
      <c r="BP33" s="18" t="s">
        <v>1039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1020</v>
      </c>
      <c r="W34" s="151" t="s">
        <v>1021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1020</v>
      </c>
      <c r="BG34" s="16"/>
      <c r="BH34" s="17">
        <v>2</v>
      </c>
      <c r="BI34" s="17"/>
      <c r="BJ34" s="17" t="s">
        <v>1089</v>
      </c>
      <c r="BK34" s="17" t="s">
        <v>1090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1091</v>
      </c>
      <c r="W35" s="151" t="s">
        <v>1092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1091</v>
      </c>
      <c r="W36" s="151" t="s">
        <v>1093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1094</v>
      </c>
      <c r="W37" s="151" t="s">
        <v>1095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1058</v>
      </c>
      <c r="W38" s="151" t="s">
        <v>1095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1096</v>
      </c>
      <c r="I39" s="106" t="s">
        <v>1096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1074</v>
      </c>
      <c r="W39" s="151" t="s">
        <v>1097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1096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1098</v>
      </c>
      <c r="W40" s="151" t="s">
        <v>1099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1098</v>
      </c>
      <c r="W41" s="151" t="s">
        <v>1100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1101</v>
      </c>
      <c r="I42" s="106" t="s">
        <v>1101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1098</v>
      </c>
      <c r="W42" s="151" t="s">
        <v>1102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1098</v>
      </c>
      <c r="W43" s="151" t="s">
        <v>1103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1104</v>
      </c>
      <c r="N44" s="127" t="s">
        <v>1105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1098</v>
      </c>
      <c r="W44" s="151" t="s">
        <v>1106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1036</v>
      </c>
      <c r="W45" s="151" t="s">
        <v>1025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1016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1024</v>
      </c>
      <c r="W46" s="151" t="s">
        <v>1107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1012</v>
      </c>
      <c r="W47" s="151" t="s">
        <v>1070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1012</v>
      </c>
      <c r="W48" s="151" t="s">
        <v>1108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1109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1012</v>
      </c>
      <c r="W49" s="151" t="s">
        <v>1110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1111</v>
      </c>
      <c r="W50" s="151" t="s">
        <v>1112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1012</v>
      </c>
      <c r="W51" s="151" t="s">
        <v>1113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1050</v>
      </c>
      <c r="I52" s="106" t="s">
        <v>1050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1072</v>
      </c>
      <c r="W52" s="151" t="s">
        <v>1013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1050</v>
      </c>
      <c r="I53" s="106" t="s">
        <v>1050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1012</v>
      </c>
      <c r="W53" s="151" t="s">
        <v>1114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1091</v>
      </c>
      <c r="W54" s="151" t="s">
        <v>1115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1116</v>
      </c>
      <c r="W55" s="151" t="s">
        <v>1092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1023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1024</v>
      </c>
      <c r="W56" s="151" t="s">
        <v>1025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1029</v>
      </c>
      <c r="W57" s="151" t="s">
        <v>1013</v>
      </c>
      <c r="X57" s="104" t="s">
        <v>381</v>
      </c>
      <c r="Y57" s="129" t="s">
        <v>380</v>
      </c>
      <c r="Z57" s="104"/>
      <c r="AA57" s="105" t="s">
        <v>1030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1117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1118</v>
      </c>
      <c r="W58" s="151" t="s">
        <v>1092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1041</v>
      </c>
      <c r="W59" s="151" t="s">
        <v>1042</v>
      </c>
      <c r="X59" s="104" t="s">
        <v>386</v>
      </c>
      <c r="Y59" s="129" t="s">
        <v>389</v>
      </c>
      <c r="Z59" s="104"/>
      <c r="AA59" s="105" t="s">
        <v>1043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1119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1046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1047</v>
      </c>
      <c r="W60" s="151" t="s">
        <v>1025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1120</v>
      </c>
      <c r="I61" s="106" t="s">
        <v>1120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1121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1058</v>
      </c>
      <c r="W61" s="151" t="s">
        <v>1122</v>
      </c>
      <c r="X61" s="104" t="s">
        <v>381</v>
      </c>
      <c r="Y61" s="129" t="s">
        <v>380</v>
      </c>
      <c r="Z61" s="104"/>
      <c r="AA61" s="105" t="s">
        <v>1123</v>
      </c>
      <c r="AB61" s="103" t="s">
        <v>388</v>
      </c>
      <c r="AC61" s="152" t="s">
        <v>371</v>
      </c>
      <c r="AD61" s="107">
        <v>0.33333333333333331</v>
      </c>
      <c r="AE61" s="172" t="s">
        <v>1124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1041</v>
      </c>
      <c r="W62" s="151" t="s">
        <v>1054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1071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1072</v>
      </c>
      <c r="W63" s="151" t="s">
        <v>1013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1020</v>
      </c>
      <c r="W64" s="151" t="s">
        <v>1021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1120</v>
      </c>
      <c r="I67" s="106" t="s">
        <v>1120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1121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1058</v>
      </c>
      <c r="W67" s="151" t="s">
        <v>1122</v>
      </c>
      <c r="X67" s="104" t="s">
        <v>381</v>
      </c>
      <c r="Y67" s="129" t="s">
        <v>380</v>
      </c>
      <c r="Z67" s="104"/>
      <c r="AA67" s="105" t="s">
        <v>1123</v>
      </c>
      <c r="AB67" s="103" t="s">
        <v>388</v>
      </c>
      <c r="AC67" s="152" t="s">
        <v>371</v>
      </c>
      <c r="AD67" s="107">
        <v>0.33333333333333331</v>
      </c>
      <c r="AE67" s="172" t="s">
        <v>1124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1125</v>
      </c>
      <c r="BK67" s="17" t="s">
        <v>1125</v>
      </c>
      <c r="BL67" s="16"/>
      <c r="BM67" s="130" t="s">
        <v>398</v>
      </c>
      <c r="BN67" s="130" t="s">
        <v>420</v>
      </c>
      <c r="BO67" s="130" t="s">
        <v>484</v>
      </c>
      <c r="BP67" s="18" t="s">
        <v>1125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1091</v>
      </c>
      <c r="W68" s="151" t="s">
        <v>1092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1126</v>
      </c>
      <c r="BK68" s="18" t="s">
        <v>1126</v>
      </c>
      <c r="BL68" s="16"/>
      <c r="BM68" s="130" t="s">
        <v>405</v>
      </c>
      <c r="BN68" s="130" t="s">
        <v>434</v>
      </c>
      <c r="BO68" s="130" t="s">
        <v>495</v>
      </c>
      <c r="BP68" s="18" t="s">
        <v>1126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1023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1024</v>
      </c>
      <c r="W69" s="151" t="s">
        <v>1025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1127</v>
      </c>
      <c r="BK69" s="17" t="s">
        <v>1127</v>
      </c>
      <c r="BL69" s="16"/>
      <c r="BM69" s="130" t="s">
        <v>406</v>
      </c>
      <c r="BN69" s="130" t="s">
        <v>435</v>
      </c>
      <c r="BO69" s="130" t="s">
        <v>497</v>
      </c>
      <c r="BP69" s="18" t="s">
        <v>1128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1029</v>
      </c>
      <c r="W70" s="151" t="s">
        <v>1013</v>
      </c>
      <c r="X70" s="104" t="s">
        <v>381</v>
      </c>
      <c r="Y70" s="129" t="s">
        <v>380</v>
      </c>
      <c r="Z70" s="104"/>
      <c r="AA70" s="105" t="s">
        <v>1030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1129</v>
      </c>
      <c r="BK70" s="18" t="s">
        <v>1129</v>
      </c>
      <c r="BL70" s="16"/>
      <c r="BM70" s="130" t="s">
        <v>403</v>
      </c>
      <c r="BN70" s="130" t="s">
        <v>423</v>
      </c>
      <c r="BO70" s="130" t="s">
        <v>490</v>
      </c>
      <c r="BP70" s="18" t="s">
        <v>1129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1041</v>
      </c>
      <c r="W71" s="151" t="s">
        <v>1054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1130</v>
      </c>
      <c r="BK71" s="18" t="s">
        <v>1130</v>
      </c>
      <c r="BL71" s="16"/>
      <c r="BM71" s="130" t="s">
        <v>405</v>
      </c>
      <c r="BN71" s="130" t="s">
        <v>434</v>
      </c>
      <c r="BO71" s="130" t="s">
        <v>495</v>
      </c>
      <c r="BP71" s="18" t="s">
        <v>1130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1041</v>
      </c>
      <c r="W72" s="151" t="s">
        <v>1042</v>
      </c>
      <c r="X72" s="104" t="s">
        <v>386</v>
      </c>
      <c r="Y72" s="129" t="s">
        <v>389</v>
      </c>
      <c r="Z72" s="104"/>
      <c r="AA72" s="105" t="s">
        <v>1043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1131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1117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1118</v>
      </c>
      <c r="W73" s="151" t="s">
        <v>1092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1132</v>
      </c>
      <c r="BK73" s="17" t="s">
        <v>1132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1133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1091</v>
      </c>
      <c r="W75" s="151" t="s">
        <v>1093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1134</v>
      </c>
      <c r="BK75" s="17" t="s">
        <v>1135</v>
      </c>
      <c r="BL75" s="16"/>
      <c r="BM75" s="130" t="s">
        <v>405</v>
      </c>
      <c r="BN75" s="130" t="s">
        <v>434</v>
      </c>
      <c r="BO75" s="130" t="s">
        <v>495</v>
      </c>
      <c r="BP75" s="18" t="s">
        <v>1135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1020</v>
      </c>
      <c r="W76" s="151" t="s">
        <v>1021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1136</v>
      </c>
      <c r="BK76" s="17" t="s">
        <v>1136</v>
      </c>
      <c r="BL76" s="16"/>
      <c r="BM76" s="130" t="s">
        <v>405</v>
      </c>
      <c r="BN76" s="130" t="s">
        <v>434</v>
      </c>
      <c r="BO76" s="130" t="s">
        <v>495</v>
      </c>
      <c r="BP76" s="18" t="s">
        <v>1136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1094</v>
      </c>
      <c r="W77" s="151" t="s">
        <v>1095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1137</v>
      </c>
      <c r="BK77" s="17" t="s">
        <v>1137</v>
      </c>
      <c r="BL77" s="16"/>
      <c r="BM77" s="130" t="s">
        <v>405</v>
      </c>
      <c r="BN77" s="130" t="s">
        <v>434</v>
      </c>
      <c r="BO77" s="130" t="s">
        <v>495</v>
      </c>
      <c r="BP77" s="18" t="s">
        <v>1137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1058</v>
      </c>
      <c r="W78" s="151" t="s">
        <v>1095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1137</v>
      </c>
      <c r="BK78" s="17" t="s">
        <v>1137</v>
      </c>
      <c r="BL78" s="16"/>
      <c r="BM78" s="130" t="s">
        <v>405</v>
      </c>
      <c r="BN78" s="130" t="s">
        <v>434</v>
      </c>
      <c r="BO78" s="130" t="s">
        <v>495</v>
      </c>
      <c r="BP78" s="17" t="s">
        <v>1137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1071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1072</v>
      </c>
      <c r="W79" s="151" t="s">
        <v>1013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1138</v>
      </c>
      <c r="BK79" s="17" t="s">
        <v>1138</v>
      </c>
      <c r="BL79" s="16"/>
      <c r="BM79" s="130" t="s">
        <v>405</v>
      </c>
      <c r="BN79" s="130" t="s">
        <v>434</v>
      </c>
      <c r="BO79" s="130" t="s">
        <v>495</v>
      </c>
      <c r="BP79" s="17" t="s">
        <v>1138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22.5" hidden="1" customHeight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1104</v>
      </c>
      <c r="N81" s="127" t="s">
        <v>1105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1098</v>
      </c>
      <c r="W81" s="151" t="s">
        <v>1106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1139</v>
      </c>
      <c r="BK81" s="176" t="s">
        <v>1140</v>
      </c>
      <c r="BL81" s="16"/>
      <c r="BM81" s="130" t="s">
        <v>401</v>
      </c>
      <c r="BN81" s="130" t="s">
        <v>421</v>
      </c>
      <c r="BO81" s="130" t="s">
        <v>487</v>
      </c>
      <c r="BP81" s="18" t="s">
        <v>1140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1096</v>
      </c>
      <c r="I82" s="106" t="s">
        <v>1096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1074</v>
      </c>
      <c r="W82" s="151" t="s">
        <v>1097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1141</v>
      </c>
      <c r="BK82" s="18" t="s">
        <v>1141</v>
      </c>
      <c r="BL82" s="16"/>
      <c r="BM82" s="130" t="s">
        <v>401</v>
      </c>
      <c r="BN82" s="130" t="s">
        <v>421</v>
      </c>
      <c r="BO82" s="130" t="s">
        <v>487</v>
      </c>
      <c r="BP82" s="18" t="s">
        <v>1141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1096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1098</v>
      </c>
      <c r="W83" s="151" t="s">
        <v>1099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1142</v>
      </c>
      <c r="BK83" s="176" t="s">
        <v>1143</v>
      </c>
      <c r="BL83" s="16"/>
      <c r="BM83" s="130" t="s">
        <v>401</v>
      </c>
      <c r="BN83" s="130" t="s">
        <v>431</v>
      </c>
      <c r="BO83" s="130" t="s">
        <v>487</v>
      </c>
      <c r="BP83" s="18" t="s">
        <v>1143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6.9444444444444447E-4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1098</v>
      </c>
      <c r="W84" s="151" t="s">
        <v>1100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1144</v>
      </c>
      <c r="BK84" s="176" t="s">
        <v>1144</v>
      </c>
      <c r="BL84" s="16"/>
      <c r="BM84" s="130" t="s">
        <v>408</v>
      </c>
      <c r="BN84" s="130" t="s">
        <v>426</v>
      </c>
      <c r="BO84" s="130" t="s">
        <v>498</v>
      </c>
      <c r="BP84" s="18" t="s">
        <v>1144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1101</v>
      </c>
      <c r="I85" s="106" t="s">
        <v>1101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1098</v>
      </c>
      <c r="W85" s="151" t="s">
        <v>1102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1145</v>
      </c>
      <c r="BK85" s="18" t="s">
        <v>1146</v>
      </c>
      <c r="BL85" s="16"/>
      <c r="BM85" s="130" t="s">
        <v>401</v>
      </c>
      <c r="BN85" s="130" t="s">
        <v>421</v>
      </c>
      <c r="BO85" s="130" t="s">
        <v>487</v>
      </c>
      <c r="BP85" s="18" t="s">
        <v>1146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6.9444444444444447E-4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1098</v>
      </c>
      <c r="W86" s="151" t="s">
        <v>1103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1147</v>
      </c>
      <c r="BK86" s="18" t="s">
        <v>1148</v>
      </c>
      <c r="BL86" s="16"/>
      <c r="BM86" s="130" t="s">
        <v>401</v>
      </c>
      <c r="BN86" s="130" t="s">
        <v>421</v>
      </c>
      <c r="BO86" s="130" t="s">
        <v>487</v>
      </c>
      <c r="BP86" s="18" t="s">
        <v>1148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1036</v>
      </c>
      <c r="W88" s="151" t="s">
        <v>1025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1149</v>
      </c>
      <c r="BK88" s="18" t="s">
        <v>1149</v>
      </c>
      <c r="BL88" s="16"/>
      <c r="BM88" s="130" t="s">
        <v>412</v>
      </c>
      <c r="BN88" s="130" t="s">
        <v>436</v>
      </c>
      <c r="BO88" s="130" t="s">
        <v>436</v>
      </c>
      <c r="BP88" s="18" t="s">
        <v>1149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1016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1024</v>
      </c>
      <c r="W89" s="151" t="s">
        <v>1107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1150</v>
      </c>
      <c r="BK89" s="17" t="s">
        <v>1150</v>
      </c>
      <c r="BL89" s="16"/>
      <c r="BM89" s="130" t="s">
        <v>416</v>
      </c>
      <c r="BN89" s="130" t="s">
        <v>416</v>
      </c>
      <c r="BO89" s="130" t="s">
        <v>416</v>
      </c>
      <c r="BP89" s="18" t="s">
        <v>1150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1012</v>
      </c>
      <c r="W91" s="151" t="s">
        <v>1108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1151</v>
      </c>
      <c r="BK91" s="17" t="s">
        <v>1152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1012</v>
      </c>
      <c r="W92" s="151" t="s">
        <v>1070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1153</v>
      </c>
      <c r="BK92" s="17" t="s">
        <v>1154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1012</v>
      </c>
      <c r="W93" s="151" t="s">
        <v>1110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1151</v>
      </c>
      <c r="BK93" s="17" t="s">
        <v>1152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1111</v>
      </c>
      <c r="W95" s="151" t="s">
        <v>1112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1155</v>
      </c>
      <c r="BK95" s="17" t="s">
        <v>1155</v>
      </c>
      <c r="BL95" s="16"/>
      <c r="BM95" s="130" t="s">
        <v>411</v>
      </c>
      <c r="BN95" s="130" t="s">
        <v>401</v>
      </c>
      <c r="BO95" s="130" t="s">
        <v>500</v>
      </c>
      <c r="BP95" s="17" t="s">
        <v>1155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1012</v>
      </c>
      <c r="W96" s="151" t="s">
        <v>1113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1156</v>
      </c>
      <c r="BK96" s="17" t="s">
        <v>1156</v>
      </c>
      <c r="BL96" s="16"/>
      <c r="BM96" s="130" t="s">
        <v>411</v>
      </c>
      <c r="BN96" s="130" t="s">
        <v>401</v>
      </c>
      <c r="BO96" s="130" t="s">
        <v>500</v>
      </c>
      <c r="BP96" s="17" t="s">
        <v>1156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1050</v>
      </c>
      <c r="I97" s="106" t="s">
        <v>1050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6.9444444444444447E-4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1072</v>
      </c>
      <c r="W97" s="151" t="s">
        <v>1013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1156</v>
      </c>
      <c r="BK97" s="17" t="s">
        <v>1156</v>
      </c>
      <c r="BL97" s="16"/>
      <c r="BM97" s="130" t="s">
        <v>411</v>
      </c>
      <c r="BN97" s="130" t="s">
        <v>401</v>
      </c>
      <c r="BO97" s="130" t="s">
        <v>500</v>
      </c>
      <c r="BP97" s="17" t="s">
        <v>1156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1050</v>
      </c>
      <c r="I98" s="106" t="s">
        <v>1050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1012</v>
      </c>
      <c r="W98" s="151" t="s">
        <v>1114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1156</v>
      </c>
      <c r="BK98" s="17" t="s">
        <v>1156</v>
      </c>
      <c r="BL98" s="16"/>
      <c r="BM98" s="130" t="s">
        <v>411</v>
      </c>
      <c r="BN98" s="130" t="s">
        <v>401</v>
      </c>
      <c r="BO98" s="130" t="s">
        <v>500</v>
      </c>
      <c r="BP98" s="17" t="s">
        <v>1156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1091</v>
      </c>
      <c r="W99" s="151" t="s">
        <v>1115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1155</v>
      </c>
      <c r="BK99" s="17" t="s">
        <v>1155</v>
      </c>
      <c r="BL99" s="16"/>
      <c r="BM99" s="130" t="s">
        <v>405</v>
      </c>
      <c r="BN99" s="130" t="s">
        <v>434</v>
      </c>
      <c r="BO99" s="130" t="s">
        <v>495</v>
      </c>
      <c r="BP99" s="17" t="s">
        <v>1155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1046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1047</v>
      </c>
      <c r="W101" s="151" t="s">
        <v>1025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1157</v>
      </c>
      <c r="BK101" s="17" t="s">
        <v>1157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1157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1116</v>
      </c>
      <c r="W102" s="151" t="s">
        <v>1092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1158</v>
      </c>
      <c r="BK102" s="18" t="s">
        <v>1159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1160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1161</v>
      </c>
      <c r="W106" s="151" t="s">
        <v>1025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1162</v>
      </c>
      <c r="BK106" s="17" t="s">
        <v>1162</v>
      </c>
      <c r="BL106" s="16"/>
      <c r="BM106" s="130" t="s">
        <v>407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ExpansãoOK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1163</v>
      </c>
      <c r="W107" s="151" t="s">
        <v>1025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1164</v>
      </c>
      <c r="BK107" s="17" t="s">
        <v>1165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1120</v>
      </c>
      <c r="I108" s="106" t="s">
        <v>1120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1121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1058</v>
      </c>
      <c r="W108" s="151" t="s">
        <v>1122</v>
      </c>
      <c r="X108" s="104" t="s">
        <v>386</v>
      </c>
      <c r="Y108" s="129" t="s">
        <v>389</v>
      </c>
      <c r="Z108" s="104"/>
      <c r="AA108" s="105" t="s">
        <v>1123</v>
      </c>
      <c r="AB108" s="103" t="s">
        <v>388</v>
      </c>
      <c r="AC108" s="152" t="s">
        <v>371</v>
      </c>
      <c r="AD108" s="107">
        <v>0.33333333333333331</v>
      </c>
      <c r="AE108" s="105" t="s">
        <v>1124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1166</v>
      </c>
      <c r="BK108" s="18" t="s">
        <v>1166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1166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1167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1168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1169</v>
      </c>
      <c r="W110" s="151" t="s">
        <v>1170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1171</v>
      </c>
      <c r="BK110" s="18" t="s">
        <v>1172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1091</v>
      </c>
      <c r="W112" s="151" t="s">
        <v>1092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1173</v>
      </c>
      <c r="BK112" s="17" t="s">
        <v>1173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1173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1174</v>
      </c>
      <c r="W113" s="151" t="s">
        <v>1175</v>
      </c>
      <c r="X113" s="104" t="s">
        <v>386</v>
      </c>
      <c r="Y113" s="129" t="s">
        <v>389</v>
      </c>
      <c r="Z113" s="104"/>
      <c r="AA113" s="105" t="s">
        <v>1176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1177</v>
      </c>
      <c r="BK113" s="17" t="s">
        <v>1177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1177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1029</v>
      </c>
      <c r="W114" s="151" t="s">
        <v>1013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1041</v>
      </c>
      <c r="W115" s="151" t="s">
        <v>1054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1178</v>
      </c>
      <c r="BK115" s="17" t="s">
        <v>1178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1178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1117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1118</v>
      </c>
      <c r="W116" s="151" t="s">
        <v>1092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1179</v>
      </c>
      <c r="BK116" s="17" t="s">
        <v>1180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1118</v>
      </c>
      <c r="W117" s="151" t="s">
        <v>1181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1182</v>
      </c>
      <c r="BK117" s="17" t="s">
        <v>1183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1184</v>
      </c>
      <c r="W120" s="151" t="s">
        <v>1025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1185</v>
      </c>
      <c r="BK120" s="17" t="s">
        <v>1186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1186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1184</v>
      </c>
      <c r="W121" s="151" t="s">
        <v>1025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1185</v>
      </c>
      <c r="BK121" s="17" t="s">
        <v>1186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1186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1184</v>
      </c>
      <c r="W122" s="151" t="s">
        <v>1187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1188</v>
      </c>
      <c r="BK122" s="17" t="s">
        <v>1189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1190</v>
      </c>
      <c r="W123" s="151" t="s">
        <v>1021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1191</v>
      </c>
      <c r="BK123" s="17" t="s">
        <v>1192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1193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1184</v>
      </c>
      <c r="W124" s="151" t="s">
        <v>1194</v>
      </c>
      <c r="X124" s="104" t="s">
        <v>386</v>
      </c>
      <c r="Y124" s="129" t="s">
        <v>389</v>
      </c>
      <c r="Z124" s="104"/>
      <c r="AA124" s="105" t="s">
        <v>1195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1196</v>
      </c>
      <c r="BK124" s="17" t="s">
        <v>1196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1196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1184</v>
      </c>
      <c r="W125" s="151" t="s">
        <v>1092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1197</v>
      </c>
      <c r="BK125" s="18" t="s">
        <v>1198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1198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1072</v>
      </c>
      <c r="W126" s="151" t="s">
        <v>1013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1199</v>
      </c>
      <c r="BK126" s="17" t="s">
        <v>1199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1199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1098</v>
      </c>
      <c r="W128" s="151" t="s">
        <v>1200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1201</v>
      </c>
      <c r="BK128" s="17" t="s">
        <v>1202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1098</v>
      </c>
      <c r="W129" s="151" t="s">
        <v>1025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1203</v>
      </c>
      <c r="BK129" s="17" t="s">
        <v>1203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1098</v>
      </c>
      <c r="W130" s="151" t="s">
        <v>1025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1203</v>
      </c>
      <c r="BK130" s="17" t="s">
        <v>1203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1098</v>
      </c>
      <c r="W131" s="151" t="s">
        <v>1025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1203</v>
      </c>
      <c r="BK131" s="17" t="s">
        <v>1203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1098</v>
      </c>
      <c r="W132" s="151" t="s">
        <v>1025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1203</v>
      </c>
      <c r="BK132" s="17" t="s">
        <v>1203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1012</v>
      </c>
      <c r="W134" s="151" t="s">
        <v>1025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1204</v>
      </c>
      <c r="BK134" s="17" t="s">
        <v>1204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1204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1016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1205</v>
      </c>
      <c r="W135" s="151" t="s">
        <v>1206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1050</v>
      </c>
      <c r="J136" s="127">
        <v>92</v>
      </c>
      <c r="K136" s="127">
        <v>67</v>
      </c>
      <c r="L136" s="105">
        <v>109</v>
      </c>
      <c r="M136" s="127" t="s">
        <v>1207</v>
      </c>
      <c r="N136" s="127" t="s">
        <v>1208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1020</v>
      </c>
      <c r="W136" s="105" t="s">
        <v>1209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1210</v>
      </c>
      <c r="BK136" s="17" t="s">
        <v>1211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1174</v>
      </c>
      <c r="W137" s="151" t="s">
        <v>1212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1213</v>
      </c>
      <c r="BK137" s="173" t="s">
        <v>1214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1213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1215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1174</v>
      </c>
      <c r="W138" s="105" t="s">
        <v>1216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1217</v>
      </c>
      <c r="BK138" s="17" t="s">
        <v>1218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1174</v>
      </c>
      <c r="W139" s="151" t="s">
        <v>1212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1219</v>
      </c>
      <c r="BK139" s="17" t="s">
        <v>1220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1220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1174</v>
      </c>
      <c r="W140" s="151" t="s">
        <v>1025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1221</v>
      </c>
      <c r="BK140" s="17" t="s">
        <v>1221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1221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1046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1046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1047</v>
      </c>
      <c r="W141" s="151" t="s">
        <v>1025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1222</v>
      </c>
      <c r="BK141" s="17" t="s">
        <v>1223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1223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1174</v>
      </c>
      <c r="W142" s="105" t="s">
        <v>1092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1224</v>
      </c>
      <c r="BK142" s="17" t="s">
        <v>1224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1224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1225</v>
      </c>
      <c r="I143" s="106" t="s">
        <v>1225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1072</v>
      </c>
      <c r="W143" s="151" t="s">
        <v>1013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1226</v>
      </c>
      <c r="BK143" s="18" t="s">
        <v>1226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1226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1058</v>
      </c>
      <c r="W145" s="151" t="s">
        <v>1013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1163</v>
      </c>
      <c r="W146" s="151" t="s">
        <v>1025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1227</v>
      </c>
      <c r="BK146" s="17" t="s">
        <v>1228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1120</v>
      </c>
      <c r="I147" s="106" t="s">
        <v>1120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1121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1058</v>
      </c>
      <c r="W147" s="151" t="s">
        <v>1122</v>
      </c>
      <c r="X147" s="104" t="s">
        <v>386</v>
      </c>
      <c r="Y147" s="129" t="s">
        <v>389</v>
      </c>
      <c r="Z147" s="104"/>
      <c r="AA147" s="105" t="s">
        <v>1123</v>
      </c>
      <c r="AB147" s="103" t="s">
        <v>388</v>
      </c>
      <c r="AC147" s="152" t="s">
        <v>371</v>
      </c>
      <c r="AD147" s="107">
        <v>0.33333333333333331</v>
      </c>
      <c r="AE147" s="105" t="s">
        <v>1124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1229</v>
      </c>
      <c r="BK147" s="17" t="s">
        <v>1230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1091</v>
      </c>
      <c r="W149" s="151" t="s">
        <v>1092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1231</v>
      </c>
      <c r="BK149" s="17" t="s">
        <v>1232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1232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1174</v>
      </c>
      <c r="W150" s="151" t="s">
        <v>1175</v>
      </c>
      <c r="X150" s="104" t="s">
        <v>386</v>
      </c>
      <c r="Y150" s="129" t="s">
        <v>389</v>
      </c>
      <c r="Z150" s="104"/>
      <c r="AA150" s="105" t="s">
        <v>1176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1233</v>
      </c>
      <c r="BK150" s="17" t="s">
        <v>1234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1029</v>
      </c>
      <c r="W151" s="151" t="s">
        <v>1013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1041</v>
      </c>
      <c r="W152" s="151" t="s">
        <v>1054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1235</v>
      </c>
      <c r="BK152" s="17" t="s">
        <v>1236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1236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1117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1118</v>
      </c>
      <c r="W153" s="151" t="s">
        <v>1092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1237</v>
      </c>
      <c r="BK153" s="17" t="s">
        <v>1238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1117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1239</v>
      </c>
      <c r="W154" s="151" t="s">
        <v>1092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1237</v>
      </c>
      <c r="BK154" s="17" t="s">
        <v>1240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1240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1118</v>
      </c>
      <c r="W155" s="151" t="s">
        <v>1181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1241</v>
      </c>
      <c r="BK155" s="17" t="s">
        <v>1242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1017</v>
      </c>
      <c r="W156" s="151" t="s">
        <v>1243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1244</v>
      </c>
      <c r="BK156" s="17" t="s">
        <v>1245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1076</v>
      </c>
      <c r="N157" s="127" t="s">
        <v>1077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1184</v>
      </c>
      <c r="W157" s="151" t="s">
        <v>1085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1246</v>
      </c>
      <c r="BK157" s="17" t="s">
        <v>1247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1193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1184</v>
      </c>
      <c r="W158" s="151" t="s">
        <v>1248</v>
      </c>
      <c r="X158" s="104" t="s">
        <v>386</v>
      </c>
      <c r="Y158" s="129" t="s">
        <v>389</v>
      </c>
      <c r="Z158" s="104"/>
      <c r="AA158" s="105" t="s">
        <v>1195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1249</v>
      </c>
      <c r="BK158" s="17" t="s">
        <v>1249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1184</v>
      </c>
      <c r="W159" s="151" t="s">
        <v>1092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1250</v>
      </c>
      <c r="BK159" s="17" t="s">
        <v>1250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1250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1184</v>
      </c>
      <c r="W160" s="151" t="s">
        <v>1092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1251</v>
      </c>
      <c r="BK160" s="17" t="s">
        <v>1250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1250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1072</v>
      </c>
      <c r="W161" s="151" t="s">
        <v>1013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1252</v>
      </c>
      <c r="BK161" s="17" t="s">
        <v>1252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1252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1184</v>
      </c>
      <c r="W162" s="151" t="s">
        <v>1025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1253</v>
      </c>
      <c r="BK162" s="17" t="s">
        <v>1253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1253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1184</v>
      </c>
      <c r="W163" s="151" t="s">
        <v>1025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1253</v>
      </c>
      <c r="BK163" s="17" t="s">
        <v>1253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1253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1098</v>
      </c>
      <c r="W165" s="151" t="s">
        <v>1025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1254</v>
      </c>
      <c r="BK165" s="17" t="s">
        <v>1254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1254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1098</v>
      </c>
      <c r="W166" s="151" t="s">
        <v>1025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1254</v>
      </c>
      <c r="BK166" s="17" t="s">
        <v>1254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1254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1098</v>
      </c>
      <c r="W167" s="151" t="s">
        <v>1025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1254</v>
      </c>
      <c r="BK167" s="17" t="s">
        <v>1254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1254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1098</v>
      </c>
      <c r="W168" s="151" t="s">
        <v>1025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1254</v>
      </c>
      <c r="BK168" s="17" t="s">
        <v>1254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1254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1047</v>
      </c>
      <c r="W170" s="151" t="s">
        <v>1025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1255</v>
      </c>
      <c r="BK170" s="17" t="s">
        <v>1255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1255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1029</v>
      </c>
      <c r="W172" s="151" t="s">
        <v>1088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1256</v>
      </c>
      <c r="BK172" s="17" t="s">
        <v>1257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1050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1051</v>
      </c>
      <c r="W173" s="151" t="s">
        <v>1052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1258</v>
      </c>
      <c r="BK173" s="17" t="s">
        <v>1258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1029</v>
      </c>
      <c r="W174" s="151" t="s">
        <v>1025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1259</v>
      </c>
      <c r="BK174" s="17" t="s">
        <v>1260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1260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1029</v>
      </c>
      <c r="W175" s="151" t="s">
        <v>1088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1260</v>
      </c>
      <c r="BK175" s="17" t="s">
        <v>1260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1260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1225</v>
      </c>
      <c r="I176" s="106" t="s">
        <v>1225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1072</v>
      </c>
      <c r="W176" s="151" t="s">
        <v>1013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1261</v>
      </c>
      <c r="BK176" s="17" t="s">
        <v>1262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1262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1263</v>
      </c>
      <c r="I177" s="106" t="s">
        <v>1264</v>
      </c>
      <c r="J177" s="105">
        <v>54</v>
      </c>
      <c r="K177" s="105">
        <v>106</v>
      </c>
      <c r="L177" s="105" t="s">
        <v>558</v>
      </c>
      <c r="M177" s="127" t="s">
        <v>1265</v>
      </c>
      <c r="N177" s="127" t="s">
        <v>1266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1017</v>
      </c>
      <c r="W177" s="151" t="s">
        <v>1243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1267</v>
      </c>
      <c r="BK177" s="17" t="s">
        <v>1267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1012</v>
      </c>
      <c r="W178" s="151" t="s">
        <v>1025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1268</v>
      </c>
      <c r="BK178" s="17" t="s">
        <v>1269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1058</v>
      </c>
      <c r="W180" s="151" t="s">
        <v>1270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1271</v>
      </c>
      <c r="BK180" s="176" t="s">
        <v>1272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1272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1058</v>
      </c>
      <c r="W181" s="151" t="s">
        <v>1025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1273</v>
      </c>
      <c r="BK181" s="176" t="s">
        <v>1274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1120</v>
      </c>
      <c r="I182" s="106" t="s">
        <v>1120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1058</v>
      </c>
      <c r="W182" s="151" t="s">
        <v>1275</v>
      </c>
      <c r="X182" s="104" t="s">
        <v>386</v>
      </c>
      <c r="Y182" s="129" t="s">
        <v>389</v>
      </c>
      <c r="Z182" s="104"/>
      <c r="AA182" s="105" t="s">
        <v>1123</v>
      </c>
      <c r="AB182" s="103" t="s">
        <v>388</v>
      </c>
      <c r="AC182" s="152" t="s">
        <v>371</v>
      </c>
      <c r="AD182" s="107">
        <v>0.33333333333333331</v>
      </c>
      <c r="AE182" s="105" t="s">
        <v>1124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1276</v>
      </c>
      <c r="BK182" s="18" t="s">
        <v>1277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1277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1278</v>
      </c>
      <c r="N183" s="127" t="s">
        <v>1279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1017</v>
      </c>
      <c r="W183" s="151" t="s">
        <v>1243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1280</v>
      </c>
      <c r="BK183" s="18" t="s">
        <v>1281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1091</v>
      </c>
      <c r="W184" s="151" t="s">
        <v>1092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1282</v>
      </c>
      <c r="BK184" s="176" t="s">
        <v>1283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1283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1284</v>
      </c>
      <c r="W185" s="151" t="s">
        <v>1025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1285</v>
      </c>
      <c r="BK185" s="176" t="s">
        <v>1286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1287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1041</v>
      </c>
      <c r="W186" s="151" t="s">
        <v>1054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1288</v>
      </c>
      <c r="BK186" s="176" t="s">
        <v>1289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1289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1290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1291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1029</v>
      </c>
      <c r="W187" s="151" t="s">
        <v>1013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1292</v>
      </c>
      <c r="BK187" s="176" t="s">
        <v>1293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1293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1117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1284</v>
      </c>
      <c r="W188" s="151" t="s">
        <v>1294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1117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1284</v>
      </c>
      <c r="W189" s="151" t="s">
        <v>1294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1284</v>
      </c>
      <c r="W190" s="151" t="s">
        <v>1295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1296</v>
      </c>
      <c r="BK190" s="176" t="s">
        <v>1297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1298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1184</v>
      </c>
      <c r="W193" s="151" t="s">
        <v>1299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1300</v>
      </c>
      <c r="BK193" s="17" t="s">
        <v>1301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1184</v>
      </c>
      <c r="W194" s="151" t="s">
        <v>1054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1300</v>
      </c>
      <c r="BK194" s="17" t="s">
        <v>1301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1184</v>
      </c>
      <c r="W195" s="151" t="s">
        <v>1054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1300</v>
      </c>
      <c r="BK195" s="17" t="s">
        <v>1301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1302</v>
      </c>
      <c r="I196" s="106" t="s">
        <v>1068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1072</v>
      </c>
      <c r="W196" s="151" t="s">
        <v>1013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1303</v>
      </c>
      <c r="BK196" s="17" t="s">
        <v>1303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1303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1184</v>
      </c>
      <c r="W197" s="151" t="s">
        <v>1025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1300</v>
      </c>
      <c r="BK197" s="17" t="s">
        <v>1301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1184</v>
      </c>
      <c r="W198" s="151" t="s">
        <v>1025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1300</v>
      </c>
      <c r="BK198" s="176" t="s">
        <v>1301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hidden="1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1104</v>
      </c>
      <c r="N201" s="127" t="s">
        <v>1105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1098</v>
      </c>
      <c r="W201" s="151" t="s">
        <v>1304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1305</v>
      </c>
      <c r="BK201" s="176" t="s">
        <v>1305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1096</v>
      </c>
      <c r="I202" s="106" t="s">
        <v>1096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1074</v>
      </c>
      <c r="W202" s="151" t="s">
        <v>1097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1306</v>
      </c>
      <c r="BK202" s="176" t="s">
        <v>1306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1096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1098</v>
      </c>
      <c r="W203" s="151" t="s">
        <v>1099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1307</v>
      </c>
      <c r="BK203" s="176" t="s">
        <v>1307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1098</v>
      </c>
      <c r="W204" s="151" t="s">
        <v>1100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1308</v>
      </c>
      <c r="BK204" s="176" t="s">
        <v>1308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1101</v>
      </c>
      <c r="I205" s="106" t="s">
        <v>1101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1098</v>
      </c>
      <c r="W205" s="151" t="s">
        <v>1102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1309</v>
      </c>
      <c r="BK205" s="176" t="s">
        <v>1309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1098</v>
      </c>
      <c r="W206" s="151" t="s">
        <v>1103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1310</v>
      </c>
      <c r="BK206" s="176" t="s">
        <v>1310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hidden="1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1012</v>
      </c>
      <c r="W209" s="151" t="s">
        <v>1311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1312</v>
      </c>
      <c r="BK209" s="176" t="s">
        <v>1312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1012</v>
      </c>
      <c r="W210" s="151" t="s">
        <v>1313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1312</v>
      </c>
      <c r="BK210" s="176" t="s">
        <v>1312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1012</v>
      </c>
      <c r="W211" s="151" t="s">
        <v>1025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1312</v>
      </c>
      <c r="BK211" s="176" t="s">
        <v>1312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hidden="1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1012</v>
      </c>
      <c r="W213" s="151" t="s">
        <v>1314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1315</v>
      </c>
      <c r="BK213" s="176" t="s">
        <v>1316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1050</v>
      </c>
      <c r="I214" s="106" t="s">
        <v>1050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1012</v>
      </c>
      <c r="W214" s="151" t="s">
        <v>1317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1315</v>
      </c>
      <c r="BK214" s="176" t="s">
        <v>1318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1050</v>
      </c>
      <c r="I215" s="106" t="s">
        <v>1050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1012</v>
      </c>
      <c r="W215" s="151" t="s">
        <v>1319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1315</v>
      </c>
      <c r="BK215" s="176" t="s">
        <v>1318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1029</v>
      </c>
      <c r="W217" s="151" t="s">
        <v>1320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1321</v>
      </c>
      <c r="BK217" s="18" t="s">
        <v>1322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1322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1029</v>
      </c>
      <c r="W218" s="151" t="s">
        <v>1115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1321</v>
      </c>
      <c r="BK218" s="18" t="s">
        <v>1323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1323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1047</v>
      </c>
      <c r="W219" s="151" t="s">
        <v>1025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1324</v>
      </c>
      <c r="BK219" s="176" t="s">
        <v>1325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1029</v>
      </c>
      <c r="W220" s="151" t="s">
        <v>1054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1321</v>
      </c>
      <c r="BK220" s="18" t="s">
        <v>1326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1326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1058</v>
      </c>
      <c r="W223" s="151" t="s">
        <v>1025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1327</v>
      </c>
      <c r="BG223" s="16"/>
      <c r="BH223" s="17">
        <v>2</v>
      </c>
      <c r="BI223" s="17"/>
      <c r="BJ223" s="17" t="s">
        <v>1328</v>
      </c>
      <c r="BK223" s="17" t="s">
        <v>1329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 hidden="1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1330</v>
      </c>
      <c r="W224" s="151" t="s">
        <v>1093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1331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1332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1091</v>
      </c>
      <c r="W226" s="151" t="s">
        <v>1092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1091</v>
      </c>
      <c r="BG226" s="16"/>
      <c r="BH226" s="17">
        <v>0</v>
      </c>
      <c r="BI226" s="17"/>
      <c r="BJ226" s="17" t="s">
        <v>1333</v>
      </c>
      <c r="BK226" s="17" t="s">
        <v>1333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1334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 hidden="1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1284</v>
      </c>
      <c r="W227" s="151" t="s">
        <v>1088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1335</v>
      </c>
      <c r="BG227" s="16"/>
      <c r="BH227" s="17">
        <v>2</v>
      </c>
      <c r="BI227" s="17"/>
      <c r="BJ227" s="17" t="s">
        <v>1336</v>
      </c>
      <c r="BK227" s="17" t="s">
        <v>1337</v>
      </c>
      <c r="BL227" s="16"/>
      <c r="BM227" s="130" t="s">
        <v>410</v>
      </c>
      <c r="BN227" s="130" t="s">
        <v>410</v>
      </c>
      <c r="BO227" s="130" t="s">
        <v>410</v>
      </c>
      <c r="BP227" s="18" t="s">
        <v>558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OKOK</v>
      </c>
    </row>
    <row r="228" spans="1:72" hidden="1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1284</v>
      </c>
      <c r="W228" s="151" t="s">
        <v>1025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1338</v>
      </c>
      <c r="BG228" s="16"/>
      <c r="BH228" s="17">
        <v>0</v>
      </c>
      <c r="BI228" s="17"/>
      <c r="BJ228" s="17" t="s">
        <v>1339</v>
      </c>
      <c r="BK228" s="17" t="s">
        <v>1339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 hidden="1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1284</v>
      </c>
      <c r="W229" s="151" t="s">
        <v>1092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1338</v>
      </c>
      <c r="BG229" s="16"/>
      <c r="BH229" s="17">
        <v>2</v>
      </c>
      <c r="BI229" s="17"/>
      <c r="BJ229" s="17" t="s">
        <v>1340</v>
      </c>
      <c r="BK229" s="17" t="s">
        <v>1341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1342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 hidden="1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1117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1284</v>
      </c>
      <c r="W230" s="151" t="s">
        <v>1294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1338</v>
      </c>
      <c r="BG230" s="16"/>
      <c r="BH230" s="17">
        <v>0</v>
      </c>
      <c r="BI230" s="17"/>
      <c r="BJ230" s="17" t="s">
        <v>1343</v>
      </c>
      <c r="BK230" s="18" t="s">
        <v>1334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1334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 hidden="1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1290</v>
      </c>
      <c r="I231" s="105" t="s">
        <v>1290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1291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1029</v>
      </c>
      <c r="W231" s="151" t="s">
        <v>1013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1338</v>
      </c>
      <c r="BG231" s="16"/>
      <c r="BH231" s="17">
        <v>2</v>
      </c>
      <c r="BI231" s="17"/>
      <c r="BJ231" s="17" t="s">
        <v>1344</v>
      </c>
      <c r="BK231" s="17" t="s">
        <v>1345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 hidden="1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1284</v>
      </c>
      <c r="W232" s="151" t="s">
        <v>1295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1338</v>
      </c>
      <c r="BG232" s="16"/>
      <c r="BH232" s="17">
        <v>2</v>
      </c>
      <c r="BI232" s="17"/>
      <c r="BJ232" s="17" t="s">
        <v>1346</v>
      </c>
      <c r="BK232" s="17" t="s">
        <v>1347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1184</v>
      </c>
      <c r="W234" s="151" t="s">
        <v>1092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1338</v>
      </c>
      <c r="BG234" s="16"/>
      <c r="BH234" s="17">
        <v>0</v>
      </c>
      <c r="BI234" s="17"/>
      <c r="BJ234" s="17" t="s">
        <v>1348</v>
      </c>
      <c r="BK234" s="17" t="s">
        <v>1348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 hidden="1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1184</v>
      </c>
      <c r="W235" s="151" t="s">
        <v>1092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1338</v>
      </c>
      <c r="BG235" s="16"/>
      <c r="BH235" s="17">
        <v>0</v>
      </c>
      <c r="BI235" s="17"/>
      <c r="BJ235" s="17" t="s">
        <v>1343</v>
      </c>
      <c r="BK235" s="17" t="s">
        <v>1343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 hidden="1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1184</v>
      </c>
      <c r="W236" s="151" t="s">
        <v>1025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1338</v>
      </c>
      <c r="BG236" s="16"/>
      <c r="BH236" s="17">
        <v>0</v>
      </c>
      <c r="BI236" s="17"/>
      <c r="BJ236" s="17" t="s">
        <v>1343</v>
      </c>
      <c r="BK236" s="17" t="s">
        <v>1343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 hidden="1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1184</v>
      </c>
      <c r="W237" s="151" t="s">
        <v>1025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1338</v>
      </c>
      <c r="BG237" s="16"/>
      <c r="BH237" s="17">
        <v>0</v>
      </c>
      <c r="BI237" s="17"/>
      <c r="BJ237" s="17" t="s">
        <v>1343</v>
      </c>
      <c r="BK237" s="17" t="s">
        <v>1343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 hidden="1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1349</v>
      </c>
      <c r="I238" s="106" t="s">
        <v>1349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1284</v>
      </c>
      <c r="W238" s="151" t="s">
        <v>1013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1338</v>
      </c>
      <c r="BG238" s="16"/>
      <c r="BH238" s="17">
        <v>0</v>
      </c>
      <c r="BI238" s="17"/>
      <c r="BJ238" s="17" t="s">
        <v>1350</v>
      </c>
      <c r="BK238" s="17" t="s">
        <v>1350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1350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1074</v>
      </c>
      <c r="W240" s="151" t="s">
        <v>1025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1338</v>
      </c>
      <c r="BG240" s="16"/>
      <c r="BH240" s="17">
        <v>0</v>
      </c>
      <c r="BI240" s="17"/>
      <c r="BJ240" s="17" t="s">
        <v>1343</v>
      </c>
      <c r="BK240" s="17" t="s">
        <v>1343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 hidden="1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1074</v>
      </c>
      <c r="W241" s="151" t="s">
        <v>1025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1338</v>
      </c>
      <c r="BG241" s="16"/>
      <c r="BH241" s="17">
        <v>0</v>
      </c>
      <c r="BI241" s="17"/>
      <c r="BJ241" s="17" t="s">
        <v>1343</v>
      </c>
      <c r="BK241" s="17" t="s">
        <v>1343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 hidden="1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1074</v>
      </c>
      <c r="W242" s="151" t="s">
        <v>1025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1338</v>
      </c>
      <c r="BG242" s="16"/>
      <c r="BH242" s="17">
        <v>0</v>
      </c>
      <c r="BI242" s="17"/>
      <c r="BJ242" s="17" t="s">
        <v>1343</v>
      </c>
      <c r="BK242" s="17" t="s">
        <v>1343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1012</v>
      </c>
      <c r="W244" s="151" t="s">
        <v>1025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1338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 hidden="1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6.9444444444444447E-4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1029</v>
      </c>
      <c r="W245" s="151" t="s">
        <v>1055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1338</v>
      </c>
      <c r="BG245" s="16"/>
      <c r="BH245" s="17">
        <v>2</v>
      </c>
      <c r="BI245" s="17"/>
      <c r="BJ245" s="17" t="s">
        <v>1351</v>
      </c>
      <c r="BK245" s="17" t="s">
        <v>1351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Aderente</v>
      </c>
      <c r="BR245" s="19">
        <f>IF(OR(B245="",F245=""),"*",AY245/P245)</f>
        <v>59.999999999999943</v>
      </c>
      <c r="BS245" s="19">
        <f>IF(OR(B245="",F245=""),"*",BA245/Q245)</f>
        <v>1</v>
      </c>
      <c r="BT245" s="8" t="str">
        <f t="shared" si="4"/>
        <v>OKOK</v>
      </c>
    </row>
    <row r="246" spans="1:72" hidden="1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1029</v>
      </c>
      <c r="W246" s="151" t="s">
        <v>1092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1338</v>
      </c>
      <c r="BG246" s="16"/>
      <c r="BH246" s="17">
        <v>0</v>
      </c>
      <c r="BI246" s="17"/>
      <c r="BJ246" s="17" t="s">
        <v>1352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 hidden="1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1215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1174</v>
      </c>
      <c r="W247" s="105" t="s">
        <v>1216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1338</v>
      </c>
      <c r="BG247" s="16"/>
      <c r="BH247" s="17">
        <v>0</v>
      </c>
      <c r="BI247" s="17"/>
      <c r="BJ247" s="17" t="s">
        <v>1353</v>
      </c>
      <c r="BK247" s="18" t="s">
        <v>1354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 hidden="1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1225</v>
      </c>
      <c r="I248" s="106" t="s">
        <v>1225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1072</v>
      </c>
      <c r="W248" s="151" t="s">
        <v>1013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1338</v>
      </c>
      <c r="BG248" s="16"/>
      <c r="BH248" s="17">
        <v>0</v>
      </c>
      <c r="BI248" s="17"/>
      <c r="BJ248" s="17" t="s">
        <v>1355</v>
      </c>
      <c r="BK248" s="17" t="s">
        <v>1355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 hidden="1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1029</v>
      </c>
      <c r="W249" s="151" t="s">
        <v>1025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1338</v>
      </c>
      <c r="BG249" s="16"/>
      <c r="BH249" s="17">
        <v>0</v>
      </c>
      <c r="BI249" s="17"/>
      <c r="BJ249" s="17" t="s">
        <v>1343</v>
      </c>
      <c r="BK249" s="18" t="s">
        <v>1339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 hidden="1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1047</v>
      </c>
      <c r="W250" s="151" t="s">
        <v>1025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1338</v>
      </c>
      <c r="BG250" s="16"/>
      <c r="BH250" s="17">
        <v>2</v>
      </c>
      <c r="BI250" s="17"/>
      <c r="BJ250" s="17" t="s">
        <v>1356</v>
      </c>
      <c r="BK250" s="17" t="s">
        <v>1357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1358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1284</v>
      </c>
      <c r="W253" s="151" t="s">
        <v>1295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1118</v>
      </c>
      <c r="BG253" s="16"/>
      <c r="BH253" s="17">
        <v>0</v>
      </c>
      <c r="BI253" s="17"/>
      <c r="BJ253" s="17" t="s">
        <v>1359</v>
      </c>
      <c r="BK253" s="17" t="s">
        <v>1360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 hidden="1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1361</v>
      </c>
      <c r="N254" s="127" t="s">
        <v>1362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1029</v>
      </c>
      <c r="W254" s="151" t="s">
        <v>1363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1029</v>
      </c>
      <c r="BG254" s="16"/>
      <c r="BH254" s="17">
        <v>2</v>
      </c>
      <c r="BI254" s="17"/>
      <c r="BJ254" s="17" t="s">
        <v>1364</v>
      </c>
      <c r="BK254" s="17" t="s">
        <v>1364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 hidden="1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1225</v>
      </c>
      <c r="I255" s="106" t="s">
        <v>1225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1072</v>
      </c>
      <c r="W255" s="151" t="s">
        <v>1013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1072</v>
      </c>
      <c r="BG255" s="16"/>
      <c r="BH255" s="17">
        <v>2</v>
      </c>
      <c r="BI255" s="17"/>
      <c r="BJ255" s="17" t="s">
        <v>1365</v>
      </c>
      <c r="BK255" s="17" t="s">
        <v>1365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 hidden="1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1029</v>
      </c>
      <c r="W256" s="151" t="s">
        <v>1295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1366</v>
      </c>
      <c r="BG256" s="16"/>
      <c r="BH256" s="17">
        <v>0</v>
      </c>
      <c r="BI256" s="17"/>
      <c r="BJ256" s="17" t="s">
        <v>1367</v>
      </c>
      <c r="BK256" s="17" t="s">
        <v>1367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 t="shared" ref="BS257:BS293" si="5"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 t="shared" si="5"/>
        <v>*</v>
      </c>
      <c r="BT258" s="8" t="str">
        <f t="shared" si="4"/>
        <v/>
      </c>
    </row>
    <row r="259" spans="1:72" hidden="1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1058</v>
      </c>
      <c r="W259" s="151" t="s">
        <v>1025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>
        <v>0</v>
      </c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1368</v>
      </c>
      <c r="BK259" s="17" t="s">
        <v>1368</v>
      </c>
      <c r="BL259" s="16"/>
      <c r="BM259" s="130" t="s">
        <v>412</v>
      </c>
      <c r="BN259" s="130" t="s">
        <v>436</v>
      </c>
      <c r="BO259" s="130" t="s">
        <v>436</v>
      </c>
      <c r="BP259" s="17" t="s">
        <v>1368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 t="shared" si="5"/>
        <v>0</v>
      </c>
      <c r="BT259" s="8" t="str">
        <f t="shared" si="4"/>
        <v>CondiçõesClimáticaChuva</v>
      </c>
    </row>
    <row r="260" spans="1:72" hidden="1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1369</v>
      </c>
      <c r="I260" s="106" t="s">
        <v>1369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1058</v>
      </c>
      <c r="W260" s="151" t="s">
        <v>1370</v>
      </c>
      <c r="X260" s="104" t="s">
        <v>386</v>
      </c>
      <c r="Y260" s="129" t="s">
        <v>389</v>
      </c>
      <c r="Z260" s="104"/>
      <c r="AA260" s="105" t="s">
        <v>1123</v>
      </c>
      <c r="AB260" s="103" t="s">
        <v>388</v>
      </c>
      <c r="AC260" s="152" t="s">
        <v>371</v>
      </c>
      <c r="AD260" s="107">
        <v>0.33333333333333331</v>
      </c>
      <c r="AE260" s="105" t="s">
        <v>1124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>
        <v>0.54861111111111116</v>
      </c>
      <c r="AS260" s="108">
        <v>0.65486111111111112</v>
      </c>
      <c r="AT260" s="108">
        <v>0.69652777777777775</v>
      </c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4.166666666666663E-2</v>
      </c>
      <c r="AZ260" s="153"/>
      <c r="BA260" s="109">
        <v>312</v>
      </c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>
        <v>2</v>
      </c>
      <c r="BI260" s="17"/>
      <c r="BJ260" s="17" t="s">
        <v>1371</v>
      </c>
      <c r="BK260" s="18" t="s">
        <v>1372</v>
      </c>
      <c r="BL260" s="16"/>
      <c r="BM260" s="130" t="s">
        <v>410</v>
      </c>
      <c r="BN260" s="130" t="s">
        <v>410</v>
      </c>
      <c r="BO260" s="130" t="s">
        <v>410</v>
      </c>
      <c r="BP260" s="18" t="s">
        <v>558</v>
      </c>
      <c r="BQ260" s="12" t="str">
        <f>IF(AND(BR260&lt;1,BS260&lt;1),"Produção e Intervalo",IF(BR260&lt;1,"Intervalo",IF(BS260&lt;1,"Produção","Aderente")))</f>
        <v>Intervalo</v>
      </c>
      <c r="BR260" s="19">
        <f>IF(OR(B260="",F260=""),"*",AY260/P260)</f>
        <v>0.99999999999999911</v>
      </c>
      <c r="BS260" s="19">
        <f>IF(OR(B260="",F260=""),"*",BA260/Q260)</f>
        <v>1</v>
      </c>
      <c r="BT260" s="8" t="str">
        <f t="shared" si="4"/>
        <v>OKOK</v>
      </c>
    </row>
    <row r="261" spans="1:72" hidden="1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1284</v>
      </c>
      <c r="W261" s="151" t="s">
        <v>1092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0</v>
      </c>
      <c r="BI261" s="17"/>
      <c r="BJ261" s="17" t="s">
        <v>1373</v>
      </c>
      <c r="BK261" s="17" t="s">
        <v>1373</v>
      </c>
      <c r="BL261" s="16"/>
      <c r="BM261" s="130" t="s">
        <v>412</v>
      </c>
      <c r="BN261" s="130" t="s">
        <v>436</v>
      </c>
      <c r="BO261" s="130" t="s">
        <v>436</v>
      </c>
      <c r="BP261" s="17" t="s">
        <v>1373</v>
      </c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 t="shared" si="5"/>
        <v>0</v>
      </c>
      <c r="BT261" s="8" t="str">
        <f t="shared" si="4"/>
        <v>CondiçõesClimáticaChuva</v>
      </c>
    </row>
    <row r="262" spans="1:72" hidden="1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1284</v>
      </c>
      <c r="W262" s="151" t="s">
        <v>1092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53"/>
      <c r="BA262" s="109">
        <v>23</v>
      </c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2</v>
      </c>
      <c r="BI262" s="17"/>
      <c r="BJ262" s="17" t="s">
        <v>1374</v>
      </c>
      <c r="BK262" s="17" t="s">
        <v>1374</v>
      </c>
      <c r="BL262" s="16"/>
      <c r="BM262" s="130" t="s">
        <v>406</v>
      </c>
      <c r="BN262" s="130" t="s">
        <v>435</v>
      </c>
      <c r="BO262" s="130" t="s">
        <v>527</v>
      </c>
      <c r="BP262" s="17" t="s">
        <v>1374</v>
      </c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 t="shared" si="5"/>
        <v>0.57499999999999996</v>
      </c>
      <c r="BT262" s="8" t="str">
        <f t="shared" si="4"/>
        <v>SuperExecução</v>
      </c>
    </row>
    <row r="263" spans="1:72" ht="40.5" hidden="1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1284</v>
      </c>
      <c r="W263" s="151" t="s">
        <v>1375</v>
      </c>
      <c r="X263" s="104" t="s">
        <v>386</v>
      </c>
      <c r="Y263" s="129" t="s">
        <v>389</v>
      </c>
      <c r="Z263" s="104"/>
      <c r="AA263" s="105" t="s">
        <v>1176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>
        <v>0.49027777777777776</v>
      </c>
      <c r="AS263" s="108">
        <v>0.65972222222222221</v>
      </c>
      <c r="AT263" s="108">
        <v>0.66666666666666663</v>
      </c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6.9444444444444198E-3</v>
      </c>
      <c r="AZ263" s="153"/>
      <c r="BA263" s="109">
        <v>1</v>
      </c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2</v>
      </c>
      <c r="BI263" s="17"/>
      <c r="BJ263" s="17" t="s">
        <v>1376</v>
      </c>
      <c r="BK263" s="176" t="s">
        <v>1377</v>
      </c>
      <c r="BL263" s="16"/>
      <c r="BM263" s="130" t="s">
        <v>406</v>
      </c>
      <c r="BN263" s="130" t="s">
        <v>435</v>
      </c>
      <c r="BO263" s="130" t="s">
        <v>486</v>
      </c>
      <c r="BP263" s="176" t="s">
        <v>1377</v>
      </c>
      <c r="BQ263" s="12" t="str">
        <f>IF(AND(BR263&lt;1,BS263&lt;1),"Produção e Intervalo",IF(BR263&lt;1,"Intervalo",IF(BS263&lt;1,"Produção","Aderente")))</f>
        <v>Intervalo</v>
      </c>
      <c r="BR263" s="19">
        <f>IF(OR(B263="",F263=""),"*",AY263/P263)</f>
        <v>0.12499999999999956</v>
      </c>
      <c r="BS263" s="19">
        <f t="shared" si="5"/>
        <v>1</v>
      </c>
      <c r="BT263" s="8" t="str">
        <f t="shared" si="4"/>
        <v>SuperExecução</v>
      </c>
    </row>
    <row r="264" spans="1:72" hidden="1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>
        <v>0.45833333333333331</v>
      </c>
      <c r="P264" s="106">
        <v>8.3333333333333329E-2</v>
      </c>
      <c r="Q264" s="105">
        <v>2</v>
      </c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1284</v>
      </c>
      <c r="W264" s="151" t="s">
        <v>1088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>
        <v>0.63611111111111107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>
        <v>0</v>
      </c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>
        <v>0</v>
      </c>
      <c r="BI264" s="17"/>
      <c r="BJ264" s="17" t="s">
        <v>1378</v>
      </c>
      <c r="BK264" s="176" t="s">
        <v>1379</v>
      </c>
      <c r="BL264" s="16"/>
      <c r="BM264" s="130" t="s">
        <v>406</v>
      </c>
      <c r="BN264" s="130" t="s">
        <v>435</v>
      </c>
      <c r="BO264" s="130" t="s">
        <v>497</v>
      </c>
      <c r="BP264" s="176" t="s">
        <v>1379</v>
      </c>
      <c r="BQ264" s="12" t="str">
        <f>IF(AND(BR264&lt;1,BS264&lt;1),"Produção e Intervalo",IF(BR264&lt;1,"Intervalo",IF(BS264&lt;1,"Produção","Aderente")))</f>
        <v>Produção e Intervalo</v>
      </c>
      <c r="BR264" s="19">
        <f>IF(OR(B264="",F264=""),"*",AY264/P264)</f>
        <v>0</v>
      </c>
      <c r="BS264" s="19">
        <f t="shared" si="5"/>
        <v>0</v>
      </c>
      <c r="BT264" s="8" t="str">
        <f t="shared" ref="BT264:BT327" si="6">IF(BN264="","",SUBSTITUTE(BM264," ","")&amp;SUBSTITUTE(BN264," ",""))</f>
        <v>SuperExecução</v>
      </c>
    </row>
    <row r="265" spans="1:72" hidden="1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1117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1284</v>
      </c>
      <c r="W265" s="151" t="s">
        <v>1294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1380</v>
      </c>
      <c r="BK265" s="17" t="s">
        <v>1380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1380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 t="shared" si="5"/>
        <v>0</v>
      </c>
      <c r="BT265" s="8" t="str">
        <f t="shared" si="6"/>
        <v>SuperExecução</v>
      </c>
    </row>
    <row r="266" spans="1:72" hidden="1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1290</v>
      </c>
      <c r="I266" s="105" t="s">
        <v>1290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1291</v>
      </c>
      <c r="O266" s="106">
        <v>0.375</v>
      </c>
      <c r="P266" s="106">
        <v>4.1666666666666664E-2</v>
      </c>
      <c r="Q266" s="105">
        <v>200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1029</v>
      </c>
      <c r="W266" s="151" t="s">
        <v>1013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0.43611111111111112</v>
      </c>
      <c r="AS266" s="108">
        <v>0.57222222222222219</v>
      </c>
      <c r="AT266" s="108">
        <v>0.62777777777777777</v>
      </c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5.555555555555558E-2</v>
      </c>
      <c r="AZ266" s="153"/>
      <c r="BA266" s="109">
        <v>940</v>
      </c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>
        <v>2</v>
      </c>
      <c r="BI266" s="17"/>
      <c r="BJ266" s="17" t="s">
        <v>1381</v>
      </c>
      <c r="BK266" s="176" t="s">
        <v>1382</v>
      </c>
      <c r="BL266" s="16"/>
      <c r="BM266" s="130" t="s">
        <v>410</v>
      </c>
      <c r="BN266" s="130" t="s">
        <v>410</v>
      </c>
      <c r="BO266" s="130" t="s">
        <v>410</v>
      </c>
      <c r="BP266" s="18"/>
      <c r="BQ266" s="12" t="str">
        <f>IF(AND(BR266&lt;1,BS266&lt;1),"Produção e Intervalo",IF(BR266&lt;1,"Intervalo",IF(BS266&lt;1,"Produção","Aderente")))</f>
        <v>Aderente</v>
      </c>
      <c r="BR266" s="19">
        <f>IF(OR(B266="",F266=""),"*",AY266/P266)</f>
        <v>1.3333333333333339</v>
      </c>
      <c r="BS266" s="19">
        <f t="shared" si="5"/>
        <v>4.7</v>
      </c>
      <c r="BT266" s="8" t="str">
        <f t="shared" si="6"/>
        <v>OKOK</v>
      </c>
    </row>
    <row r="267" spans="1:72" hidden="1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1284</v>
      </c>
      <c r="W267" s="151" t="s">
        <v>1295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>
        <v>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1368</v>
      </c>
      <c r="BK267" s="17" t="s">
        <v>1368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1368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 t="shared" si="5"/>
        <v>0</v>
      </c>
      <c r="BT267" s="8" t="str">
        <f t="shared" si="6"/>
        <v>CondiçõesClimáticaChuva</v>
      </c>
    </row>
    <row r="268" spans="1:72" hidden="1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1284</v>
      </c>
      <c r="W268" s="151" t="s">
        <v>1025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1368</v>
      </c>
      <c r="BK268" s="17" t="s">
        <v>1368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1368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 t="shared" si="5"/>
        <v>0</v>
      </c>
      <c r="BT268" s="8" t="str">
        <f t="shared" si="6"/>
        <v>CondiçõesClimáticaChuva</v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 t="shared" si="5"/>
        <v>*</v>
      </c>
      <c r="BT269" s="8" t="str">
        <f t="shared" si="6"/>
        <v/>
      </c>
    </row>
    <row r="270" spans="1:72" hidden="1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1383</v>
      </c>
      <c r="I270" s="106" t="s">
        <v>1015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1384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1017</v>
      </c>
      <c r="W270" s="151" t="s">
        <v>1243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53"/>
      <c r="BA270" s="109">
        <v>82</v>
      </c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2</v>
      </c>
      <c r="BI270" s="17"/>
      <c r="BJ270" s="17" t="s">
        <v>1385</v>
      </c>
      <c r="BK270" s="176" t="s">
        <v>1385</v>
      </c>
      <c r="BL270" s="16"/>
      <c r="BM270" s="130" t="s">
        <v>410</v>
      </c>
      <c r="BN270" s="130" t="s">
        <v>410</v>
      </c>
      <c r="BO270" s="130" t="s">
        <v>410</v>
      </c>
      <c r="BP270" s="18" t="s">
        <v>558</v>
      </c>
      <c r="BQ270" s="12" t="str">
        <f>IF(AND(BR270&lt;1,BS270&lt;1),"Produção e Intervalo",IF(BR270&lt;1,"Intervalo",IF(BS270&lt;1,"Produção","Aderente")))</f>
        <v>Intervalo</v>
      </c>
      <c r="BR270" s="19">
        <f>IF(OR(B270="",F270=""),"*",AY270/P270)</f>
        <v>0.99999999999999911</v>
      </c>
      <c r="BS270" s="19">
        <f t="shared" si="5"/>
        <v>1</v>
      </c>
      <c r="BT270" s="8" t="str">
        <f t="shared" si="6"/>
        <v>OKOK</v>
      </c>
    </row>
    <row r="271" spans="1:72" hidden="1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1184</v>
      </c>
      <c r="W271" s="151" t="s">
        <v>1025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1368</v>
      </c>
      <c r="BK271" s="17" t="s">
        <v>1368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1368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 t="shared" si="5"/>
        <v>0</v>
      </c>
      <c r="BT271" s="8" t="str">
        <f t="shared" si="6"/>
        <v>CondiçõesClimáticaChuva</v>
      </c>
    </row>
    <row r="272" spans="1:72" hidden="1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1184</v>
      </c>
      <c r="W272" s="151" t="s">
        <v>1025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1368</v>
      </c>
      <c r="BK272" s="17" t="s">
        <v>1368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1368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 t="shared" si="5"/>
        <v>0</v>
      </c>
      <c r="BT272" s="8" t="str">
        <f t="shared" si="6"/>
        <v>CondiçõesClimáticaChuva</v>
      </c>
    </row>
    <row r="273" spans="1:72" hidden="1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1193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1184</v>
      </c>
      <c r="W273" s="151" t="s">
        <v>1386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>
        <v>0.47430555555555554</v>
      </c>
      <c r="AT273" s="108">
        <v>0.5229166666666667</v>
      </c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4.861111111111116E-2</v>
      </c>
      <c r="AZ273" s="153"/>
      <c r="BA273" s="109">
        <v>1</v>
      </c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>
        <v>2</v>
      </c>
      <c r="BI273" s="17"/>
      <c r="BJ273" s="17" t="s">
        <v>1387</v>
      </c>
      <c r="BK273" s="176" t="s">
        <v>1388</v>
      </c>
      <c r="BL273" s="16"/>
      <c r="BM273" s="130" t="s">
        <v>410</v>
      </c>
      <c r="BN273" s="130" t="s">
        <v>410</v>
      </c>
      <c r="BO273" s="130" t="s">
        <v>410</v>
      </c>
      <c r="BP273" s="18" t="s">
        <v>558</v>
      </c>
      <c r="BQ273" s="12" t="str">
        <f>IF(AND(BR273&lt;1,BS273&lt;1),"Produção e Intervalo",IF(BR273&lt;1,"Intervalo",IF(BS273&lt;1,"Produção","Aderente")))</f>
        <v>Aderente</v>
      </c>
      <c r="BR273" s="19">
        <f>IF(OR(B273="",F273=""),"*",AY273/P273)</f>
        <v>1.1666666666666679</v>
      </c>
      <c r="BS273" s="19">
        <f t="shared" si="5"/>
        <v>1</v>
      </c>
      <c r="BT273" s="8" t="str">
        <f t="shared" si="6"/>
        <v>OKOK</v>
      </c>
    </row>
    <row r="274" spans="1:72" hidden="1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1184</v>
      </c>
      <c r="W274" s="151" t="s">
        <v>1294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>
        <v>0</v>
      </c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>
        <v>0</v>
      </c>
      <c r="BI274" s="17"/>
      <c r="BJ274" s="17" t="s">
        <v>1389</v>
      </c>
      <c r="BK274" s="18" t="s">
        <v>1368</v>
      </c>
      <c r="BL274" s="16"/>
      <c r="BM274" s="130" t="s">
        <v>412</v>
      </c>
      <c r="BN274" s="130" t="s">
        <v>436</v>
      </c>
      <c r="BO274" s="130" t="s">
        <v>436</v>
      </c>
      <c r="BP274" s="18" t="s">
        <v>1368</v>
      </c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 t="shared" si="5"/>
        <v>0</v>
      </c>
      <c r="BT274" s="8" t="str">
        <f t="shared" si="6"/>
        <v>CondiçõesClimáticaChuva</v>
      </c>
    </row>
    <row r="275" spans="1:72" hidden="1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1184</v>
      </c>
      <c r="W275" s="151" t="s">
        <v>1294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>
        <v>0</v>
      </c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>
        <v>0</v>
      </c>
      <c r="BI275" s="17"/>
      <c r="BJ275" s="17" t="s">
        <v>1389</v>
      </c>
      <c r="BK275" s="18" t="s">
        <v>1368</v>
      </c>
      <c r="BL275" s="16"/>
      <c r="BM275" s="130" t="s">
        <v>412</v>
      </c>
      <c r="BN275" s="130" t="s">
        <v>436</v>
      </c>
      <c r="BO275" s="130" t="s">
        <v>436</v>
      </c>
      <c r="BP275" s="18" t="s">
        <v>1368</v>
      </c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 t="shared" si="5"/>
        <v>0</v>
      </c>
      <c r="BT275" s="8" t="str">
        <f t="shared" si="6"/>
        <v>CondiçõesClimáticaChuva</v>
      </c>
    </row>
    <row r="276" spans="1:72" hidden="1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1302</v>
      </c>
      <c r="I276" s="106" t="s">
        <v>1068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1072</v>
      </c>
      <c r="W276" s="151" t="s">
        <v>1013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0.41458333333333336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1390</v>
      </c>
      <c r="BK276" s="17" t="s">
        <v>1391</v>
      </c>
      <c r="BL276" s="16"/>
      <c r="BM276" s="130" t="s">
        <v>405</v>
      </c>
      <c r="BN276" s="130" t="s">
        <v>434</v>
      </c>
      <c r="BO276" s="130" t="s">
        <v>495</v>
      </c>
      <c r="BP276" s="17" t="s">
        <v>1391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 t="shared" si="5"/>
        <v>0</v>
      </c>
      <c r="BT276" s="8" t="str">
        <f t="shared" si="6"/>
        <v>CCOCirculaçãoIntervaloOportunidade</v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 t="shared" si="5"/>
        <v>*</v>
      </c>
      <c r="BT277" s="8" t="str">
        <f t="shared" si="6"/>
        <v/>
      </c>
    </row>
    <row r="278" spans="1:72" hidden="1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1392</v>
      </c>
      <c r="W278" s="151" t="s">
        <v>1025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>
        <v>0</v>
      </c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1393</v>
      </c>
      <c r="BK278" s="17" t="s">
        <v>1393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1393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 t="shared" si="5"/>
        <v>0</v>
      </c>
      <c r="BT278" s="8" t="str">
        <f t="shared" si="6"/>
        <v>CondiçõesClimáticaTemperatura</v>
      </c>
    </row>
    <row r="279" spans="1:72" hidden="1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1392</v>
      </c>
      <c r="W279" s="151" t="s">
        <v>1025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>
        <v>0</v>
      </c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1393</v>
      </c>
      <c r="BK279" s="17" t="s">
        <v>1393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1393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 t="shared" si="5"/>
        <v>0</v>
      </c>
      <c r="BT279" s="8" t="str">
        <f t="shared" si="6"/>
        <v>CondiçõesClimáticaTemperatura</v>
      </c>
    </row>
    <row r="280" spans="1:72" hidden="1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1392</v>
      </c>
      <c r="W280" s="151" t="s">
        <v>1025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>
        <v>0</v>
      </c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1393</v>
      </c>
      <c r="BK280" s="17" t="s">
        <v>1393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1393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 t="shared" si="5"/>
        <v>0</v>
      </c>
      <c r="BT280" s="8" t="str">
        <f t="shared" si="6"/>
        <v>CondiçõesClimáticaTemperatura</v>
      </c>
    </row>
    <row r="281" spans="1:72" hidden="1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1392</v>
      </c>
      <c r="W281" s="151" t="s">
        <v>1025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>
        <v>0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1393</v>
      </c>
      <c r="BK281" s="17" t="s">
        <v>1393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1393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 t="shared" si="5"/>
        <v>0</v>
      </c>
      <c r="BT281" s="8" t="str">
        <f t="shared" si="6"/>
        <v>CondiçõesClimáticaTemperatura</v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 t="shared" si="5"/>
        <v>*</v>
      </c>
      <c r="BT282" s="8" t="str">
        <f t="shared" si="6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 t="shared" si="5"/>
        <v>*</v>
      </c>
      <c r="BT283" s="8" t="str">
        <f t="shared" si="6"/>
        <v/>
      </c>
    </row>
    <row r="284" spans="1:72" hidden="1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1012</v>
      </c>
      <c r="W284" s="151" t="s">
        <v>1025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1368</v>
      </c>
      <c r="BK284" s="17" t="s">
        <v>1368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1368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 t="shared" si="5"/>
        <v>0</v>
      </c>
      <c r="BT284" s="8" t="str">
        <f t="shared" si="6"/>
        <v>CondiçõesClimáticaChuva</v>
      </c>
    </row>
    <row r="285" spans="1:72" hidden="1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6.9444444444444447E-4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1029</v>
      </c>
      <c r="W285" s="151" t="s">
        <v>1055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53"/>
      <c r="BA285" s="109">
        <v>1</v>
      </c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2</v>
      </c>
      <c r="BI285" s="17"/>
      <c r="BJ285" s="17" t="s">
        <v>1394</v>
      </c>
      <c r="BK285" s="176" t="s">
        <v>1394</v>
      </c>
      <c r="BL285" s="16"/>
      <c r="BM285" s="130" t="s">
        <v>410</v>
      </c>
      <c r="BN285" s="130" t="s">
        <v>410</v>
      </c>
      <c r="BO285" s="130" t="s">
        <v>410</v>
      </c>
      <c r="BP285" s="18" t="s">
        <v>558</v>
      </c>
      <c r="BQ285" s="12" t="str">
        <f>IF(AND(BR285&lt;1,BS285&lt;1),"Produção e Intervalo",IF(BR285&lt;1,"Intervalo",IF(BS285&lt;1,"Produção","Aderente")))</f>
        <v>Aderente</v>
      </c>
      <c r="BR285" s="19">
        <f>IF(OR(B285="",F285=""),"*",AY285/P285)</f>
        <v>69.999999999999986</v>
      </c>
      <c r="BS285" s="19">
        <f t="shared" si="5"/>
        <v>1</v>
      </c>
      <c r="BT285" s="8" t="str">
        <f t="shared" si="6"/>
        <v>OKOK</v>
      </c>
    </row>
    <row r="286" spans="1:72" hidden="1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1050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6.9444444444444447E-4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1051</v>
      </c>
      <c r="W286" s="151" t="s">
        <v>1052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53"/>
      <c r="BA286" s="109">
        <v>1</v>
      </c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2</v>
      </c>
      <c r="BI286" s="17"/>
      <c r="BJ286" s="17" t="s">
        <v>1395</v>
      </c>
      <c r="BK286" s="176" t="s">
        <v>1395</v>
      </c>
      <c r="BL286" s="16"/>
      <c r="BM286" s="130" t="s">
        <v>410</v>
      </c>
      <c r="BN286" s="130" t="s">
        <v>410</v>
      </c>
      <c r="BO286" s="130" t="s">
        <v>410</v>
      </c>
      <c r="BP286" s="18" t="s">
        <v>558</v>
      </c>
      <c r="BQ286" s="12" t="str">
        <f>IF(AND(BR286&lt;1,BS286&lt;1),"Produção e Intervalo",IF(BR286&lt;1,"Intervalo",IF(BS286&lt;1,"Produção","Aderente")))</f>
        <v>Aderente</v>
      </c>
      <c r="BR286" s="19">
        <f>IF(OR(B286="",F286=""),"*",AY286/P286)</f>
        <v>60.000000000000021</v>
      </c>
      <c r="BS286" s="19">
        <f t="shared" si="5"/>
        <v>1</v>
      </c>
      <c r="BT286" s="8" t="str">
        <f t="shared" si="6"/>
        <v>OKOK</v>
      </c>
    </row>
    <row r="287" spans="1:72" hidden="1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1051</v>
      </c>
      <c r="W287" s="151" t="s">
        <v>1294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>
        <v>0</v>
      </c>
      <c r="AS287" s="108">
        <v>0</v>
      </c>
      <c r="AT287" s="108">
        <v>0</v>
      </c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>
        <v>0</v>
      </c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>
        <v>0</v>
      </c>
      <c r="BI287" s="17"/>
      <c r="BJ287" s="17" t="s">
        <v>1321</v>
      </c>
      <c r="BK287" s="176" t="s">
        <v>1368</v>
      </c>
      <c r="BL287" s="16"/>
      <c r="BM287" s="130" t="s">
        <v>412</v>
      </c>
      <c r="BN287" s="130" t="s">
        <v>436</v>
      </c>
      <c r="BO287" s="130" t="s">
        <v>436</v>
      </c>
      <c r="BP287" s="176" t="s">
        <v>1368</v>
      </c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 t="shared" si="5"/>
        <v>0</v>
      </c>
      <c r="BT287" s="8" t="str">
        <f t="shared" si="6"/>
        <v>CondiçõesClimáticaChuva</v>
      </c>
    </row>
    <row r="288" spans="1:72" hidden="1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1051</v>
      </c>
      <c r="W288" s="151" t="s">
        <v>1025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>
        <v>0</v>
      </c>
      <c r="BI288" s="17"/>
      <c r="BJ288" s="17" t="s">
        <v>1368</v>
      </c>
      <c r="BK288" s="17" t="s">
        <v>1368</v>
      </c>
      <c r="BL288" s="16"/>
      <c r="BM288" s="130" t="s">
        <v>412</v>
      </c>
      <c r="BN288" s="130" t="s">
        <v>436</v>
      </c>
      <c r="BO288" s="130" t="s">
        <v>436</v>
      </c>
      <c r="BP288" s="17" t="s">
        <v>1368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 t="shared" si="5"/>
        <v>0</v>
      </c>
      <c r="BT288" s="8" t="str">
        <f t="shared" si="6"/>
        <v>CondiçõesClimáticaChuva</v>
      </c>
    </row>
    <row r="289" spans="1:72" hidden="1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1396</v>
      </c>
      <c r="N289" s="127" t="s">
        <v>1397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1072</v>
      </c>
      <c r="W289" s="151" t="s">
        <v>1085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0.47222222222222221</v>
      </c>
      <c r="AT289" s="108">
        <v>0.51388888888888884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4.166666666666663E-2</v>
      </c>
      <c r="AZ289" s="153"/>
      <c r="BA289" s="109">
        <v>1</v>
      </c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2</v>
      </c>
      <c r="BI289" s="17"/>
      <c r="BJ289" s="17" t="s">
        <v>1398</v>
      </c>
      <c r="BK289" s="176" t="s">
        <v>1398</v>
      </c>
      <c r="BL289" s="16"/>
      <c r="BM289" s="130" t="s">
        <v>410</v>
      </c>
      <c r="BN289" s="130" t="s">
        <v>410</v>
      </c>
      <c r="BO289" s="130" t="s">
        <v>410</v>
      </c>
      <c r="BP289" s="18" t="s">
        <v>558</v>
      </c>
      <c r="BQ289" s="12" t="str">
        <f>IF(AND(BR289&lt;1,BS289&lt;1),"Produção e Intervalo",IF(BR289&lt;1,"Intervalo",IF(BS289&lt;1,"Produção","Aderente")))</f>
        <v>Intervalo</v>
      </c>
      <c r="BR289" s="19">
        <f>IF(OR(B289="",F289=""),"*",AY289/P289)</f>
        <v>0.99999999999999911</v>
      </c>
      <c r="BS289" s="19">
        <f t="shared" si="5"/>
        <v>1</v>
      </c>
      <c r="BT289" s="8" t="str">
        <f t="shared" si="6"/>
        <v>OKOK</v>
      </c>
    </row>
    <row r="290" spans="1:72" hidden="1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1225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1399</v>
      </c>
      <c r="N290" s="127" t="s">
        <v>1400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1029</v>
      </c>
      <c r="W290" s="151" t="s">
        <v>1401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>
        <v>0.58750000000000002</v>
      </c>
      <c r="AS290" s="108">
        <v>0.58750000000000002</v>
      </c>
      <c r="AT290" s="108">
        <v>0.62916666666666665</v>
      </c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4.166666666666663E-2</v>
      </c>
      <c r="AZ290" s="153"/>
      <c r="BA290" s="109">
        <v>1</v>
      </c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>
        <v>2</v>
      </c>
      <c r="BI290" s="17"/>
      <c r="BJ290" s="17" t="s">
        <v>1402</v>
      </c>
      <c r="BK290" s="18" t="s">
        <v>1403</v>
      </c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Intervalo</v>
      </c>
      <c r="BR290" s="19">
        <f>IF(OR(B290="",F290=""),"*",AY290/P290)</f>
        <v>0.99999999999999911</v>
      </c>
      <c r="BS290" s="19">
        <f t="shared" si="5"/>
        <v>1</v>
      </c>
      <c r="BT290" s="8" t="str">
        <f t="shared" si="6"/>
        <v/>
      </c>
    </row>
    <row r="291" spans="1:72" hidden="1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1047</v>
      </c>
      <c r="W291" s="151" t="s">
        <v>1025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>
        <v>0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>
        <v>0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>
        <v>0</v>
      </c>
      <c r="BI291" s="17"/>
      <c r="BJ291" s="17" t="s">
        <v>1404</v>
      </c>
      <c r="BK291" s="18" t="s">
        <v>1405</v>
      </c>
      <c r="BL291" s="16"/>
      <c r="BM291" s="130" t="s">
        <v>412</v>
      </c>
      <c r="BN291" s="130" t="s">
        <v>428</v>
      </c>
      <c r="BO291" s="130" t="s">
        <v>514</v>
      </c>
      <c r="BP291" s="18" t="s">
        <v>1405</v>
      </c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 t="shared" si="5"/>
        <v>0</v>
      </c>
      <c r="BT291" s="8" t="str">
        <f t="shared" si="6"/>
        <v>CondiçõesClimáticaTemperatura</v>
      </c>
    </row>
    <row r="292" spans="1:72" hidden="1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1029</v>
      </c>
      <c r="W292" s="151" t="s">
        <v>1295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>
        <v>0</v>
      </c>
      <c r="AS292" s="108">
        <v>0</v>
      </c>
      <c r="AT292" s="108">
        <v>0</v>
      </c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>
        <v>0</v>
      </c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>
        <v>0</v>
      </c>
      <c r="BI292" s="17"/>
      <c r="BJ292" s="17" t="s">
        <v>1321</v>
      </c>
      <c r="BK292" s="18" t="s">
        <v>1368</v>
      </c>
      <c r="BL292" s="16"/>
      <c r="BM292" s="130" t="s">
        <v>412</v>
      </c>
      <c r="BN292" s="130" t="s">
        <v>436</v>
      </c>
      <c r="BO292" s="130" t="s">
        <v>436</v>
      </c>
      <c r="BP292" s="18" t="s">
        <v>1368</v>
      </c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 t="shared" si="5"/>
        <v>0</v>
      </c>
      <c r="BT292" s="8" t="str">
        <f t="shared" si="6"/>
        <v>CondiçõesClimáticaChuva</v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 t="shared" si="5"/>
        <v>*</v>
      </c>
      <c r="BT293" s="8" t="str">
        <f t="shared" si="6"/>
        <v/>
      </c>
    </row>
    <row r="294" spans="1:72" hidden="1">
      <c r="A294" s="47" t="str">
        <f>D294&amp;B294</f>
        <v>KLECIO (TP-699)46091</v>
      </c>
      <c r="B294" s="102">
        <v>46091</v>
      </c>
      <c r="C294" s="135">
        <f>IF(BS_CONTROLE[[#This Row],[DATA]]="","",WEEKNUM(BS_CONTROLE[[#This Row],[DATA]]))</f>
        <v>11</v>
      </c>
      <c r="D294" s="104" t="s">
        <v>876</v>
      </c>
      <c r="E294" s="159">
        <v>102</v>
      </c>
      <c r="F294" s="126" t="s">
        <v>740</v>
      </c>
      <c r="G294" s="142" t="str">
        <f>IF(D294="","*",VLOOKUP(F294,BS_ATIVIDADE[],3,FALSE))</f>
        <v>SOLDA</v>
      </c>
      <c r="H294" s="106" t="s">
        <v>558</v>
      </c>
      <c r="I294" s="106"/>
      <c r="J294" s="105">
        <v>70</v>
      </c>
      <c r="K294" s="105">
        <v>97.3</v>
      </c>
      <c r="L294" s="105" t="s">
        <v>558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94" s="106">
        <v>0.375</v>
      </c>
      <c r="P294" s="106">
        <v>6.25E-2</v>
      </c>
      <c r="Q294" s="105">
        <v>1</v>
      </c>
      <c r="R294" s="10" t="str">
        <f>IFERROR(_xlfn.XLOOKUP(F294, BS_ATIVIDADE[ATIVIDADE],BS_ATIVIDADE[UNIDADE] ), "*")</f>
        <v>Nº DE SOLDA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4" s="105" t="s">
        <v>1163</v>
      </c>
      <c r="W294" s="151" t="s">
        <v>1025</v>
      </c>
      <c r="X294" s="104" t="s">
        <v>386</v>
      </c>
      <c r="Y294" s="129" t="s">
        <v>389</v>
      </c>
      <c r="Z294" s="104"/>
      <c r="AA294" s="105" t="s">
        <v>558</v>
      </c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PDM - SOLDA</v>
      </c>
      <c r="AJ294" s="9" t="str">
        <f>IF(BS_CONTROLE[[#This Row],[Atividade]]=0, "-", BS_CONTROLE[[#This Row],[Atividade]])</f>
        <v>PDM - SOLDA</v>
      </c>
      <c r="AK294" s="31" t="str">
        <f>BS_CONTROLE[[#This Row],[Local - Partida]]</f>
        <v>-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ZTT</v>
      </c>
      <c r="AN294" s="105" t="str">
        <f>IF(BS_CONTROLE[[#This Row],[SB]]=0, "-", BS_CONTROLE[[#This Row],[SB]])</f>
        <v>ZTTK971</v>
      </c>
      <c r="AO294" s="105">
        <f>IF(BS_CONTROLE[[#This Row],[SUB]]=0, "-", BS_CONTROLE[[#This Row],[SUB]])</f>
        <v>70</v>
      </c>
      <c r="AP294" s="105">
        <f>BS_CONTROLE[[#This Row],[KM - Inicio]]</f>
        <v>97.3</v>
      </c>
      <c r="AQ294" s="105">
        <f>BS_CONTROLE[[#This Row],[KM - Inicio]]</f>
        <v>97.3</v>
      </c>
      <c r="AR294" s="108">
        <v>0.43125000000000002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>IF(D294="","*",IFERROR(IF(ISODD(COUNT(AS294:AX294)),"ERRO",SUM((AT294-AS294),(AV294-AU294),(AX294-AW294))),"ERRO"))</f>
        <v>0</v>
      </c>
      <c r="AZ294" s="153"/>
      <c r="BA294" s="109">
        <v>0</v>
      </c>
      <c r="BB294" s="10" t="str">
        <f>IFERROR(_xlfn.XLOOKUP(AI294, BS_ATIVIDADE[ATIVIDADE],BS_ATIVIDADE[UNIDADE] ), "*")</f>
        <v>Nº DE SOLDA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4" s="150"/>
      <c r="BG294" s="16"/>
      <c r="BH294" s="17">
        <v>0</v>
      </c>
      <c r="BI294" s="17"/>
      <c r="BJ294" s="17" t="s">
        <v>1406</v>
      </c>
      <c r="BK294" s="17" t="s">
        <v>1407</v>
      </c>
      <c r="BL294" s="16"/>
      <c r="BM294" s="130" t="s">
        <v>412</v>
      </c>
      <c r="BN294" s="130" t="s">
        <v>436</v>
      </c>
      <c r="BO294" s="130" t="s">
        <v>436</v>
      </c>
      <c r="BP294" s="17" t="s">
        <v>1407</v>
      </c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8" t="str">
        <f t="shared" si="6"/>
        <v>CondiçõesClimáticaChuva</v>
      </c>
    </row>
    <row r="295" spans="1:72" hidden="1">
      <c r="A295" s="47" t="str">
        <f>D295&amp;B295</f>
        <v>V9246091</v>
      </c>
      <c r="B295" s="102">
        <v>46091</v>
      </c>
      <c r="C295" s="135">
        <f>IF(BS_CONTROLE[[#This Row],[DATA]]="","",WEEKNUM(BS_CONTROLE[[#This Row],[DATA]]))</f>
        <v>11</v>
      </c>
      <c r="D295" s="104" t="s">
        <v>772</v>
      </c>
      <c r="E295" s="159">
        <v>174</v>
      </c>
      <c r="F295" s="126" t="s">
        <v>663</v>
      </c>
      <c r="G295" s="142" t="str">
        <f>IF(D295="","*",VLOOKUP(F295,BS_ATIVIDADE[],3,FALSE))</f>
        <v>MECANIZAÇÃO - SOCADORA</v>
      </c>
      <c r="H295" s="106" t="s">
        <v>1057</v>
      </c>
      <c r="I295" s="106" t="s">
        <v>1057</v>
      </c>
      <c r="J295" s="105">
        <v>70</v>
      </c>
      <c r="K295" s="105">
        <v>86.5</v>
      </c>
      <c r="L295" s="105">
        <v>86.9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295" s="106">
        <v>0.375</v>
      </c>
      <c r="P295" s="106">
        <v>8.3333333333333329E-2</v>
      </c>
      <c r="Q295" s="105">
        <v>200</v>
      </c>
      <c r="R295" s="10" t="str">
        <f>IFERROR(_xlfn.XLOOKUP(F295, BS_ATIVIDADE[ATIVIDADE],BS_ATIVIDADE[UNIDADE] ), "*")</f>
        <v>M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1058</v>
      </c>
      <c r="W295" s="151" t="s">
        <v>1013</v>
      </c>
      <c r="X295" s="104" t="s">
        <v>386</v>
      </c>
      <c r="Y295" s="129" t="s">
        <v>389</v>
      </c>
      <c r="Z295" s="104"/>
      <c r="AA295" s="105" t="s">
        <v>1408</v>
      </c>
      <c r="AB295" s="103" t="s">
        <v>377</v>
      </c>
      <c r="AC295" s="152" t="s">
        <v>371</v>
      </c>
      <c r="AD295" s="107">
        <v>0.35416666666666669</v>
      </c>
      <c r="AE295" s="105" t="s">
        <v>558</v>
      </c>
      <c r="AF295" s="105" t="s">
        <v>558</v>
      </c>
      <c r="AG295" s="105"/>
      <c r="AH295" s="15"/>
      <c r="AI295" s="126" t="str">
        <f>IF(BS_CONTROLE[[#This Row],[Atividade]]=0, "-", BS_CONTROLE[[#This Row],[Atividade]])</f>
        <v>MECANIZAÇÃO - SOCADORA</v>
      </c>
      <c r="AJ295" s="9" t="str">
        <f>IF(BS_CONTROLE[[#This Row],[Atividade]]=0, "-", BS_CONTROLE[[#This Row],[Atividade]])</f>
        <v>MECANIZAÇÃO - SOCADORA</v>
      </c>
      <c r="AK295" s="31" t="str">
        <f>BS_CONTROLE[[#This Row],[Local - Partida]]</f>
        <v>ZAC-2</v>
      </c>
      <c r="AL295" s="31" t="str">
        <f>BS_CONTROLE[[#This Row],[Local - Encerramento]]</f>
        <v>ZAC-2</v>
      </c>
      <c r="AM295" s="105" t="str">
        <f>IF(BS_CONTROLE[[#This Row],[Entre - Estações]]=0, "-", BS_CONTROLE[[#This Row],[Entre - Estações]])</f>
        <v>ZAC-ZSW</v>
      </c>
      <c r="AN295" s="105" t="str">
        <f>IF(BS_CONTROLE[[#This Row],[SB]]=0, "-", BS_CONTROLE[[#This Row],[SB]])</f>
        <v>ZACZSW</v>
      </c>
      <c r="AO295" s="105">
        <f>IF(BS_CONTROLE[[#This Row],[SUB]]=0, "-", BS_CONTROLE[[#This Row],[SUB]])</f>
        <v>70</v>
      </c>
      <c r="AP295" s="105">
        <f>BS_CONTROLE[[#This Row],[KM - Inicio]]</f>
        <v>86.5</v>
      </c>
      <c r="AQ295" s="105">
        <f>BS_CONTROLE[[#This Row],[KM - Inicio]]</f>
        <v>86.5</v>
      </c>
      <c r="AR295" s="108">
        <v>0.40486111111111112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>IF(D295="","*",IFERROR(IF(ISODD(COUNT(AS295:AX295)),"ERRO",SUM((AT295-AS295),(AV295-AU295),(AX295-AW295))),"ERRO"))</f>
        <v>0</v>
      </c>
      <c r="AZ295" s="153"/>
      <c r="BA295" s="109">
        <v>0</v>
      </c>
      <c r="BB295" s="10" t="str">
        <f>IFERROR(_xlfn.XLOOKUP(AI295, BS_ATIVIDADE[ATIVIDADE],BS_ATIVIDADE[UNIDADE] ), "*")</f>
        <v>M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6"/>
      <c r="BH295" s="17">
        <v>0</v>
      </c>
      <c r="BI295" s="17"/>
      <c r="BJ295" s="17" t="s">
        <v>1409</v>
      </c>
      <c r="BK295" s="17" t="s">
        <v>1409</v>
      </c>
      <c r="BL295" s="16"/>
      <c r="BM295" s="130" t="s">
        <v>405</v>
      </c>
      <c r="BN295" s="130" t="s">
        <v>434</v>
      </c>
      <c r="BO295" s="130" t="s">
        <v>495</v>
      </c>
      <c r="BP295" s="17" t="s">
        <v>1409</v>
      </c>
      <c r="BQ295" s="12" t="str">
        <f>IF(AND(BR295&lt;1,BS295&lt;1),"Produção e Intervalo",IF(BR295&lt;1,"Intervalo",IF(BS295&lt;1,"Produção","Aderente")))</f>
        <v>Produção e Intervalo</v>
      </c>
      <c r="BR295" s="19">
        <f>IF(OR(B295="",F295=""),"*",AY295/P295)</f>
        <v>0</v>
      </c>
      <c r="BS295" s="19">
        <f>IF(OR(B295="",F295=""),"*",BA295/Q295)</f>
        <v>0</v>
      </c>
      <c r="BT295" s="8" t="str">
        <f t="shared" si="6"/>
        <v>CCOCirculaçãoIntervaloOportunidade</v>
      </c>
    </row>
    <row r="296" spans="1:72" hidden="1">
      <c r="A296" s="47" t="str">
        <f>D296&amp;B296</f>
        <v>TURMA FIXA VIA 46091</v>
      </c>
      <c r="B296" s="102">
        <v>46091</v>
      </c>
      <c r="C296" s="135">
        <f>IF(BS_CONTROLE[[#This Row],[DATA]]="","",WEEKNUM(BS_CONTROLE[[#This Row],[DATA]]))</f>
        <v>11</v>
      </c>
      <c r="D296" s="104" t="s">
        <v>810</v>
      </c>
      <c r="E296" s="159">
        <v>174</v>
      </c>
      <c r="F296" s="126" t="s">
        <v>747</v>
      </c>
      <c r="G296" s="142" t="str">
        <f>IF(D296="","*",VLOOKUP(F296,BS_ATIVIDADE[],3,FALSE))</f>
        <v>TRILHO - SUBSTITUIÇÂO</v>
      </c>
      <c r="H296" s="106" t="s">
        <v>558</v>
      </c>
      <c r="I296" s="106" t="s">
        <v>558</v>
      </c>
      <c r="J296" s="105">
        <v>68</v>
      </c>
      <c r="K296" s="105">
        <v>56.2</v>
      </c>
      <c r="L296" s="105" t="s">
        <v>558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96" s="127" t="s">
        <v>272</v>
      </c>
      <c r="O296" s="106">
        <v>0.54166666666666663</v>
      </c>
      <c r="P296" s="106">
        <v>0.16666666666666666</v>
      </c>
      <c r="Q296" s="105">
        <v>624</v>
      </c>
      <c r="R296" s="10" t="str">
        <f>IFERROR(_xlfn.XLOOKUP(F296, BS_ATIVIDADE[ATIVIDADE],BS_ATIVIDADE[UNIDADE] ), "*")</f>
        <v>M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96" s="105" t="s">
        <v>1058</v>
      </c>
      <c r="W296" s="151" t="s">
        <v>1187</v>
      </c>
      <c r="X296" s="104" t="s">
        <v>381</v>
      </c>
      <c r="Y296" s="129" t="s">
        <v>380</v>
      </c>
      <c r="Z296" s="104"/>
      <c r="AA296" s="105" t="s">
        <v>558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SUBSTITUIÇÃO - TRILHO</v>
      </c>
      <c r="AJ296" s="9" t="str">
        <f>IF(BS_CONTROLE[[#This Row],[Atividade]]=0, "-", BS_CONTROLE[[#This Row],[Atividade]])</f>
        <v>PDM - SUBSTITUIÇÃO - TRILHO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ZBM</v>
      </c>
      <c r="AN296" s="105" t="str">
        <f>IF(BS_CONTROLE[[#This Row],[SB]]=0, "-", BS_CONTROLE[[#This Row],[SB]])</f>
        <v>ZBMK571</v>
      </c>
      <c r="AO296" s="105">
        <f>IF(BS_CONTROLE[[#This Row],[SUB]]=0, "-", BS_CONTROLE[[#This Row],[SUB]])</f>
        <v>68</v>
      </c>
      <c r="AP296" s="105">
        <f>BS_CONTROLE[[#This Row],[KM - Inicio]]</f>
        <v>56.2</v>
      </c>
      <c r="AQ296" s="105">
        <f>BS_CONTROLE[[#This Row],[KM - Inicio]]</f>
        <v>56.2</v>
      </c>
      <c r="AR296" s="108">
        <v>0.60416666666666663</v>
      </c>
      <c r="AS296" s="108">
        <v>0.63194444444444442</v>
      </c>
      <c r="AT296" s="108">
        <v>0.73611111111111116</v>
      </c>
      <c r="AU296" s="136"/>
      <c r="AV296" s="136"/>
      <c r="AW296" s="14"/>
      <c r="AX296" s="14"/>
      <c r="AY296" s="164">
        <f>IF(D296="","*",IFERROR(IF(ISODD(COUNT(AS296:AX296)),"ERRO",SUM((AT296-AS296),(AV296-AU296),(AX296-AW296))),"ERRO"))</f>
        <v>0.10416666666666674</v>
      </c>
      <c r="AZ296" s="153"/>
      <c r="BA296" s="109">
        <v>312</v>
      </c>
      <c r="BB296" s="10" t="str">
        <f>IFERROR(_xlfn.XLOOKUP(AI296, BS_ATIVIDADE[ATIVIDADE],BS_ATIVIDADE[UNIDADE] ), "*")</f>
        <v>M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96" s="150"/>
      <c r="BG296" s="16"/>
      <c r="BH296" s="17">
        <v>2</v>
      </c>
      <c r="BI296" s="17"/>
      <c r="BJ296" s="17" t="s">
        <v>1410</v>
      </c>
      <c r="BK296" s="17" t="s">
        <v>1411</v>
      </c>
      <c r="BL296" s="16"/>
      <c r="BM296" s="130" t="s">
        <v>406</v>
      </c>
      <c r="BN296" s="130" t="s">
        <v>435</v>
      </c>
      <c r="BO296" s="130" t="s">
        <v>542</v>
      </c>
      <c r="BP296" s="17" t="s">
        <v>1411</v>
      </c>
      <c r="BQ296" s="12" t="str">
        <f>IF(AND(BR296&lt;1,BS296&lt;1),"Produção e Intervalo",IF(BR296&lt;1,"Intervalo",IF(BS296&lt;1,"Produção","Aderente")))</f>
        <v>Produção e Intervalo</v>
      </c>
      <c r="BR296" s="19">
        <f>IF(OR(B296="",F296=""),"*",AY296/P296)</f>
        <v>0.62500000000000044</v>
      </c>
      <c r="BS296" s="19">
        <f>IF(OR(B296="",F296=""),"*",BA296/Q296)</f>
        <v>0.5</v>
      </c>
      <c r="BT296" s="8" t="str">
        <f t="shared" si="6"/>
        <v>SuperExecução</v>
      </c>
    </row>
    <row r="297" spans="1:72" hidden="1">
      <c r="A297" s="47" t="str">
        <f>D297&amp;B297</f>
        <v>EDSON/NIVALDO (TP-819)46091</v>
      </c>
      <c r="B297" s="102">
        <v>46091</v>
      </c>
      <c r="C297" s="135">
        <f>IF(BS_CONTROLE[[#This Row],[DATA]]="","",WEEKNUM(BS_CONTROLE[[#This Row],[DATA]]))</f>
        <v>11</v>
      </c>
      <c r="D297" s="104" t="s">
        <v>842</v>
      </c>
      <c r="E297" s="159">
        <v>30</v>
      </c>
      <c r="F297" s="126" t="s">
        <v>744</v>
      </c>
      <c r="G297" s="142" t="str">
        <f>IF(D297="","*",VLOOKUP(F297,BS_ATIVIDADE[],3,FALSE))</f>
        <v>DORMENTE - SUBSTITUIÇÂO</v>
      </c>
      <c r="H297" s="106" t="s">
        <v>558</v>
      </c>
      <c r="I297" s="106" t="s">
        <v>558</v>
      </c>
      <c r="J297" s="105">
        <v>49</v>
      </c>
      <c r="K297" s="105">
        <v>224.45</v>
      </c>
      <c r="L297" s="105" t="s">
        <v>558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97" s="106">
        <v>0.375</v>
      </c>
      <c r="P297" s="106">
        <v>6.25E-2</v>
      </c>
      <c r="Q297" s="105">
        <v>40</v>
      </c>
      <c r="R297" s="10" t="str">
        <f>IFERROR(_xlfn.XLOOKUP(F297, BS_ATIVIDADE[ATIVIDADE],BS_ATIVIDADE[UNIDADE] ), "*")</f>
        <v>Nº DE DORMENTES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7" s="105" t="s">
        <v>1284</v>
      </c>
      <c r="W297" s="151" t="s">
        <v>1092</v>
      </c>
      <c r="X297" s="104" t="s">
        <v>386</v>
      </c>
      <c r="Y297" s="129" t="s">
        <v>389</v>
      </c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SUBSTITUIÇÃO - DORMENTE</v>
      </c>
      <c r="AJ297" s="9" t="str">
        <f>IF(BS_CONTROLE[[#This Row],[Atividade]]=0, "-", BS_CONTROLE[[#This Row],[Atividade]])</f>
        <v>PDM - SUBSTITUIÇÃO - DORMENTE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ZXI-ZVK</v>
      </c>
      <c r="AN297" s="105" t="str">
        <f>IF(BS_CONTROLE[[#This Row],[SB]]=0, "-", BS_CONTROLE[[#This Row],[SB]])</f>
        <v>224ZIC1</v>
      </c>
      <c r="AO297" s="105">
        <f>IF(BS_CONTROLE[[#This Row],[SUB]]=0, "-", BS_CONTROLE[[#This Row],[SUB]])</f>
        <v>49</v>
      </c>
      <c r="AP297" s="105">
        <f>BS_CONTROLE[[#This Row],[KM - Inicio]]</f>
        <v>224.45</v>
      </c>
      <c r="AQ297" s="105">
        <f>BS_CONTROLE[[#This Row],[KM - Inicio]]</f>
        <v>224.45</v>
      </c>
      <c r="AR297" s="108">
        <v>0.37847222222222221</v>
      </c>
      <c r="AS297" s="108">
        <v>0</v>
      </c>
      <c r="AT297" s="108">
        <v>0</v>
      </c>
      <c r="AU297" s="136"/>
      <c r="AV297" s="136"/>
      <c r="AW297" s="14"/>
      <c r="AX297" s="14"/>
      <c r="AY297" s="164">
        <f>IF(D297="","*",IFERROR(IF(ISODD(COUNT(AS297:AX297)),"ERRO",SUM((AT297-AS297),(AV297-AU297),(AX297-AW297))),"ERRO"))</f>
        <v>0</v>
      </c>
      <c r="AZ297" s="153"/>
      <c r="BA297" s="109">
        <v>0</v>
      </c>
      <c r="BB297" s="10" t="str">
        <f>IFERROR(_xlfn.XLOOKUP(AI297, BS_ATIVIDADE[ATIVIDADE],BS_ATIVIDADE[UNIDADE] ), "*")</f>
        <v>Nº DE DORMENTES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7" s="150"/>
      <c r="BG297" s="16"/>
      <c r="BH297" s="17">
        <v>0</v>
      </c>
      <c r="BI297" s="17"/>
      <c r="BJ297" s="17" t="s">
        <v>1412</v>
      </c>
      <c r="BK297" s="17" t="s">
        <v>1413</v>
      </c>
      <c r="BL297" s="16"/>
      <c r="BM297" s="130" t="s">
        <v>405</v>
      </c>
      <c r="BN297" s="130" t="s">
        <v>434</v>
      </c>
      <c r="BO297" s="130" t="s">
        <v>495</v>
      </c>
      <c r="BP297" s="18" t="s">
        <v>1413</v>
      </c>
      <c r="BQ297" s="12" t="str">
        <f>IF(AND(BR297&lt;1,BS297&lt;1),"Produção e Intervalo",IF(BR297&lt;1,"Intervalo",IF(BS297&lt;1,"Produção","Aderente")))</f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8" t="str">
        <f t="shared" si="6"/>
        <v>CCOCirculaçãoIntervaloOportunidade</v>
      </c>
    </row>
    <row r="298" spans="1:72" hidden="1">
      <c r="A298" s="47" t="str">
        <f>D298&amp;B298</f>
        <v>ROGÉRIO (TP-730)46091</v>
      </c>
      <c r="B298" s="102">
        <v>46091</v>
      </c>
      <c r="C298" s="135">
        <f>IF(BS_CONTROLE[[#This Row],[DATA]]="","",WEEKNUM(BS_CONTROLE[[#This Row],[DATA]]))</f>
        <v>11</v>
      </c>
      <c r="D298" s="104" t="s">
        <v>900</v>
      </c>
      <c r="E298" s="159">
        <v>57</v>
      </c>
      <c r="F298" s="126" t="s">
        <v>744</v>
      </c>
      <c r="G298" s="142" t="str">
        <f>IF(D298="","*",VLOOKUP(F298,BS_ATIVIDADE[],3,FALSE))</f>
        <v>DORMENTE - SUBSTITUIÇÂO</v>
      </c>
      <c r="H298" s="127" t="str" cm="1">
        <f t="array" ref="H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98" s="106" t="s">
        <v>558</v>
      </c>
      <c r="J298" s="105">
        <v>49</v>
      </c>
      <c r="K298" s="105">
        <v>202.45</v>
      </c>
      <c r="L298" s="105" t="s">
        <v>558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98" s="106">
        <v>0.375</v>
      </c>
      <c r="P298" s="106">
        <v>6.25E-2</v>
      </c>
      <c r="Q298" s="105">
        <v>40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8" s="105" t="s">
        <v>1284</v>
      </c>
      <c r="W298" s="151" t="s">
        <v>1092</v>
      </c>
      <c r="X298" s="104" t="s">
        <v>386</v>
      </c>
      <c r="Y298" s="129" t="s">
        <v>389</v>
      </c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SUBSTITUIÇÃO - DORMENTE</v>
      </c>
      <c r="AJ298" s="9" t="str">
        <f>IF(BS_CONTROLE[[#This Row],[Atividade]]=0, "-", BS_CONTROLE[[#This Row],[Atividade]])</f>
        <v>PDM - SUBSTITUIÇÃO - DORMENTE</v>
      </c>
      <c r="AK298" s="31" t="str">
        <f>BS_CONTROLE[[#This Row],[Local - Partida]]</f>
        <v>ZYU1</v>
      </c>
      <c r="AL298" s="31" t="str">
        <f>BS_CONTROLE[[#This Row],[Local - Encerramento]]</f>
        <v>-</v>
      </c>
      <c r="AM298" s="105" t="str">
        <f>IF(BS_CONTROLE[[#This Row],[Entre - Estações]]=0, "-", BS_CONTROLE[[#This Row],[Entre - Estações]])</f>
        <v>ZYU</v>
      </c>
      <c r="AN298" s="105" t="str">
        <f>IF(BS_CONTROLE[[#This Row],[SB]]=0, "-", BS_CONTROLE[[#This Row],[SB]])</f>
        <v>ZYU1</v>
      </c>
      <c r="AO298" s="105">
        <f>IF(BS_CONTROLE[[#This Row],[SUB]]=0, "-", BS_CONTROLE[[#This Row],[SUB]])</f>
        <v>49</v>
      </c>
      <c r="AP298" s="105">
        <f>BS_CONTROLE[[#This Row],[KM - Inicio]]</f>
        <v>202.45</v>
      </c>
      <c r="AQ298" s="105">
        <f>BS_CONTROLE[[#This Row],[KM - Inicio]]</f>
        <v>202.45</v>
      </c>
      <c r="AR298" s="108">
        <v>0.37847222222222221</v>
      </c>
      <c r="AS298" s="108">
        <v>0</v>
      </c>
      <c r="AT298" s="108">
        <v>0</v>
      </c>
      <c r="AU298" s="136"/>
      <c r="AV298" s="136"/>
      <c r="AW298" s="14"/>
      <c r="AX298" s="14"/>
      <c r="AY298" s="164">
        <f>IF(D298="","*",IFERROR(IF(ISODD(COUNT(AS298:AX298)),"ERRO",SUM((AT298-AS298),(AV298-AU298),(AX298-AW298))),"ERRO"))</f>
        <v>0</v>
      </c>
      <c r="AZ298" s="153"/>
      <c r="BA298" s="109">
        <v>0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8" s="150"/>
      <c r="BG298" s="16"/>
      <c r="BH298" s="17">
        <v>0</v>
      </c>
      <c r="BI298" s="17"/>
      <c r="BJ298" s="17" t="s">
        <v>1414</v>
      </c>
      <c r="BK298" s="17" t="s">
        <v>1414</v>
      </c>
      <c r="BL298" s="16"/>
      <c r="BM298" s="130" t="s">
        <v>403</v>
      </c>
      <c r="BN298" s="130" t="s">
        <v>423</v>
      </c>
      <c r="BO298" s="130" t="s">
        <v>490</v>
      </c>
      <c r="BP298" s="17" t="s">
        <v>1414</v>
      </c>
      <c r="BQ298" s="12" t="str">
        <f>IF(AND(BR298&lt;1,BS298&lt;1),"Produção e Intervalo",IF(BR298&lt;1,"Intervalo",IF(BS298&lt;1,"Produção","Aderente")))</f>
        <v>Produção e Intervalo</v>
      </c>
      <c r="BR298" s="19">
        <f>IF(OR(B298="",F298=""),"*",AY298/P298)</f>
        <v>0</v>
      </c>
      <c r="BS298" s="19">
        <f>IF(OR(B298="",F298=""),"*",BA298/Q298)</f>
        <v>0</v>
      </c>
      <c r="BT298" s="8" t="str">
        <f t="shared" si="6"/>
        <v>PCMVIARecursosInternos</v>
      </c>
    </row>
    <row r="299" spans="1:72" ht="28.5" hidden="1" customHeight="1">
      <c r="A299" s="47" t="str">
        <f>D299&amp;B299</f>
        <v>W5946091</v>
      </c>
      <c r="B299" s="102">
        <v>46091</v>
      </c>
      <c r="C299" s="135">
        <f>IF(BS_CONTROLE[[#This Row],[DATA]]="","",WEEKNUM(BS_CONTROLE[[#This Row],[DATA]]))</f>
        <v>11</v>
      </c>
      <c r="D299" s="104" t="s">
        <v>790</v>
      </c>
      <c r="E299" s="159">
        <v>257</v>
      </c>
      <c r="F299" s="126" t="s">
        <v>569</v>
      </c>
      <c r="G299" s="142" t="str">
        <f>IF(D299="","*",VLOOKUP(F299,BS_ATIVIDADE[],3,FALSE))</f>
        <v>OUTROS</v>
      </c>
      <c r="H299" s="127" t="str" cm="1">
        <f t="array" ref="H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299" s="127" t="str" cm="1">
        <f t="array" ref="I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299" s="105">
        <v>56</v>
      </c>
      <c r="K299" s="105">
        <v>178.5</v>
      </c>
      <c r="L299" s="105">
        <v>153.94999999999999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299" s="106">
        <v>0.33333333333333331</v>
      </c>
      <c r="P299" s="106">
        <v>4.1666666666666664E-2</v>
      </c>
      <c r="Q299" s="105">
        <v>1</v>
      </c>
      <c r="R299" s="10" t="str">
        <f>IFERROR(_xlfn.XLOOKUP(F299, BS_ATIVIDADE[ATIVIDADE],BS_ATIVIDADE[UNIDADE] ), "*")</f>
        <v>BINÁRIO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9" s="105" t="s">
        <v>1284</v>
      </c>
      <c r="W299" s="151" t="s">
        <v>1415</v>
      </c>
      <c r="X299" s="104" t="s">
        <v>386</v>
      </c>
      <c r="Y299" s="129" t="s">
        <v>389</v>
      </c>
      <c r="Z299" s="104"/>
      <c r="AA299" s="105" t="s">
        <v>1176</v>
      </c>
      <c r="AB299" s="103" t="s">
        <v>377</v>
      </c>
      <c r="AC299" s="152" t="s">
        <v>371</v>
      </c>
      <c r="AD299" s="107">
        <v>0.29166666666666669</v>
      </c>
      <c r="AE299" s="105">
        <v>7629</v>
      </c>
      <c r="AF299" s="105"/>
      <c r="AG299" s="105"/>
      <c r="AH299" s="15"/>
      <c r="AI299" s="126" t="str">
        <f>IF(BS_CONTROLE[[#This Row],[Atividade]]=0, "-", BS_CONTROLE[[#This Row],[Atividade]])</f>
        <v>DESCARGA DE MATERIAL</v>
      </c>
      <c r="AJ299" s="9" t="str">
        <f>IF(BS_CONTROLE[[#This Row],[Atividade]]=0, "-", BS_CONTROLE[[#This Row],[Atividade]])</f>
        <v>DESCARGA DE MATERIAL</v>
      </c>
      <c r="AK299" s="31" t="str">
        <f>BS_CONTROLE[[#This Row],[Local - Partida]]</f>
        <v>ZDY2</v>
      </c>
      <c r="AL299" s="31" t="str">
        <f>BS_CONTROLE[[#This Row],[Local - Encerramento]]</f>
        <v>ZDY2</v>
      </c>
      <c r="AM299" s="105" t="str">
        <f>IF(BS_CONTROLE[[#This Row],[Entre - Estações]]=0, "-", BS_CONTROLE[[#This Row],[Entre - Estações]])</f>
        <v>ZDY-ZXP</v>
      </c>
      <c r="AN299" s="105" t="str">
        <f>IF(BS_CONTROLE[[#This Row],[SB]]=0, "-", BS_CONTROLE[[#This Row],[SB]])</f>
        <v>ZDY2</v>
      </c>
      <c r="AO299" s="105">
        <f>IF(BS_CONTROLE[[#This Row],[SUB]]=0, "-", BS_CONTROLE[[#This Row],[SUB]])</f>
        <v>56</v>
      </c>
      <c r="AP299" s="105">
        <f>BS_CONTROLE[[#This Row],[KM - Inicio]]</f>
        <v>178.5</v>
      </c>
      <c r="AQ299" s="105">
        <f>BS_CONTROLE[[#This Row],[KM - Inicio]]</f>
        <v>178.5</v>
      </c>
      <c r="AR299" s="108">
        <v>0</v>
      </c>
      <c r="AS299" s="108">
        <v>0</v>
      </c>
      <c r="AT299" s="108">
        <v>0</v>
      </c>
      <c r="AU299" s="136"/>
      <c r="AV299" s="136"/>
      <c r="AW299" s="14"/>
      <c r="AX299" s="14"/>
      <c r="AY299" s="164">
        <f>IF(D299="","*",IFERROR(IF(ISODD(COUNT(AS299:AX299)),"ERRO",SUM((AT299-AS299),(AV299-AU299),(AX299-AW299))),"ERRO"))</f>
        <v>0</v>
      </c>
      <c r="AZ299" s="153"/>
      <c r="BA299" s="109">
        <v>0</v>
      </c>
      <c r="BB299" s="10" t="str">
        <f>IFERROR(_xlfn.XLOOKUP(AI299, BS_ATIVIDADE[ATIVIDADE],BS_ATIVIDADE[UNIDADE] ), "*")</f>
        <v>BINÁRIO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9" s="150"/>
      <c r="BG299" s="16"/>
      <c r="BH299" s="17">
        <v>0</v>
      </c>
      <c r="BI299" s="17"/>
      <c r="BJ299" s="17" t="s">
        <v>1416</v>
      </c>
      <c r="BK299" s="17" t="s">
        <v>1417</v>
      </c>
      <c r="BL299" s="16"/>
      <c r="BM299" s="130" t="s">
        <v>399</v>
      </c>
      <c r="BN299" s="130" t="s">
        <v>420</v>
      </c>
      <c r="BO299" s="130" t="s">
        <v>485</v>
      </c>
      <c r="BP299" s="17" t="s">
        <v>1417</v>
      </c>
      <c r="BQ299" s="12" t="str">
        <f>IF(AND(BR299&lt;1,BS299&lt;1),"Produção e Intervalo",IF(BR299&lt;1,"Intervalo",IF(BS299&lt;1,"Produção","Aderente")))</f>
        <v>Produção e Intervalo</v>
      </c>
      <c r="BR299" s="19">
        <f>IF(OR(B299="",F299=""),"*",AY299/P299)</f>
        <v>0</v>
      </c>
      <c r="BS299" s="19">
        <f>IF(OR(B299="",F299=""),"*",BA299/Q299)</f>
        <v>0</v>
      </c>
      <c r="BT299" s="8" t="str">
        <f t="shared" si="6"/>
        <v>TraçãoOperação</v>
      </c>
    </row>
    <row r="300" spans="1:72" hidden="1">
      <c r="A300" s="47" t="str">
        <f>D300&amp;B300</f>
        <v>V9346091</v>
      </c>
      <c r="B300" s="102">
        <v>46091</v>
      </c>
      <c r="C300" s="135">
        <f>IF(BS_CONTROLE[[#This Row],[DATA]]="","",WEEKNUM(BS_CONTROLE[[#This Row],[DATA]]))</f>
        <v>11</v>
      </c>
      <c r="D300" s="104" t="s">
        <v>775</v>
      </c>
      <c r="E300" s="159">
        <v>52</v>
      </c>
      <c r="F300" s="126" t="s">
        <v>663</v>
      </c>
      <c r="G300" s="142" t="str">
        <f>IF(D300="","*",VLOOKUP(F300,BS_ATIVIDADE[],3,FALSE))</f>
        <v>MECANIZAÇÃO - SOCADORA</v>
      </c>
      <c r="H300" s="105" t="s">
        <v>1290</v>
      </c>
      <c r="I300" s="105" t="s">
        <v>1290</v>
      </c>
      <c r="J300" s="105">
        <v>56</v>
      </c>
      <c r="K300" s="105">
        <v>190.07</v>
      </c>
      <c r="L300" s="105">
        <v>188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0" s="127" t="s">
        <v>1291</v>
      </c>
      <c r="O300" s="106">
        <v>0.39583333333333331</v>
      </c>
      <c r="P300" s="106">
        <v>0.16666666666666666</v>
      </c>
      <c r="Q300" s="105">
        <v>400</v>
      </c>
      <c r="R300" s="10" t="str">
        <f>IFERROR(_xlfn.XLOOKUP(F300, BS_ATIVIDADE[ATIVIDADE],BS_ATIVIDADE[UNIDADE] ), "*")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0" s="105" t="s">
        <v>1029</v>
      </c>
      <c r="W300" s="151" t="s">
        <v>1013</v>
      </c>
      <c r="X300" s="104" t="s">
        <v>381</v>
      </c>
      <c r="Y300" s="129" t="s">
        <v>380</v>
      </c>
      <c r="Z300" s="104"/>
      <c r="AA300" s="105">
        <v>1</v>
      </c>
      <c r="AB300" s="103" t="s">
        <v>383</v>
      </c>
      <c r="AC300" s="152" t="s">
        <v>384</v>
      </c>
      <c r="AD300" s="107">
        <v>0.33333333333333331</v>
      </c>
      <c r="AE300" s="105" t="s">
        <v>558</v>
      </c>
      <c r="AF300" s="105"/>
      <c r="AG300" s="105"/>
      <c r="AH300" s="15"/>
      <c r="AI300" s="126" t="str">
        <f>IF(BS_CONTROLE[[#This Row],[Atividade]]=0, "-", BS_CONTROLE[[#This Row],[Atividade]])</f>
        <v>MECANIZAÇÃO - SOCADORA</v>
      </c>
      <c r="AJ300" s="9" t="str">
        <f>IF(BS_CONTROLE[[#This Row],[Atividade]]=0, "-", BS_CONTROLE[[#This Row],[Atividade]])</f>
        <v>MECANIZAÇÃO - SOCADORA</v>
      </c>
      <c r="AK300" s="31" t="str">
        <f>BS_CONTROLE[[#This Row],[Local - Partida]]</f>
        <v>ZXP-2</v>
      </c>
      <c r="AL300" s="31" t="str">
        <f>BS_CONTROLE[[#This Row],[Local - Encerramento]]</f>
        <v>ZXP-2</v>
      </c>
      <c r="AM300" s="105" t="str">
        <f>IF(BS_CONTROLE[[#This Row],[Entre - Estações]]=0, "-", BS_CONTROLE[[#This Row],[Entre - Estações]])</f>
        <v>ZXP-ZFY</v>
      </c>
      <c r="AN300" s="105" t="str">
        <f>IF(BS_CONTROLE[[#This Row],[SB]]=0, "-", BS_CONTROLE[[#This Row],[SB]])</f>
        <v>189ZFY/ZXP189</v>
      </c>
      <c r="AO300" s="105">
        <f>IF(BS_CONTROLE[[#This Row],[SUB]]=0, "-", BS_CONTROLE[[#This Row],[SUB]])</f>
        <v>56</v>
      </c>
      <c r="AP300" s="105">
        <f>BS_CONTROLE[[#This Row],[KM - Inicio]]</f>
        <v>190.07</v>
      </c>
      <c r="AQ300" s="105">
        <f>BS_CONTROLE[[#This Row],[KM - Inicio]]</f>
        <v>190.07</v>
      </c>
      <c r="AR300" s="108">
        <v>0.38958333333333334</v>
      </c>
      <c r="AS300" s="108">
        <v>0.47222222222222221</v>
      </c>
      <c r="AT300" s="108">
        <v>0.55555555555555558</v>
      </c>
      <c r="AU300" s="136"/>
      <c r="AV300" s="136"/>
      <c r="AW300" s="14"/>
      <c r="AX300" s="14"/>
      <c r="AY300" s="164">
        <f>IF(D300="","*",IFERROR(IF(ISODD(COUNT(AS300:AX300)),"ERRO",SUM((AT300-AS300),(AV300-AU300),(AX300-AW300))),"ERRO"))</f>
        <v>8.333333333333337E-2</v>
      </c>
      <c r="AZ300" s="153"/>
      <c r="BA300" s="109">
        <v>0</v>
      </c>
      <c r="BB300" s="10" t="str">
        <f>IFERROR(_xlfn.XLOOKUP(AI300, BS_ATIVIDADE[ATIVIDADE],BS_ATIVIDADE[UNIDADE] ), "*")</f>
        <v>M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0" s="150"/>
      <c r="BG300" s="16"/>
      <c r="BH300" s="17">
        <v>0</v>
      </c>
      <c r="BI300" s="17"/>
      <c r="BJ300" s="17" t="s">
        <v>1418</v>
      </c>
      <c r="BK300" s="17" t="s">
        <v>1419</v>
      </c>
      <c r="BL300" s="16"/>
      <c r="BM300" s="130" t="s">
        <v>402</v>
      </c>
      <c r="BN300" s="130" t="s">
        <v>432</v>
      </c>
      <c r="BO300" s="130" t="s">
        <v>489</v>
      </c>
      <c r="BP300" s="17" t="s">
        <v>1419</v>
      </c>
      <c r="BQ300" s="12" t="str">
        <f>IF(AND(BR300&lt;1,BS300&lt;1),"Produção e Intervalo",IF(BR300&lt;1,"Intervalo",IF(BS300&lt;1,"Produção","Aderente")))</f>
        <v>Produção e Intervalo</v>
      </c>
      <c r="BR300" s="19">
        <f>IF(OR(B300="",F300=""),"*",AY300/P300)</f>
        <v>0.50000000000000022</v>
      </c>
      <c r="BS300" s="19">
        <f>IF(OR(B300="",F300=""),"*",BA300/Q300)</f>
        <v>0</v>
      </c>
      <c r="BT300" s="8" t="str">
        <f t="shared" si="6"/>
        <v>MecanizaçãoAtivos</v>
      </c>
    </row>
    <row r="301" spans="1:72" hidden="1">
      <c r="A301" s="47" t="str">
        <f>D301&amp;B301</f>
        <v>ROBSON (TF-701)46091</v>
      </c>
      <c r="B301" s="102">
        <v>46091</v>
      </c>
      <c r="C301" s="135">
        <f>IF(BS_CONTROLE[[#This Row],[DATA]]="","",WEEKNUM(BS_CONTROLE[[#This Row],[DATA]]))</f>
        <v>11</v>
      </c>
      <c r="D301" s="104" t="s">
        <v>898</v>
      </c>
      <c r="E301" s="177">
        <v>114</v>
      </c>
      <c r="F301" s="126" t="s">
        <v>636</v>
      </c>
      <c r="G301" s="142" t="str">
        <f>IF(D301="","*",VLOOKUP(F301,BS_ATIVIDADE[],3,FALSE))</f>
        <v>LIMPEZA LASTRO</v>
      </c>
      <c r="H301" s="127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01" s="106" t="s">
        <v>558</v>
      </c>
      <c r="J301" s="105">
        <v>56</v>
      </c>
      <c r="K301" s="105">
        <v>187.58</v>
      </c>
      <c r="L301" s="105" t="s">
        <v>558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01" s="106">
        <v>0.41666666666666669</v>
      </c>
      <c r="P301" s="106">
        <v>6.25E-2</v>
      </c>
      <c r="Q301" s="105">
        <v>15</v>
      </c>
      <c r="R301" s="10" t="str">
        <f>IFERROR(_xlfn.XLOOKUP(F301, BS_ATIVIDADE[ATIVIDADE],BS_ATIVIDADE[UNIDADE] ), "*")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1" s="105" t="s">
        <v>1284</v>
      </c>
      <c r="W301" s="151" t="s">
        <v>1295</v>
      </c>
      <c r="X301" s="104" t="s">
        <v>386</v>
      </c>
      <c r="Y301" s="129" t="s">
        <v>389</v>
      </c>
      <c r="Z301" s="104"/>
      <c r="AA301" s="105" t="s">
        <v>558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LIMPEZA LASTRO</v>
      </c>
      <c r="AJ301" s="9" t="str">
        <f>IF(BS_CONTROLE[[#This Row],[Atividade]]=0, "-", BS_CONTROLE[[#This Row],[Atividade]])</f>
        <v>LIMPEZA LASTRO</v>
      </c>
      <c r="AK301" s="31" t="str">
        <f>BS_CONTROLE[[#This Row],[Local - Partida]]</f>
        <v>ZXP189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ZXP-ZFY</v>
      </c>
      <c r="AN301" s="105" t="str">
        <f>IF(BS_CONTROLE[[#This Row],[SB]]=0, "-", BS_CONTROLE[[#This Row],[SB]])</f>
        <v>ZXP189</v>
      </c>
      <c r="AO301" s="105">
        <f>IF(BS_CONTROLE[[#This Row],[SUB]]=0, "-", BS_CONTROLE[[#This Row],[SUB]])</f>
        <v>56</v>
      </c>
      <c r="AP301" s="105">
        <f>BS_CONTROLE[[#This Row],[KM - Inicio]]</f>
        <v>187.58</v>
      </c>
      <c r="AQ301" s="105">
        <f>BS_CONTROLE[[#This Row],[KM - Inicio]]</f>
        <v>187.58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>IF(D301="","*",IFERROR(IF(ISODD(COUNT(AS301:AX301)),"ERRO",SUM((AT301-AS301),(AV301-AU301),(AX301-AW301))),"ERRO"))</f>
        <v>0</v>
      </c>
      <c r="AZ301" s="153"/>
      <c r="BA301" s="109">
        <v>0</v>
      </c>
      <c r="BB301" s="10" t="str">
        <f>IFERROR(_xlfn.XLOOKUP(AI301, BS_ATIVIDADE[ATIVIDADE],BS_ATIVIDADE[UNIDADE] ), "*")</f>
        <v>M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1" s="150"/>
      <c r="BG301" s="16"/>
      <c r="BH301" s="17">
        <v>0</v>
      </c>
      <c r="BI301" s="17"/>
      <c r="BJ301" s="17" t="s">
        <v>1420</v>
      </c>
      <c r="BK301" s="17" t="s">
        <v>1421</v>
      </c>
      <c r="BL301" s="16"/>
      <c r="BM301" s="130" t="s">
        <v>412</v>
      </c>
      <c r="BN301" s="130" t="s">
        <v>436</v>
      </c>
      <c r="BO301" s="130" t="s">
        <v>436</v>
      </c>
      <c r="BP301" s="17" t="s">
        <v>1421</v>
      </c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8" t="str">
        <f t="shared" si="6"/>
        <v>CondiçõesClimáticaChuva</v>
      </c>
    </row>
    <row r="302" spans="1:72" hidden="1">
      <c r="A302" s="47" t="str">
        <f>D302&amp;B302</f>
        <v>CARLOS (TP-722)46091</v>
      </c>
      <c r="B302" s="102">
        <v>46091</v>
      </c>
      <c r="C302" s="135">
        <f>IF(BS_CONTROLE[[#This Row],[DATA]]="","",WEEKNUM(BS_CONTROLE[[#This Row],[DATA]]))</f>
        <v>11</v>
      </c>
      <c r="D302" s="104" t="s">
        <v>826</v>
      </c>
      <c r="E302" s="159">
        <v>262</v>
      </c>
      <c r="F302" s="126" t="s">
        <v>740</v>
      </c>
      <c r="G302" s="142" t="str">
        <f>IF(D302="","*",VLOOKUP(F302,BS_ATIVIDADE[],3,FALSE))</f>
        <v>SOLDA</v>
      </c>
      <c r="H302" s="106" t="s">
        <v>558</v>
      </c>
      <c r="I302" s="106" t="s">
        <v>558</v>
      </c>
      <c r="J302" s="105">
        <v>56</v>
      </c>
      <c r="K302" s="105">
        <v>158.4</v>
      </c>
      <c r="L302" s="105" t="s">
        <v>558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02" s="106">
        <v>0.375</v>
      </c>
      <c r="P302" s="106">
        <v>6.25E-2</v>
      </c>
      <c r="Q302" s="105">
        <v>1</v>
      </c>
      <c r="R302" s="10" t="str">
        <f>IFERROR(_xlfn.XLOOKUP(F302, BS_ATIVIDADE[ATIVIDADE],BS_ATIVIDADE[UNIDADE] ), "*")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2" s="105" t="s">
        <v>1284</v>
      </c>
      <c r="W302" s="151" t="s">
        <v>1025</v>
      </c>
      <c r="X302" s="104" t="s">
        <v>386</v>
      </c>
      <c r="Y302" s="129" t="s">
        <v>389</v>
      </c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PDM - SOLDA</v>
      </c>
      <c r="AJ302" s="9" t="str">
        <f>IF(BS_CONTROLE[[#This Row],[Atividade]]=0, "-", BS_CONTROLE[[#This Row],[Atividade]])</f>
        <v>PDM - SOLDA</v>
      </c>
      <c r="AK302" s="31" t="str">
        <f>BS_CONTROLE[[#This Row],[Local - Partida]]</f>
        <v>-</v>
      </c>
      <c r="AL302" s="31" t="str">
        <f>BS_CONTROLE[[#This Row],[Local - Encerramento]]</f>
        <v>-</v>
      </c>
      <c r="AM302" s="105" t="str">
        <f>IF(BS_CONTROLE[[#This Row],[Entre - Estações]]=0, "-", BS_CONTROLE[[#This Row],[Entre - Estações]])</f>
        <v>ZPS-ZCX</v>
      </c>
      <c r="AN302" s="105" t="str">
        <f>IF(BS_CONTROLE[[#This Row],[SB]]=0, "-", BS_CONTROLE[[#This Row],[SB]])</f>
        <v>ZPSZCX</v>
      </c>
      <c r="AO302" s="105">
        <f>IF(BS_CONTROLE[[#This Row],[SUB]]=0, "-", BS_CONTROLE[[#This Row],[SUB]])</f>
        <v>56</v>
      </c>
      <c r="AP302" s="105">
        <f>BS_CONTROLE[[#This Row],[KM - Inicio]]</f>
        <v>158.4</v>
      </c>
      <c r="AQ302" s="105">
        <f>BS_CONTROLE[[#This Row],[KM - Inicio]]</f>
        <v>158.4</v>
      </c>
      <c r="AR302" s="108">
        <v>0</v>
      </c>
      <c r="AS302" s="108">
        <v>0</v>
      </c>
      <c r="AT302" s="108">
        <v>0</v>
      </c>
      <c r="AU302" s="136"/>
      <c r="AV302" s="136"/>
      <c r="AW302" s="14"/>
      <c r="AX302" s="14"/>
      <c r="AY302" s="164">
        <f>IF(D302="","*",IFERROR(IF(ISODD(COUNT(AS302:AX302)),"ERRO",SUM((AT302-AS302),(AV302-AU302),(AX302-AW302))),"ERRO"))</f>
        <v>0</v>
      </c>
      <c r="AZ302" s="153"/>
      <c r="BA302" s="109">
        <v>0</v>
      </c>
      <c r="BB302" s="10" t="str">
        <f>IFERROR(_xlfn.XLOOKUP(AI302, BS_ATIVIDADE[ATIVIDADE],BS_ATIVIDADE[UNIDADE] ), "*")</f>
        <v>Nº DE SOLDA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2" s="150"/>
      <c r="BG302" s="16"/>
      <c r="BH302" s="17">
        <v>0</v>
      </c>
      <c r="BI302" s="17"/>
      <c r="BJ302" s="17" t="s">
        <v>1407</v>
      </c>
      <c r="BK302" s="17" t="s">
        <v>1407</v>
      </c>
      <c r="BL302" s="16"/>
      <c r="BM302" s="130" t="s">
        <v>412</v>
      </c>
      <c r="BN302" s="130" t="s">
        <v>436</v>
      </c>
      <c r="BO302" s="130" t="s">
        <v>436</v>
      </c>
      <c r="BP302" s="17" t="s">
        <v>1407</v>
      </c>
      <c r="BQ302" s="12" t="str">
        <f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8" t="str">
        <f t="shared" si="6"/>
        <v>CondiçõesClimáticaChuva</v>
      </c>
    </row>
    <row r="303" spans="1:72" hidden="1">
      <c r="A303" s="47" t="str">
        <f>D303&amp;B303</f>
        <v>A8446091</v>
      </c>
      <c r="B303" s="102">
        <v>46091</v>
      </c>
      <c r="C303" s="135">
        <f>IF(BS_CONTROLE[[#This Row],[DATA]]="","",WEEKNUM(BS_CONTROLE[[#This Row],[DATA]]))</f>
        <v>11</v>
      </c>
      <c r="D303" s="104" t="s">
        <v>688</v>
      </c>
      <c r="E303" s="159">
        <v>297</v>
      </c>
      <c r="F303" s="126" t="s">
        <v>579</v>
      </c>
      <c r="G303" s="142" t="str">
        <f>IF(D303="","*",VLOOKUP(F303,BS_ATIVIDADE[],3,FALSE))</f>
        <v>DETECÇÃO</v>
      </c>
      <c r="H303" s="106" t="s">
        <v>1422</v>
      </c>
      <c r="I303" s="106" t="s">
        <v>1423</v>
      </c>
      <c r="J303" s="105">
        <v>48</v>
      </c>
      <c r="K303" s="105">
        <v>118</v>
      </c>
      <c r="L303" s="105" t="s">
        <v>558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303" s="106">
        <v>0.33333333333333331</v>
      </c>
      <c r="P303" s="106">
        <v>4.1666666666666664E-2</v>
      </c>
      <c r="Q303" s="105">
        <v>40</v>
      </c>
      <c r="R303" s="10" t="str">
        <f>IFERROR(_xlfn.XLOOKUP(F303, BS_ATIVIDADE[ATIVIDADE],BS_ATIVIDADE[UNIDADE] ), "*")</f>
        <v>KM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3" s="105" t="s">
        <v>1017</v>
      </c>
      <c r="W303" s="151" t="s">
        <v>1243</v>
      </c>
      <c r="X303" s="104" t="s">
        <v>386</v>
      </c>
      <c r="Y303" s="129" t="s">
        <v>389</v>
      </c>
      <c r="Z303" s="104"/>
      <c r="AA303" s="105">
        <v>1</v>
      </c>
      <c r="AB303" s="103" t="s">
        <v>377</v>
      </c>
      <c r="AC303" s="152" t="s">
        <v>371</v>
      </c>
      <c r="AD303" s="107">
        <v>0.3125</v>
      </c>
      <c r="AE303" s="105" t="s">
        <v>558</v>
      </c>
      <c r="AF303" s="105"/>
      <c r="AG303" s="105"/>
      <c r="AH303" s="15"/>
      <c r="AI303" s="126" t="str">
        <f>IF(BS_CONTROLE[[#This Row],[Atividade]]=0, "-", BS_CONTROLE[[#This Row],[Atividade]])</f>
        <v>DETECÇÃO - RONDA 7 DIAS</v>
      </c>
      <c r="AJ303" s="9" t="str">
        <f>IF(BS_CONTROLE[[#This Row],[Atividade]]=0, "-", BS_CONTROLE[[#This Row],[Atividade]])</f>
        <v>DETECÇÃO - RONDA 7 DIAS</v>
      </c>
      <c r="AK303" s="31" t="str">
        <f>BS_CONTROLE[[#This Row],[Local - Partida]]</f>
        <v>ZWI-1</v>
      </c>
      <c r="AL303" s="31" t="str">
        <f>BS_CONTROLE[[#This Row],[Local - Encerramento]]</f>
        <v>ZKEZGA</v>
      </c>
      <c r="AM303" s="105" t="str">
        <f>IF(BS_CONTROLE[[#This Row],[Entre - Estações]]=0, "-", BS_CONTROLE[[#This Row],[Entre - Estações]])</f>
        <v>ZWI</v>
      </c>
      <c r="AN303" s="105" t="str">
        <f>IF(BS_CONTROLE[[#This Row],[SB]]=0, "-", BS_CONTROLE[[#This Row],[SB]])</f>
        <v>ZWI1131</v>
      </c>
      <c r="AO303" s="105">
        <f>IF(BS_CONTROLE[[#This Row],[SUB]]=0, "-", BS_CONTROLE[[#This Row],[SUB]])</f>
        <v>48</v>
      </c>
      <c r="AP303" s="105">
        <f>BS_CONTROLE[[#This Row],[KM - Inicio]]</f>
        <v>118</v>
      </c>
      <c r="AQ303" s="105">
        <f>BS_CONTROLE[[#This Row],[KM - Inicio]]</f>
        <v>118</v>
      </c>
      <c r="AR303" s="108">
        <v>0.30555555555555558</v>
      </c>
      <c r="AS303" s="108">
        <v>0.35902777777777778</v>
      </c>
      <c r="AT303" s="108">
        <v>0.40069444444444446</v>
      </c>
      <c r="AU303" s="136"/>
      <c r="AV303" s="136"/>
      <c r="AW303" s="14"/>
      <c r="AX303" s="14"/>
      <c r="AY303" s="164">
        <f>IF(D303="","*",IFERROR(IF(ISODD(COUNT(AS303:AX303)),"ERRO",SUM((AT303-AS303),(AV303-AU303),(AX303-AW303))),"ERRO"))</f>
        <v>4.1666666666666685E-2</v>
      </c>
      <c r="AZ303" s="153"/>
      <c r="BA303" s="109">
        <v>40</v>
      </c>
      <c r="BB303" s="10" t="str">
        <f>IFERROR(_xlfn.XLOOKUP(AI303, BS_ATIVIDADE[ATIVIDADE],BS_ATIVIDADE[UNIDADE] ), "*")</f>
        <v>KM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3" s="150"/>
      <c r="BG303" s="16"/>
      <c r="BH303" s="17">
        <v>2</v>
      </c>
      <c r="BI303" s="17"/>
      <c r="BJ303" s="17" t="s">
        <v>1424</v>
      </c>
      <c r="BK303" s="17" t="s">
        <v>1424</v>
      </c>
      <c r="BL303" s="16"/>
      <c r="BM303" s="130" t="s">
        <v>410</v>
      </c>
      <c r="BN303" s="130" t="s">
        <v>410</v>
      </c>
      <c r="BO303" s="130" t="s">
        <v>410</v>
      </c>
      <c r="BP303" s="18" t="s">
        <v>558</v>
      </c>
      <c r="BQ303" s="12" t="str">
        <f>IF(AND(BR303&lt;1,BS303&lt;1),"Produção e Intervalo",IF(BR303&lt;1,"Intervalo",IF(BS303&lt;1,"Produção","Aderente")))</f>
        <v>Aderente</v>
      </c>
      <c r="BR303" s="19">
        <f>IF(OR(B303="",F303=""),"*",AY303/P303)</f>
        <v>1.0000000000000004</v>
      </c>
      <c r="BS303" s="19">
        <f>IF(OR(B303="",F303=""),"*",BA303/Q303)</f>
        <v>1</v>
      </c>
      <c r="BT303" s="8" t="str">
        <f t="shared" si="6"/>
        <v>OKOK</v>
      </c>
    </row>
    <row r="304" spans="1:72" hidden="1">
      <c r="A304" s="47" t="str">
        <f>D304&amp;B304</f>
        <v>SUPER ZEM46091</v>
      </c>
      <c r="B304" s="102">
        <v>46091</v>
      </c>
      <c r="C304" s="135">
        <f>IF(BS_CONTROLE[[#This Row],[DATA]]="","",WEEKNUM(BS_CONTROLE[[#This Row],[DATA]]))</f>
        <v>11</v>
      </c>
      <c r="D304" s="104" t="s">
        <v>612</v>
      </c>
      <c r="E304" s="159"/>
      <c r="F304" s="126" t="s">
        <v>548</v>
      </c>
      <c r="G304" s="142" t="str">
        <f>IF(D304="","*",VLOOKUP(F304,BS_ATIVIDADE[],3,FALSE))</f>
        <v>OUTROS</v>
      </c>
      <c r="H304" s="106" t="s">
        <v>558</v>
      </c>
      <c r="I304" s="106" t="s">
        <v>558</v>
      </c>
      <c r="J304" s="105">
        <v>55</v>
      </c>
      <c r="K304" s="105">
        <v>127.676</v>
      </c>
      <c r="L304" s="105">
        <v>137.33199999999999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4" s="106">
        <v>0.41666666666666669</v>
      </c>
      <c r="P304" s="106">
        <v>0.33333333333333331</v>
      </c>
      <c r="Q304" s="105">
        <v>1</v>
      </c>
      <c r="R304" s="10" t="str">
        <f>IFERROR(_xlfn.XLOOKUP(F304, BS_ATIVIDADE[ATIVIDADE],BS_ATIVIDADE[UNIDADE] ), "*")</f>
        <v>BINÁRIO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4" s="105" t="s">
        <v>1184</v>
      </c>
      <c r="W304" s="151" t="s">
        <v>1299</v>
      </c>
      <c r="X304" s="104" t="s">
        <v>381</v>
      </c>
      <c r="Y304" s="129" t="s">
        <v>380</v>
      </c>
      <c r="Z304" s="104"/>
      <c r="AA304" s="105" t="s">
        <v>558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BLOCO</v>
      </c>
      <c r="AJ304" s="9" t="str">
        <f>IF(BS_CONTROLE[[#This Row],[Atividade]]=0, "-", BS_CONTROLE[[#This Row],[Atividade]])</f>
        <v>BLOCO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ZYQ-ZEM</v>
      </c>
      <c r="AN304" s="105" t="str">
        <f>IF(BS_CONTROLE[[#This Row],[SB]]=0, "-", BS_CONTROLE[[#This Row],[SB]])</f>
        <v>130ZYQ2</v>
      </c>
      <c r="AO304" s="105">
        <f>IF(BS_CONTROLE[[#This Row],[SUB]]=0, "-", BS_CONTROLE[[#This Row],[SUB]])</f>
        <v>55</v>
      </c>
      <c r="AP304" s="105">
        <f>BS_CONTROLE[[#This Row],[KM - Inicio]]</f>
        <v>127.676</v>
      </c>
      <c r="AQ304" s="105">
        <f>BS_CONTROLE[[#This Row],[KM - Inicio]]</f>
        <v>127.676</v>
      </c>
      <c r="AR304" s="108">
        <v>0.43819444444444444</v>
      </c>
      <c r="AS304" s="108">
        <v>0</v>
      </c>
      <c r="AT304" s="108">
        <v>0</v>
      </c>
      <c r="AU304" s="136"/>
      <c r="AV304" s="136"/>
      <c r="AW304" s="14"/>
      <c r="AX304" s="14"/>
      <c r="AY304" s="164">
        <f>IF(D304="","*",IFERROR(IF(ISODD(COUNT(AS304:AX304)),"ERRO",SUM((AT304-AS304),(AV304-AU304),(AX304-AW304))),"ERRO"))</f>
        <v>0</v>
      </c>
      <c r="AZ304" s="153"/>
      <c r="BA304" s="109">
        <v>0</v>
      </c>
      <c r="BB304" s="10" t="str">
        <f>IFERROR(_xlfn.XLOOKUP(AI304, BS_ATIVIDADE[ATIVIDADE],BS_ATIVIDADE[UNIDADE] ), "*")</f>
        <v>BINÁRIO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4" s="150"/>
      <c r="BG304" s="16"/>
      <c r="BH304" s="17">
        <v>0</v>
      </c>
      <c r="BI304" s="17"/>
      <c r="BJ304" s="17" t="s">
        <v>1425</v>
      </c>
      <c r="BK304" s="17" t="s">
        <v>1426</v>
      </c>
      <c r="BL304" s="16"/>
      <c r="BM304" s="130" t="s">
        <v>405</v>
      </c>
      <c r="BN304" s="130" t="s">
        <v>425</v>
      </c>
      <c r="BO304" s="130" t="s">
        <v>539</v>
      </c>
      <c r="BP304" s="17" t="s">
        <v>1426</v>
      </c>
      <c r="BQ304" s="12" t="str">
        <f>IF(AND(BR304&lt;1,BS304&lt;1),"Produção e Intervalo",IF(BR304&lt;1,"Intervalo",IF(BS304&lt;1,"Produção","Aderente")))</f>
        <v>Produção e Intervalo</v>
      </c>
      <c r="BR304" s="19">
        <f>IF(OR(B304="",F304=""),"*",AY304/P304)</f>
        <v>0</v>
      </c>
      <c r="BS304" s="19">
        <f>IF(OR(B304="",F304=""),"*",BA304/Q304)</f>
        <v>0</v>
      </c>
      <c r="BT304" s="8" t="str">
        <f t="shared" si="6"/>
        <v>CCOCirculaçãoIntervaloContrato</v>
      </c>
    </row>
    <row r="305" spans="1:72" hidden="1">
      <c r="A305" s="47" t="str">
        <f>D305&amp;B305</f>
        <v>CLEBISON (TP-728)46091</v>
      </c>
      <c r="B305" s="102">
        <v>46091</v>
      </c>
      <c r="C305" s="135">
        <f>IF(BS_CONTROLE[[#This Row],[DATA]]="","",WEEKNUM(BS_CONTROLE[[#This Row],[DATA]]))</f>
        <v>11</v>
      </c>
      <c r="D305" s="104" t="s">
        <v>829</v>
      </c>
      <c r="E305" s="159">
        <v>191</v>
      </c>
      <c r="F305" s="126" t="s">
        <v>740</v>
      </c>
      <c r="G305" s="142" t="str">
        <f>IF(D305="","*",VLOOKUP(F305,BS_ATIVIDADE[],3,FALSE))</f>
        <v>SOLDA</v>
      </c>
      <c r="H305" s="106" t="s">
        <v>558</v>
      </c>
      <c r="I305" s="106"/>
      <c r="J305" s="105">
        <v>55</v>
      </c>
      <c r="K305" s="105">
        <v>127.4</v>
      </c>
      <c r="L305" s="105" t="s">
        <v>558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5" s="106">
        <v>0.41666666666666669</v>
      </c>
      <c r="P305" s="106">
        <v>6.9444444444444447E-4</v>
      </c>
      <c r="Q305" s="105">
        <v>2</v>
      </c>
      <c r="R305" s="10" t="str">
        <f>IFERROR(_xlfn.XLOOKUP(F305, BS_ATIVIDADE[ATIVIDADE],BS_ATIVIDADE[UNIDADE] ), "*")</f>
        <v>Nº DE SOLDA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5" s="105" t="s">
        <v>1184</v>
      </c>
      <c r="W305" s="151" t="s">
        <v>1427</v>
      </c>
      <c r="X305" s="104" t="s">
        <v>381</v>
      </c>
      <c r="Y305" s="129" t="s">
        <v>389</v>
      </c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PDM - SOLDA</v>
      </c>
      <c r="AJ305" s="9" t="str">
        <f>IF(BS_CONTROLE[[#This Row],[Atividade]]=0, "-", BS_CONTROLE[[#This Row],[Atividade]])</f>
        <v>PDM - SOLDA</v>
      </c>
      <c r="AK305" s="31" t="str">
        <f>BS_CONTROLE[[#This Row],[Local - Partida]]</f>
        <v>-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ZYQ-ZEM</v>
      </c>
      <c r="AN305" s="105" t="str">
        <f>IF(BS_CONTROLE[[#This Row],[SB]]=0, "-", BS_CONTROLE[[#This Row],[SB]])</f>
        <v>130ZYQ2</v>
      </c>
      <c r="AO305" s="105">
        <f>IF(BS_CONTROLE[[#This Row],[SUB]]=0, "-", BS_CONTROLE[[#This Row],[SUB]])</f>
        <v>55</v>
      </c>
      <c r="AP305" s="105">
        <f>BS_CONTROLE[[#This Row],[KM - Inicio]]</f>
        <v>127.4</v>
      </c>
      <c r="AQ305" s="105">
        <f>BS_CONTROLE[[#This Row],[KM - Inicio]]</f>
        <v>127.4</v>
      </c>
      <c r="AR305" s="108">
        <v>0.43819444444444444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>IF(D305="","*",IFERROR(IF(ISODD(COUNT(AS305:AX305)),"ERRO",SUM((AT305-AS305),(AV305-AU305),(AX305-AW305))),"ERRO"))</f>
        <v>0</v>
      </c>
      <c r="AZ305" s="153"/>
      <c r="BA305" s="109">
        <v>0</v>
      </c>
      <c r="BB305" s="10" t="str">
        <f>IFERROR(_xlfn.XLOOKUP(AI305, BS_ATIVIDADE[ATIVIDADE],BS_ATIVIDADE[UNIDADE] ), "*")</f>
        <v>Nº DE SOLDA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5" s="150"/>
      <c r="BG305" s="16"/>
      <c r="BH305" s="17">
        <v>0</v>
      </c>
      <c r="BI305" s="17"/>
      <c r="BJ305" s="17" t="s">
        <v>1425</v>
      </c>
      <c r="BK305" s="18" t="s">
        <v>1428</v>
      </c>
      <c r="BL305" s="16"/>
      <c r="BM305" s="130" t="s">
        <v>405</v>
      </c>
      <c r="BN305" s="130" t="s">
        <v>425</v>
      </c>
      <c r="BO305" s="130" t="s">
        <v>539</v>
      </c>
      <c r="BP305" s="18" t="s">
        <v>1428</v>
      </c>
      <c r="BQ305" s="12" t="str">
        <f>IF(AND(BR305&lt;1,BS305&lt;1),"Produção e Intervalo",IF(BR305&lt;1,"Intervalo",IF(BS305&lt;1,"Produção","Aderente")))</f>
        <v>Produção e Intervalo</v>
      </c>
      <c r="BR305" s="19">
        <f>IF(OR(B305="",F305=""),"*",AY305/P305)</f>
        <v>0</v>
      </c>
      <c r="BS305" s="19">
        <f>IF(OR(B305="",F305=""),"*",BA305/Q305)</f>
        <v>0</v>
      </c>
      <c r="BT305" s="8" t="str">
        <f t="shared" si="6"/>
        <v>CCOCirculaçãoIntervaloContrato</v>
      </c>
    </row>
    <row r="306" spans="1:72" hidden="1">
      <c r="A306" s="47" t="str">
        <f>D306&amp;B306</f>
        <v>ISMAEL(TP-726)46091</v>
      </c>
      <c r="B306" s="102">
        <v>46091</v>
      </c>
      <c r="C306" s="135">
        <f>IF(BS_CONTROLE[[#This Row],[DATA]]="","",WEEKNUM(BS_CONTROLE[[#This Row],[DATA]]))</f>
        <v>11</v>
      </c>
      <c r="D306" s="104" t="s">
        <v>857</v>
      </c>
      <c r="E306" s="159">
        <v>192</v>
      </c>
      <c r="F306" s="126" t="s">
        <v>740</v>
      </c>
      <c r="G306" s="142" t="str">
        <f>IF(D306="","*",VLOOKUP(F306,BS_ATIVIDADE[],3,FALSE))</f>
        <v>SOLDA</v>
      </c>
      <c r="H306" s="106"/>
      <c r="I306" s="106"/>
      <c r="J306" s="105">
        <v>55</v>
      </c>
      <c r="K306" s="105">
        <v>127.4</v>
      </c>
      <c r="L306" s="105" t="s">
        <v>558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6" s="106">
        <v>0.41666666666666669</v>
      </c>
      <c r="P306" s="106">
        <v>6.9444444444444447E-4</v>
      </c>
      <c r="Q306" s="105">
        <v>2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6" s="105" t="s">
        <v>1184</v>
      </c>
      <c r="W306" s="151" t="s">
        <v>1427</v>
      </c>
      <c r="X306" s="104" t="s">
        <v>381</v>
      </c>
      <c r="Y306" s="129" t="s">
        <v>389</v>
      </c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PDM - SOLDA</v>
      </c>
      <c r="AJ306" s="9" t="str">
        <f>IF(BS_CONTROLE[[#This Row],[Atividade]]=0, "-", BS_CONTROLE[[#This Row],[Atividade]])</f>
        <v>PDM - SOLDA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ZYQ-ZEM</v>
      </c>
      <c r="AN306" s="105" t="str">
        <f>IF(BS_CONTROLE[[#This Row],[SB]]=0, "-", BS_CONTROLE[[#This Row],[SB]])</f>
        <v>130ZYQ2</v>
      </c>
      <c r="AO306" s="105">
        <f>IF(BS_CONTROLE[[#This Row],[SUB]]=0, "-", BS_CONTROLE[[#This Row],[SUB]])</f>
        <v>55</v>
      </c>
      <c r="AP306" s="105">
        <f>BS_CONTROLE[[#This Row],[KM - Inicio]]</f>
        <v>127.4</v>
      </c>
      <c r="AQ306" s="105">
        <f>BS_CONTROLE[[#This Row],[KM - Inicio]]</f>
        <v>127.4</v>
      </c>
      <c r="AR306" s="108">
        <v>0</v>
      </c>
      <c r="AS306" s="108">
        <v>0</v>
      </c>
      <c r="AT306" s="108">
        <v>0</v>
      </c>
      <c r="AU306" s="136"/>
      <c r="AV306" s="136"/>
      <c r="AW306" s="14"/>
      <c r="AX306" s="14"/>
      <c r="AY306" s="164">
        <f>IF(D306="","*",IFERROR(IF(ISODD(COUNT(AS306:AX306)),"ERRO",SUM((AT306-AS306),(AV306-AU306),(AX306-AW306))),"ERRO"))</f>
        <v>0</v>
      </c>
      <c r="AZ306" s="153"/>
      <c r="BA306" s="109">
        <v>0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6" s="150"/>
      <c r="BG306" s="16"/>
      <c r="BH306" s="17">
        <v>0</v>
      </c>
      <c r="BI306" s="17"/>
      <c r="BJ306" s="17" t="s">
        <v>1425</v>
      </c>
      <c r="BK306" s="18" t="s">
        <v>1428</v>
      </c>
      <c r="BL306" s="16"/>
      <c r="BM306" s="130" t="s">
        <v>405</v>
      </c>
      <c r="BN306" s="130" t="s">
        <v>425</v>
      </c>
      <c r="BO306" s="130" t="s">
        <v>539</v>
      </c>
      <c r="BP306" s="18" t="s">
        <v>1428</v>
      </c>
      <c r="BQ306" s="12" t="str">
        <f>IF(AND(BR306&lt;1,BS306&lt;1),"Produção e Intervalo",IF(BR306&lt;1,"Intervalo",IF(BS306&lt;1,"Produção","Aderente")))</f>
        <v>Produção e Intervalo</v>
      </c>
      <c r="BR306" s="19">
        <f>IF(OR(B306="",F306=""),"*",AY306/P306)</f>
        <v>0</v>
      </c>
      <c r="BS306" s="19">
        <f>IF(OR(B306="",F306=""),"*",BA306/Q306)</f>
        <v>0</v>
      </c>
      <c r="BT306" s="8" t="str">
        <f t="shared" si="6"/>
        <v>CCOCirculaçãoIntervaloContrato</v>
      </c>
    </row>
    <row r="307" spans="1:72" hidden="1">
      <c r="A307" s="47" t="str">
        <f>D307&amp;B307</f>
        <v>EDSON (TP-719)46091</v>
      </c>
      <c r="B307" s="102">
        <v>46091</v>
      </c>
      <c r="C307" s="135">
        <f>IF(BS_CONTROLE[[#This Row],[DATA]]="","",WEEKNUM(BS_CONTROLE[[#This Row],[DATA]]))</f>
        <v>11</v>
      </c>
      <c r="D307" s="104" t="s">
        <v>840</v>
      </c>
      <c r="E307" s="159">
        <v>188</v>
      </c>
      <c r="F307" s="126" t="s">
        <v>721</v>
      </c>
      <c r="G307" s="142" t="str">
        <f>IF(D307="","*",VLOOKUP(F307,BS_ATIVIDADE[],3,FALSE))</f>
        <v>DORMENTE - DESCARGA</v>
      </c>
      <c r="H307" s="106"/>
      <c r="I307" s="106"/>
      <c r="J307" s="105">
        <v>55</v>
      </c>
      <c r="K307" s="105">
        <v>129</v>
      </c>
      <c r="L307" s="105" t="s">
        <v>558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7" s="106">
        <v>0.41666666666666669</v>
      </c>
      <c r="P307" s="106" t="s">
        <v>1429</v>
      </c>
      <c r="Q307" s="105">
        <v>70</v>
      </c>
      <c r="R307" s="10" t="str">
        <f>IFERROR(_xlfn.XLOOKUP(F307, BS_ATIVIDADE[ATIVIDADE],BS_ATIVIDADE[UNIDADE] ), "*")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7" s="105" t="s">
        <v>1184</v>
      </c>
      <c r="W307" s="151" t="s">
        <v>1054</v>
      </c>
      <c r="X307" s="104" t="s">
        <v>381</v>
      </c>
      <c r="Y307" s="129" t="s">
        <v>389</v>
      </c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PDM - DESCARGA - DORMENTE</v>
      </c>
      <c r="AJ307" s="9" t="str">
        <f>IF(BS_CONTROLE[[#This Row],[Atividade]]=0, "-", BS_CONTROLE[[#This Row],[Atividade]])</f>
        <v>PDM - DESCARGA - DORMENTE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ZYQ-ZEM</v>
      </c>
      <c r="AN307" s="105" t="str">
        <f>IF(BS_CONTROLE[[#This Row],[SB]]=0, "-", BS_CONTROLE[[#This Row],[SB]])</f>
        <v>130ZYQ2</v>
      </c>
      <c r="AO307" s="105">
        <f>IF(BS_CONTROLE[[#This Row],[SUB]]=0, "-", BS_CONTROLE[[#This Row],[SUB]])</f>
        <v>55</v>
      </c>
      <c r="AP307" s="105">
        <f>BS_CONTROLE[[#This Row],[KM - Inicio]]</f>
        <v>129</v>
      </c>
      <c r="AQ307" s="105">
        <f>BS_CONTROLE[[#This Row],[KM - Inicio]]</f>
        <v>129</v>
      </c>
      <c r="AR307" s="108">
        <v>0</v>
      </c>
      <c r="AS307" s="108">
        <v>0</v>
      </c>
      <c r="AT307" s="108">
        <v>0</v>
      </c>
      <c r="AU307" s="136"/>
      <c r="AV307" s="136"/>
      <c r="AW307" s="14"/>
      <c r="AX307" s="14"/>
      <c r="AY307" s="164">
        <f>IF(D307="","*",IFERROR(IF(ISODD(COUNT(AS307:AX307)),"ERRO",SUM((AT307-AS307),(AV307-AU307),(AX307-AW307))),"ERRO"))</f>
        <v>0</v>
      </c>
      <c r="AZ307" s="153"/>
      <c r="BA307" s="109">
        <v>0</v>
      </c>
      <c r="BB307" s="10" t="str">
        <f>IFERROR(_xlfn.XLOOKUP(AI307, BS_ATIVIDADE[ATIVIDADE],BS_ATIVIDADE[UNIDADE] ), "*")</f>
        <v>Nº DE DORMENTES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7" s="150"/>
      <c r="BG307" s="16"/>
      <c r="BH307" s="17">
        <v>0</v>
      </c>
      <c r="BI307" s="17"/>
      <c r="BJ307" s="17" t="s">
        <v>1425</v>
      </c>
      <c r="BK307" s="18" t="s">
        <v>1430</v>
      </c>
      <c r="BL307" s="16"/>
      <c r="BM307" s="130" t="s">
        <v>405</v>
      </c>
      <c r="BN307" s="130" t="s">
        <v>425</v>
      </c>
      <c r="BO307" s="130" t="s">
        <v>539</v>
      </c>
      <c r="BP307" s="18" t="s">
        <v>1430</v>
      </c>
      <c r="BQ307" s="12" t="e">
        <f>IF(AND(BR307&lt;1,BS307&lt;1),"Produção e Intervalo",IF(BR307&lt;1,"Intervalo",IF(BS307&lt;1,"Produção","Aderente")))</f>
        <v>#VALUE!</v>
      </c>
      <c r="BR307" s="19" t="e">
        <f>IF(OR(B307="",F307=""),"*",AY307/P307)</f>
        <v>#VALUE!</v>
      </c>
      <c r="BS307" s="19">
        <f>IF(OR(B307="",F307=""),"*",BA307/Q307)</f>
        <v>0</v>
      </c>
      <c r="BT307" s="8" t="str">
        <f t="shared" si="6"/>
        <v>CCOCirculaçãoIntervaloContrato</v>
      </c>
    </row>
    <row r="308" spans="1:72" hidden="1">
      <c r="A308" s="47" t="str">
        <f>D308&amp;B308</f>
        <v>EDSON (TP-719)46091</v>
      </c>
      <c r="B308" s="102">
        <v>46091</v>
      </c>
      <c r="C308" s="135">
        <f>IF(BS_CONTROLE[[#This Row],[DATA]]="","",WEEKNUM(BS_CONTROLE[[#This Row],[DATA]]))</f>
        <v>11</v>
      </c>
      <c r="D308" s="104" t="s">
        <v>840</v>
      </c>
      <c r="E308" s="159">
        <v>189</v>
      </c>
      <c r="F308" s="126" t="s">
        <v>721</v>
      </c>
      <c r="G308" s="142" t="str">
        <f>IF(D308="","*",VLOOKUP(F308,BS_ATIVIDADE[],3,FALSE))</f>
        <v>DORMENTE - DESCARGA</v>
      </c>
      <c r="H308" s="106"/>
      <c r="I308" s="106"/>
      <c r="J308" s="105">
        <v>55</v>
      </c>
      <c r="K308" s="105">
        <v>129</v>
      </c>
      <c r="L308" s="105" t="s">
        <v>558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8" s="106">
        <v>0.41666666666666669</v>
      </c>
      <c r="P308" s="106">
        <v>6.9444444444444447E-4</v>
      </c>
      <c r="Q308" s="105">
        <v>70</v>
      </c>
      <c r="R308" s="10" t="str">
        <f>IFERROR(_xlfn.XLOOKUP(F308, BS_ATIVIDADE[ATIVIDADE],BS_ATIVIDADE[UNIDADE] ), "*")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8" s="105" t="s">
        <v>1184</v>
      </c>
      <c r="W308" s="151" t="s">
        <v>1054</v>
      </c>
      <c r="X308" s="104" t="s">
        <v>381</v>
      </c>
      <c r="Y308" s="129" t="s">
        <v>389</v>
      </c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PDM - DESCARGA - DORMENTE</v>
      </c>
      <c r="AJ308" s="9" t="str">
        <f>IF(BS_CONTROLE[[#This Row],[Atividade]]=0, "-", BS_CONTROLE[[#This Row],[Atividade]])</f>
        <v>PDM - DESCARGA - DORMENTE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ZYQ-ZEM</v>
      </c>
      <c r="AN308" s="105" t="str">
        <f>IF(BS_CONTROLE[[#This Row],[SB]]=0, "-", BS_CONTROLE[[#This Row],[SB]])</f>
        <v>130ZYQ2</v>
      </c>
      <c r="AO308" s="105">
        <f>IF(BS_CONTROLE[[#This Row],[SUB]]=0, "-", BS_CONTROLE[[#This Row],[SUB]])</f>
        <v>55</v>
      </c>
      <c r="AP308" s="105">
        <f>BS_CONTROLE[[#This Row],[KM - Inicio]]</f>
        <v>129</v>
      </c>
      <c r="AQ308" s="105">
        <f>BS_CONTROLE[[#This Row],[KM - Inicio]]</f>
        <v>129</v>
      </c>
      <c r="AR308" s="108">
        <v>0</v>
      </c>
      <c r="AS308" s="108">
        <v>0</v>
      </c>
      <c r="AT308" s="108">
        <v>0</v>
      </c>
      <c r="AU308" s="136"/>
      <c r="AV308" s="136"/>
      <c r="AW308" s="14"/>
      <c r="AX308" s="14"/>
      <c r="AY308" s="164">
        <f>IF(D308="","*",IFERROR(IF(ISODD(COUNT(AS308:AX308)),"ERRO",SUM((AT308-AS308),(AV308-AU308),(AX308-AW308))),"ERRO"))</f>
        <v>0</v>
      </c>
      <c r="AZ308" s="153"/>
      <c r="BA308" s="109">
        <v>0</v>
      </c>
      <c r="BB308" s="10" t="str">
        <f>IFERROR(_xlfn.XLOOKUP(AI308, BS_ATIVIDADE[ATIVIDADE],BS_ATIVIDADE[UNIDADE] ), "*")</f>
        <v>Nº DE DORMENTES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8" s="150"/>
      <c r="BG308" s="16"/>
      <c r="BH308" s="17">
        <v>0</v>
      </c>
      <c r="BI308" s="17"/>
      <c r="BJ308" s="17" t="s">
        <v>1425</v>
      </c>
      <c r="BK308" s="18" t="s">
        <v>1430</v>
      </c>
      <c r="BL308" s="16"/>
      <c r="BM308" s="130" t="s">
        <v>405</v>
      </c>
      <c r="BN308" s="130" t="s">
        <v>425</v>
      </c>
      <c r="BO308" s="130" t="s">
        <v>539</v>
      </c>
      <c r="BP308" s="18" t="s">
        <v>1430</v>
      </c>
      <c r="BQ308" s="12" t="str">
        <f>IF(AND(BR308&lt;1,BS308&lt;1),"Produção e Intervalo",IF(BR308&lt;1,"Intervalo",IF(BS308&lt;1,"Produção","Aderente")))</f>
        <v>Produção e Intervalo</v>
      </c>
      <c r="BR308" s="19">
        <f>IF(OR(B308="",F308=""),"*",AY308/P308)</f>
        <v>0</v>
      </c>
      <c r="BS308" s="19">
        <f>IF(OR(B308="",F308=""),"*",BA308/Q308)</f>
        <v>0</v>
      </c>
      <c r="BT308" s="8" t="str">
        <f t="shared" si="6"/>
        <v>CCOCirculaçãoIntervaloContrato</v>
      </c>
    </row>
    <row r="309" spans="1:72" hidden="1">
      <c r="A309" s="47" t="str">
        <f>D309&amp;B309</f>
        <v>V8946091</v>
      </c>
      <c r="B309" s="102">
        <v>46091</v>
      </c>
      <c r="C309" s="135">
        <f>IF(BS_CONTROLE[[#This Row],[DATA]]="","",WEEKNUM(BS_CONTROLE[[#This Row],[DATA]]))</f>
        <v>11</v>
      </c>
      <c r="D309" s="104" t="s">
        <v>768</v>
      </c>
      <c r="E309" s="159">
        <v>121</v>
      </c>
      <c r="F309" s="126" t="s">
        <v>663</v>
      </c>
      <c r="G309" s="142" t="str">
        <f>IF(D309="","*",VLOOKUP(F309,BS_ATIVIDADE[],3,FALSE))</f>
        <v>MECANIZAÇÃO - SOCADORA</v>
      </c>
      <c r="H309" s="106" t="s">
        <v>1302</v>
      </c>
      <c r="I309" s="106" t="s">
        <v>1068</v>
      </c>
      <c r="J309" s="105">
        <v>55</v>
      </c>
      <c r="K309" s="105">
        <v>134</v>
      </c>
      <c r="L309" s="105">
        <v>135.1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09" s="106">
        <v>0.40972222222222221</v>
      </c>
      <c r="P309" s="106">
        <v>6.9444444444444447E-4</v>
      </c>
      <c r="Q309" s="105">
        <v>900</v>
      </c>
      <c r="R309" s="10" t="str">
        <f>IFERROR(_xlfn.XLOOKUP(F309, BS_ATIVIDADE[ATIVIDADE],BS_ATIVIDADE[UNIDADE] ), "*")</f>
        <v>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9" s="105" t="s">
        <v>1072</v>
      </c>
      <c r="W309" s="151" t="s">
        <v>1013</v>
      </c>
      <c r="X309" s="104" t="s">
        <v>381</v>
      </c>
      <c r="Y309" s="129" t="s">
        <v>389</v>
      </c>
      <c r="Z309" s="104"/>
      <c r="AA309" s="105">
        <v>1</v>
      </c>
      <c r="AB309" s="103" t="s">
        <v>377</v>
      </c>
      <c r="AC309" s="152" t="s">
        <v>371</v>
      </c>
      <c r="AD309" s="107">
        <v>0.35416666666666669</v>
      </c>
      <c r="AE309" s="105">
        <v>6239</v>
      </c>
      <c r="AF309" s="105"/>
      <c r="AG309" s="105"/>
      <c r="AH309" s="15"/>
      <c r="AI309" s="126" t="str">
        <f>IF(BS_CONTROLE[[#This Row],[Atividade]]=0, "-", BS_CONTROLE[[#This Row],[Atividade]])</f>
        <v>MECANIZAÇÃO - SOCADORA</v>
      </c>
      <c r="AJ309" s="9" t="str">
        <f>IF(BS_CONTROLE[[#This Row],[Atividade]]=0, "-", BS_CONTROLE[[#This Row],[Atividade]])</f>
        <v>MECANIZAÇÃO - SOCADORA</v>
      </c>
      <c r="AK309" s="31" t="str">
        <f>BS_CONTROLE[[#This Row],[Local - Partida]]</f>
        <v>ZEM130-1</v>
      </c>
      <c r="AL309" s="31" t="str">
        <f>BS_CONTROLE[[#This Row],[Local - Encerramento]]</f>
        <v>ZEM130-2</v>
      </c>
      <c r="AM309" s="105" t="str">
        <f>IF(BS_CONTROLE[[#This Row],[Entre - Estações]]=0, "-", BS_CONTROLE[[#This Row],[Entre - Estações]])</f>
        <v>ZYQ-ZEM</v>
      </c>
      <c r="AN309" s="105" t="str">
        <f>IF(BS_CONTROLE[[#This Row],[SB]]=0, "-", BS_CONTROLE[[#This Row],[SB]])</f>
        <v>ZEM1302</v>
      </c>
      <c r="AO309" s="105">
        <f>IF(BS_CONTROLE[[#This Row],[SUB]]=0, "-", BS_CONTROLE[[#This Row],[SUB]])</f>
        <v>55</v>
      </c>
      <c r="AP309" s="105">
        <f>BS_CONTROLE[[#This Row],[KM - Inicio]]</f>
        <v>134</v>
      </c>
      <c r="AQ309" s="105">
        <f>BS_CONTROLE[[#This Row],[KM - Inicio]]</f>
        <v>134</v>
      </c>
      <c r="AR309" s="108">
        <v>0.42499999999999999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>
        <v>0</v>
      </c>
      <c r="BB309" s="10" t="str">
        <f>IFERROR(_xlfn.XLOOKUP(AI309, BS_ATIVIDADE[ATIVIDADE],BS_ATIVIDADE[UNIDADE] ), "*")</f>
        <v>M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9" s="150"/>
      <c r="BG309" s="16"/>
      <c r="BH309" s="17">
        <v>0</v>
      </c>
      <c r="BI309" s="17"/>
      <c r="BJ309" s="17" t="s">
        <v>1431</v>
      </c>
      <c r="BK309" s="18" t="s">
        <v>1432</v>
      </c>
      <c r="BL309" s="16"/>
      <c r="BM309" s="130" t="s">
        <v>405</v>
      </c>
      <c r="BN309" s="130" t="s">
        <v>425</v>
      </c>
      <c r="BO309" s="130" t="s">
        <v>539</v>
      </c>
      <c r="BP309" s="18" t="s">
        <v>1432</v>
      </c>
      <c r="BQ309" s="12" t="str">
        <f>IF(AND(BR309&lt;1,BS309&lt;1),"Produção e Intervalo",IF(BR309&lt;1,"Intervalo",IF(BS309&lt;1,"Produção","Aderente")))</f>
        <v>Produção e Intervalo</v>
      </c>
      <c r="BR309" s="19">
        <f>IF(OR(B309="",F309=""),"*",AY309/P309)</f>
        <v>0</v>
      </c>
      <c r="BS309" s="19">
        <f>IF(OR(B309="",F309=""),"*",BA309/Q309)</f>
        <v>0</v>
      </c>
      <c r="BT309" s="8" t="str">
        <f t="shared" si="6"/>
        <v>CCOCirculaçãoIntervaloContrato</v>
      </c>
    </row>
    <row r="310" spans="1:72" hidden="1">
      <c r="A310" s="47" t="str">
        <f>D310&amp;B310</f>
        <v>MODERNIZAÇÃO TURMA 246091</v>
      </c>
      <c r="B310" s="102">
        <v>46091</v>
      </c>
      <c r="C310" s="135">
        <f>IF(BS_CONTROLE[[#This Row],[DATA]]="","",WEEKNUM(BS_CONTROLE[[#This Row],[DATA]]))</f>
        <v>11</v>
      </c>
      <c r="D310" s="104" t="s">
        <v>596</v>
      </c>
      <c r="E310" s="159"/>
      <c r="F310" s="126" t="s">
        <v>689</v>
      </c>
      <c r="G310" s="142" t="str">
        <f>IF(D310="","*",VLOOKUP(F310,BS_ATIVIDADE[],3,FALSE))</f>
        <v>MODERNIZAÇÃO</v>
      </c>
      <c r="H310" s="106" t="s">
        <v>558</v>
      </c>
      <c r="I310" s="106" t="s">
        <v>558</v>
      </c>
      <c r="J310" s="105">
        <v>55</v>
      </c>
      <c r="K310" s="105">
        <v>151.30000000000001</v>
      </c>
      <c r="L310" s="105" t="s">
        <v>558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310" s="106">
        <v>0.625</v>
      </c>
      <c r="P310" s="106">
        <v>2.0833333333333332E-2</v>
      </c>
      <c r="Q310" s="105">
        <v>1</v>
      </c>
      <c r="R310" s="10" t="str">
        <f>IFERROR(_xlfn.XLOOKUP(F310, BS_ATIVIDADE[ATIVIDADE],BS_ATIVIDADE[UNIDADE] ), "*")</f>
        <v>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0" s="105" t="s">
        <v>1074</v>
      </c>
      <c r="W310" s="151" t="s">
        <v>1433</v>
      </c>
      <c r="X310" s="104" t="s">
        <v>390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MODERNIZAÇÃO - SOCADORA</v>
      </c>
      <c r="AJ310" s="9" t="str">
        <f>IF(BS_CONTROLE[[#This Row],[Atividade]]=0, "-", BS_CONTROLE[[#This Row],[Atividade]])</f>
        <v>MODERNIZAÇÃO - SOCADORA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ZEJ-ZEV</v>
      </c>
      <c r="AN310" s="105" t="str">
        <f>IF(BS_CONTROLE[[#This Row],[SB]]=0, "-", BS_CONTROLE[[#This Row],[SB]])</f>
        <v>ZRB2</v>
      </c>
      <c r="AO310" s="105">
        <f>IF(BS_CONTROLE[[#This Row],[SUB]]=0, "-", BS_CONTROLE[[#This Row],[SUB]])</f>
        <v>55</v>
      </c>
      <c r="AP310" s="105">
        <f>BS_CONTROLE[[#This Row],[KM - Inicio]]</f>
        <v>151.30000000000001</v>
      </c>
      <c r="AQ310" s="105">
        <f>BS_CONTROLE[[#This Row],[KM - Inicio]]</f>
        <v>151.30000000000001</v>
      </c>
      <c r="AR310" s="108">
        <v>0.61875000000000002</v>
      </c>
      <c r="AS310" s="108">
        <v>0.64166666666666672</v>
      </c>
      <c r="AT310" s="108">
        <v>0.6694444444444444</v>
      </c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2.7777777777777679E-2</v>
      </c>
      <c r="AZ310" s="153"/>
      <c r="BA310" s="109">
        <v>1</v>
      </c>
      <c r="BB310" s="10" t="str">
        <f>IFERROR(_xlfn.XLOOKUP(AI310, BS_ATIVIDADE[ATIVIDADE],BS_ATIVIDADE[UNIDADE] ), "*")</f>
        <v>M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0" s="105" t="s">
        <v>1118</v>
      </c>
      <c r="BG310" s="16"/>
      <c r="BH310" s="17">
        <v>2</v>
      </c>
      <c r="BI310" s="17"/>
      <c r="BJ310" s="17"/>
      <c r="BK310" s="18" t="s">
        <v>1434</v>
      </c>
      <c r="BL310" s="16"/>
      <c r="BM310" s="130" t="s">
        <v>410</v>
      </c>
      <c r="BN310" s="130" t="s">
        <v>410</v>
      </c>
      <c r="BO310" s="130" t="s">
        <v>410</v>
      </c>
      <c r="BP310" s="18" t="s">
        <v>558</v>
      </c>
      <c r="BQ310" s="12" t="str">
        <f>IF(AND(BR310&lt;1,BS310&lt;1),"Produção e Intervalo",IF(BR310&lt;1,"Intervalo",IF(BS310&lt;1,"Produção","Aderente")))</f>
        <v>Aderente</v>
      </c>
      <c r="BR310" s="19">
        <f>IF(OR(B310="",F310=""),"*",AY310/P310)</f>
        <v>1.3333333333333286</v>
      </c>
      <c r="BS310" s="19">
        <f>IF(OR(B310="",F310=""),"*",BA310/Q310)</f>
        <v>1</v>
      </c>
      <c r="BT310" s="8" t="str">
        <f t="shared" si="6"/>
        <v>OKOK</v>
      </c>
    </row>
    <row r="311" spans="1:72" ht="26.25" hidden="1" customHeight="1">
      <c r="A311" s="47" t="str">
        <f>D311&amp;B311</f>
        <v>MOD ZRB46091</v>
      </c>
      <c r="B311" s="102">
        <v>46091</v>
      </c>
      <c r="C311" s="135">
        <f>IF(BS_CONTROLE[[#This Row],[DATA]]="","",WEEKNUM(BS_CONTROLE[[#This Row],[DATA]]))</f>
        <v>11</v>
      </c>
      <c r="D311" s="104" t="s">
        <v>582</v>
      </c>
      <c r="E311" s="159">
        <v>39</v>
      </c>
      <c r="F311" s="126" t="s">
        <v>548</v>
      </c>
      <c r="G311" s="142" t="str">
        <f>IF(D311="","*",VLOOKUP(F311,BS_ATIVIDADE[],3,FALSE))</f>
        <v>OUTROS</v>
      </c>
      <c r="H311" s="106" t="s">
        <v>558</v>
      </c>
      <c r="I311" s="106" t="s">
        <v>558</v>
      </c>
      <c r="J311" s="105">
        <v>55</v>
      </c>
      <c r="K311" s="105">
        <v>145.9</v>
      </c>
      <c r="L311" s="105">
        <v>151.69999999999999</v>
      </c>
      <c r="M311" s="127" t="s">
        <v>1104</v>
      </c>
      <c r="N311" s="127" t="s">
        <v>1105</v>
      </c>
      <c r="O311" s="106">
        <v>0.33333333333333331</v>
      </c>
      <c r="P311" s="106">
        <v>0.33333333333333331</v>
      </c>
      <c r="Q311" s="105">
        <v>1</v>
      </c>
      <c r="R311" s="10" t="str">
        <f>IFERROR(_xlfn.XLOOKUP(F311, BS_ATIVIDADE[ATIVIDADE],BS_ATIVIDADE[UNIDADE] ), "*")</f>
        <v>BINÁRIO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1" s="105"/>
      <c r="W311" s="151" t="s">
        <v>1435</v>
      </c>
      <c r="X311" s="104" t="s">
        <v>381</v>
      </c>
      <c r="Y311" s="129" t="s">
        <v>380</v>
      </c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BLOCO</v>
      </c>
      <c r="AJ311" s="9" t="str">
        <f>IF(BS_CONTROLE[[#This Row],[Atividade]]=0, "-", BS_CONTROLE[[#This Row],[Atividade]])</f>
        <v>BLOCO</v>
      </c>
      <c r="AK311" s="31" t="str">
        <f>BS_CONTROLE[[#This Row],[Local - Partida]]</f>
        <v>-</v>
      </c>
      <c r="AL311" s="31" t="str">
        <f>BS_CONTROLE[[#This Row],[Local - Encerramento]]</f>
        <v>-</v>
      </c>
      <c r="AM311" s="105" t="str">
        <f>IF(BS_CONTROLE[[#This Row],[Entre - Estações]]=0, "-", BS_CONTROLE[[#This Row],[Entre - Estações]])</f>
        <v>ZEJ-ZRB</v>
      </c>
      <c r="AN311" s="105" t="str">
        <f>IF(BS_CONTROLE[[#This Row],[SB]]=0, "-", BS_CONTROLE[[#This Row],[SB]])</f>
        <v>ZEJZRB</v>
      </c>
      <c r="AO311" s="105">
        <f>IF(BS_CONTROLE[[#This Row],[SUB]]=0, "-", BS_CONTROLE[[#This Row],[SUB]])</f>
        <v>55</v>
      </c>
      <c r="AP311" s="105">
        <f>BS_CONTROLE[[#This Row],[KM - Inicio]]</f>
        <v>145.9</v>
      </c>
      <c r="AQ311" s="105">
        <f>BS_CONTROLE[[#This Row],[KM - Inicio]]</f>
        <v>145.9</v>
      </c>
      <c r="AR311" s="108">
        <v>0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>IF(D311="","*",IFERROR(IF(ISODD(COUNT(AS311:AX311)),"ERRO",SUM((AT311-AS311),(AV311-AU311),(AX311-AW311))),"ERRO"))</f>
        <v>0</v>
      </c>
      <c r="AZ311" s="153"/>
      <c r="BA311" s="109">
        <v>0</v>
      </c>
      <c r="BB311" s="10" t="str">
        <f>IFERROR(_xlfn.XLOOKUP(AI311, BS_ATIVIDADE[ATIVIDADE],BS_ATIVIDADE[UNIDADE] ), "*")</f>
        <v>BINÁRIO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1" s="150"/>
      <c r="BG311" s="16"/>
      <c r="BH311" s="17">
        <v>0</v>
      </c>
      <c r="BI311" s="17"/>
      <c r="BJ311" s="17" t="s">
        <v>1436</v>
      </c>
      <c r="BK311" s="17" t="s">
        <v>1436</v>
      </c>
      <c r="BL311" s="16"/>
      <c r="BM311" s="130" t="s">
        <v>408</v>
      </c>
      <c r="BN311" s="130" t="s">
        <v>435</v>
      </c>
      <c r="BO311" s="130" t="s">
        <v>545</v>
      </c>
      <c r="BP311" s="17" t="s">
        <v>1437</v>
      </c>
      <c r="BQ311" s="12" t="str">
        <f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8" t="str">
        <f t="shared" si="6"/>
        <v>ModernizaçãoExecução</v>
      </c>
    </row>
    <row r="312" spans="1:72" ht="23.25" hidden="1">
      <c r="A312" s="47" t="str">
        <f>D312&amp;B312</f>
        <v>W9646091</v>
      </c>
      <c r="B312" s="102">
        <v>46091</v>
      </c>
      <c r="C312" s="135">
        <f>IF(BS_CONTROLE[[#This Row],[DATA]]="","",WEEKNUM(BS_CONTROLE[[#This Row],[DATA]]))</f>
        <v>11</v>
      </c>
      <c r="D312" s="104" t="s">
        <v>805</v>
      </c>
      <c r="E312" s="159">
        <v>34</v>
      </c>
      <c r="F312" s="126" t="s">
        <v>682</v>
      </c>
      <c r="G312" s="142" t="str">
        <f>IF(D312="","*",VLOOKUP(F312,BS_ATIVIDADE[],3,FALSE))</f>
        <v>MODERNIZAÇÃO</v>
      </c>
      <c r="H312" s="106" t="s">
        <v>1096</v>
      </c>
      <c r="I312" s="106" t="s">
        <v>1096</v>
      </c>
      <c r="J312" s="105">
        <v>55</v>
      </c>
      <c r="K312" s="105">
        <v>147.52000000000001</v>
      </c>
      <c r="L312" s="105" t="s">
        <v>558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12" s="106">
        <v>0.31944444444444442</v>
      </c>
      <c r="P312" s="106">
        <v>6.9444444444444447E-4</v>
      </c>
      <c r="Q312" s="105">
        <v>1</v>
      </c>
      <c r="R312" s="10" t="str">
        <f>IFERROR(_xlfn.XLOOKUP(F312, BS_ATIVIDADE[ATIVIDADE],BS_ATIVIDADE[UNIDADE] ), "*")</f>
        <v>BINÁRIO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2" s="105"/>
      <c r="W312" s="151" t="s">
        <v>1438</v>
      </c>
      <c r="X312" s="104" t="s">
        <v>381</v>
      </c>
      <c r="Y312" s="129" t="s">
        <v>389</v>
      </c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MODERNIZAÇÃO - OUTRA ATIVIDADE</v>
      </c>
      <c r="AJ312" s="9" t="str">
        <f>IF(BS_CONTROLE[[#This Row],[Atividade]]=0, "-", BS_CONTROLE[[#This Row],[Atividade]])</f>
        <v>MODERNIZAÇÃO - OUTRA ATIVIDADE</v>
      </c>
      <c r="AK312" s="31" t="str">
        <f>BS_CONTROLE[[#This Row],[Local - Partida]]</f>
        <v xml:space="preserve">ZEM1 </v>
      </c>
      <c r="AL312" s="31" t="str">
        <f>BS_CONTROLE[[#This Row],[Local - Encerramento]]</f>
        <v xml:space="preserve">ZEM1 </v>
      </c>
      <c r="AM312" s="105" t="str">
        <f>IF(BS_CONTROLE[[#This Row],[Entre - Estações]]=0, "-", BS_CONTROLE[[#This Row],[Entre - Estações]])</f>
        <v>ZEJ-ZEV</v>
      </c>
      <c r="AN312" s="105" t="str">
        <f>IF(BS_CONTROLE[[#This Row],[SB]]=0, "-", BS_CONTROLE[[#This Row],[SB]])</f>
        <v>148ZEJ2</v>
      </c>
      <c r="AO312" s="105">
        <f>IF(BS_CONTROLE[[#This Row],[SUB]]=0, "-", BS_CONTROLE[[#This Row],[SUB]])</f>
        <v>55</v>
      </c>
      <c r="AP312" s="105">
        <f>BS_CONTROLE[[#This Row],[KM - Inicio]]</f>
        <v>147.52000000000001</v>
      </c>
      <c r="AQ312" s="105">
        <f>BS_CONTROLE[[#This Row],[KM - Inicio]]</f>
        <v>147.52000000000001</v>
      </c>
      <c r="AR312" s="108">
        <v>0.3263888888888889</v>
      </c>
      <c r="AS312" s="108">
        <v>0</v>
      </c>
      <c r="AT312" s="108">
        <v>0</v>
      </c>
      <c r="AU312" s="136"/>
      <c r="AV312" s="136"/>
      <c r="AW312" s="14"/>
      <c r="AX312" s="14"/>
      <c r="AY312" s="164">
        <f>IF(D312="","*",IFERROR(IF(ISODD(COUNT(AS312:AX312)),"ERRO",SUM((AT312-AS312),(AV312-AU312),(AX312-AW312))),"ERRO"))</f>
        <v>0</v>
      </c>
      <c r="AZ312" s="153"/>
      <c r="BA312" s="109">
        <v>0</v>
      </c>
      <c r="BB312" s="10" t="str">
        <f>IFERROR(_xlfn.XLOOKUP(AI312, BS_ATIVIDADE[ATIVIDADE],BS_ATIVIDADE[UNIDADE] ), "*")</f>
        <v>BINÁRIO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2" s="150"/>
      <c r="BG312" s="16"/>
      <c r="BH312" s="17">
        <v>0</v>
      </c>
      <c r="BI312" s="17"/>
      <c r="BJ312" s="17" t="s">
        <v>1439</v>
      </c>
      <c r="BK312" s="17" t="s">
        <v>1439</v>
      </c>
      <c r="BL312" s="16"/>
      <c r="BM312" s="130" t="s">
        <v>408</v>
      </c>
      <c r="BN312" s="130" t="s">
        <v>435</v>
      </c>
      <c r="BO312" s="130" t="s">
        <v>545</v>
      </c>
      <c r="BP312" s="17" t="s">
        <v>1439</v>
      </c>
      <c r="BQ312" s="12" t="str">
        <f>IF(AND(BR312&lt;1,BS312&lt;1),"Produção e Intervalo",IF(BR312&lt;1,"Intervalo",IF(BS312&lt;1,"Produção","Aderente")))</f>
        <v>Produção e Intervalo</v>
      </c>
      <c r="BR312" s="19">
        <f>IF(OR(B312="",F312=""),"*",AY312/P312)</f>
        <v>0</v>
      </c>
      <c r="BS312" s="19">
        <f>IF(OR(B312="",F312=""),"*",BA312/Q312)</f>
        <v>0</v>
      </c>
      <c r="BT312" s="8" t="str">
        <f t="shared" si="6"/>
        <v>ModernizaçãoExecução</v>
      </c>
    </row>
    <row r="313" spans="1:72" ht="23.25" hidden="1">
      <c r="A313" s="47" t="str">
        <f>D313&amp;B313</f>
        <v>W9946091</v>
      </c>
      <c r="B313" s="102">
        <v>46091</v>
      </c>
      <c r="C313" s="135">
        <f>IF(BS_CONTROLE[[#This Row],[DATA]]="","",WEEKNUM(BS_CONTROLE[[#This Row],[DATA]]))</f>
        <v>11</v>
      </c>
      <c r="D313" s="104" t="s">
        <v>808</v>
      </c>
      <c r="E313" s="159">
        <v>35</v>
      </c>
      <c r="F313" s="126" t="s">
        <v>687</v>
      </c>
      <c r="G313" s="142" t="str">
        <f>IF(D313="","*",VLOOKUP(F313,BS_ATIVIDADE[],3,FALSE))</f>
        <v>MODERNIZAÇÃO</v>
      </c>
      <c r="H313" s="106" t="s">
        <v>54</v>
      </c>
      <c r="I313" s="106" t="s">
        <v>1096</v>
      </c>
      <c r="J313" s="105">
        <v>55</v>
      </c>
      <c r="K313" s="105">
        <v>150.1</v>
      </c>
      <c r="L313" s="105" t="s">
        <v>558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3" s="106">
        <v>0.30555555555555558</v>
      </c>
      <c r="P313" s="106">
        <v>6.9444444444444447E-4</v>
      </c>
      <c r="Q313" s="105">
        <v>10</v>
      </c>
      <c r="R313" s="10" t="str">
        <f>IFERROR(_xlfn.XLOOKUP(F313, BS_ATIVIDADE[ATIVIDADE],BS_ATIVIDADE[UNIDADE] ), "*")</f>
        <v>VAGÕES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3" s="105"/>
      <c r="W313" s="151" t="s">
        <v>1440</v>
      </c>
      <c r="X313" s="104" t="s">
        <v>381</v>
      </c>
      <c r="Y313" s="129" t="s">
        <v>389</v>
      </c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MODERNIZAÇÃO - PEDRA - DESCARGA</v>
      </c>
      <c r="AJ313" s="9" t="str">
        <f>IF(BS_CONTROLE[[#This Row],[Atividade]]=0, "-", BS_CONTROLE[[#This Row],[Atividade]])</f>
        <v>MODERNIZAÇÃO - PEDRA - DESCARGA</v>
      </c>
      <c r="AK313" s="31" t="str">
        <f>BS_CONTROLE[[#This Row],[Local - Partida]]</f>
        <v>ZEM1</v>
      </c>
      <c r="AL313" s="31" t="str">
        <f>BS_CONTROLE[[#This Row],[Local - Encerramento]]</f>
        <v xml:space="preserve">ZEM1 </v>
      </c>
      <c r="AM313" s="105" t="str">
        <f>IF(BS_CONTROLE[[#This Row],[Entre - Estações]]=0, "-", BS_CONTROLE[[#This Row],[Entre - Estações]])</f>
        <v>ZEJ-ZEV</v>
      </c>
      <c r="AN313" s="105" t="str">
        <f>IF(BS_CONTROLE[[#This Row],[SB]]=0, "-", BS_CONTROLE[[#This Row],[SB]])</f>
        <v>ZRB1502</v>
      </c>
      <c r="AO313" s="105">
        <f>IF(BS_CONTROLE[[#This Row],[SUB]]=0, "-", BS_CONTROLE[[#This Row],[SUB]])</f>
        <v>55</v>
      </c>
      <c r="AP313" s="105">
        <f>BS_CONTROLE[[#This Row],[KM - Inicio]]</f>
        <v>150.1</v>
      </c>
      <c r="AQ313" s="105">
        <f>BS_CONTROLE[[#This Row],[KM - Inicio]]</f>
        <v>150.1</v>
      </c>
      <c r="AR313" s="108">
        <v>0.34305555555555556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>IF(D313="","*",IFERROR(IF(ISODD(COUNT(AS313:AX313)),"ERRO",SUM((AT313-AS313),(AV313-AU313),(AX313-AW313))),"ERRO"))</f>
        <v>0</v>
      </c>
      <c r="AZ313" s="153"/>
      <c r="BA313" s="109">
        <v>0</v>
      </c>
      <c r="BB313" s="10" t="str">
        <f>IFERROR(_xlfn.XLOOKUP(AI313, BS_ATIVIDADE[ATIVIDADE],BS_ATIVIDADE[UNIDADE] ), "*")</f>
        <v>VAGÕES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3" s="150"/>
      <c r="BG313" s="16"/>
      <c r="BH313" s="17">
        <v>0</v>
      </c>
      <c r="BI313" s="17"/>
      <c r="BJ313" s="17" t="s">
        <v>1441</v>
      </c>
      <c r="BK313" s="17" t="s">
        <v>1441</v>
      </c>
      <c r="BL313" s="16"/>
      <c r="BM313" s="130" t="s">
        <v>408</v>
      </c>
      <c r="BN313" s="130" t="s">
        <v>435</v>
      </c>
      <c r="BO313" s="130" t="s">
        <v>545</v>
      </c>
      <c r="BP313" s="17" t="s">
        <v>1439</v>
      </c>
      <c r="BQ313" s="12" t="str">
        <f>IF(AND(BR313&lt;1,BS313&lt;1),"Produção e Intervalo",IF(BR313&lt;1,"Intervalo",IF(BS313&lt;1,"Produção","Aderente")))</f>
        <v>Produção e Intervalo</v>
      </c>
      <c r="BR313" s="19">
        <f>IF(OR(B313="",F313=""),"*",AY313/P313)</f>
        <v>0</v>
      </c>
      <c r="BS313" s="19">
        <f>IF(OR(B313="",F313=""),"*",BA313/Q313)</f>
        <v>0</v>
      </c>
      <c r="BT313" s="8" t="str">
        <f t="shared" si="6"/>
        <v>ModernizaçãoExecução</v>
      </c>
    </row>
    <row r="314" spans="1:72" ht="23.25" hidden="1">
      <c r="A314" s="47" t="str">
        <f>D314&amp;B314</f>
        <v>V9546091</v>
      </c>
      <c r="B314" s="102">
        <v>46091</v>
      </c>
      <c r="C314" s="135">
        <f>IF(BS_CONTROLE[[#This Row],[DATA]]="","",WEEKNUM(BS_CONTROLE[[#This Row],[DATA]]))</f>
        <v>11</v>
      </c>
      <c r="D314" s="104" t="s">
        <v>779</v>
      </c>
      <c r="E314" s="159">
        <v>36</v>
      </c>
      <c r="F314" s="126" t="s">
        <v>689</v>
      </c>
      <c r="G314" s="142" t="str">
        <f>IF(D314="","*",VLOOKUP(F314,BS_ATIVIDADE[],3,FALSE))</f>
        <v>MODERNIZAÇÃO</v>
      </c>
      <c r="H314" s="106" t="s">
        <v>53</v>
      </c>
      <c r="I314" s="106" t="s">
        <v>54</v>
      </c>
      <c r="J314" s="105">
        <v>55</v>
      </c>
      <c r="K314" s="105">
        <v>150.15</v>
      </c>
      <c r="L314" s="105" t="s">
        <v>558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4" s="106">
        <v>0.29166666666666669</v>
      </c>
      <c r="P314" s="106">
        <v>6.9444444444444447E-4</v>
      </c>
      <c r="Q314" s="105">
        <v>500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4" s="105"/>
      <c r="W314" s="151" t="s">
        <v>1442</v>
      </c>
      <c r="X314" s="104" t="s">
        <v>381</v>
      </c>
      <c r="Y314" s="129" t="s">
        <v>389</v>
      </c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MODERNIZAÇÃO - SOCADORA</v>
      </c>
      <c r="AJ314" s="9" t="str">
        <f>IF(BS_CONTROLE[[#This Row],[Atividade]]=0, "-", BS_CONTROLE[[#This Row],[Atividade]])</f>
        <v>MODERNIZAÇÃO - SOCADORA</v>
      </c>
      <c r="AK314" s="31" t="str">
        <f>BS_CONTROLE[[#This Row],[Local - Partida]]</f>
        <v>ZEM1301</v>
      </c>
      <c r="AL314" s="31" t="str">
        <f>BS_CONTROLE[[#This Row],[Local - Encerramento]]</f>
        <v>ZEM1</v>
      </c>
      <c r="AM314" s="105" t="str">
        <f>IF(BS_CONTROLE[[#This Row],[Entre - Estações]]=0, "-", BS_CONTROLE[[#This Row],[Entre - Estações]])</f>
        <v>ZEJ-ZEV</v>
      </c>
      <c r="AN314" s="105" t="str">
        <f>IF(BS_CONTROLE[[#This Row],[SB]]=0, "-", BS_CONTROLE[[#This Row],[SB]])</f>
        <v>ZRB1502</v>
      </c>
      <c r="AO314" s="105">
        <f>IF(BS_CONTROLE[[#This Row],[SUB]]=0, "-", BS_CONTROLE[[#This Row],[SUB]])</f>
        <v>55</v>
      </c>
      <c r="AP314" s="105">
        <f>BS_CONTROLE[[#This Row],[KM - Inicio]]</f>
        <v>150.15</v>
      </c>
      <c r="AQ314" s="105">
        <f>BS_CONTROLE[[#This Row],[KM - Inicio]]</f>
        <v>150.15</v>
      </c>
      <c r="AR314" s="108">
        <v>0.37847222222222221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>IF(D314="","*",IFERROR(IF(ISODD(COUNT(AS314:AX314)),"ERRO",SUM((AT314-AS314),(AV314-AU314),(AX314-AW314))),"ERRO"))</f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4" s="150"/>
      <c r="BG314" s="16"/>
      <c r="BH314" s="17">
        <v>0</v>
      </c>
      <c r="BI314" s="17"/>
      <c r="BJ314" s="17" t="s">
        <v>1443</v>
      </c>
      <c r="BK314" s="17" t="s">
        <v>1443</v>
      </c>
      <c r="BL314" s="16"/>
      <c r="BM314" s="130" t="s">
        <v>408</v>
      </c>
      <c r="BN314" s="130" t="s">
        <v>435</v>
      </c>
      <c r="BO314" s="130" t="s">
        <v>545</v>
      </c>
      <c r="BP314" s="17" t="s">
        <v>1443</v>
      </c>
      <c r="BQ314" s="12" t="str">
        <f>IF(AND(BR314&lt;1,BS314&lt;1),"Produção e Intervalo",IF(BR314&lt;1,"Intervalo",IF(BS314&lt;1,"Produção","Aderente")))</f>
        <v>Produção e Intervalo</v>
      </c>
      <c r="BR314" s="19">
        <f>IF(OR(B314="",F314=""),"*",AY314/P314)</f>
        <v>0</v>
      </c>
      <c r="BS314" s="19">
        <f>IF(OR(B314="",F314=""),"*",BA314/Q314)</f>
        <v>0</v>
      </c>
      <c r="BT314" s="8" t="str">
        <f t="shared" si="6"/>
        <v>ModernizaçãoExecução</v>
      </c>
    </row>
    <row r="315" spans="1:72" ht="23.25" hidden="1">
      <c r="A315" s="47" t="str">
        <f>D315&amp;B315</f>
        <v>W9746091</v>
      </c>
      <c r="B315" s="102">
        <v>46091</v>
      </c>
      <c r="C315" s="135">
        <f>IF(BS_CONTROLE[[#This Row],[DATA]]="","",WEEKNUM(BS_CONTROLE[[#This Row],[DATA]]))</f>
        <v>11</v>
      </c>
      <c r="D315" s="104" t="s">
        <v>806</v>
      </c>
      <c r="E315" s="159">
        <v>37</v>
      </c>
      <c r="F315" s="126" t="s">
        <v>682</v>
      </c>
      <c r="G315" s="142" t="str">
        <f>IF(D315="","*",VLOOKUP(F315,BS_ATIVIDADE[],3,FALSE))</f>
        <v>MODERNIZAÇÃO</v>
      </c>
      <c r="H315" s="106" t="s">
        <v>131</v>
      </c>
      <c r="I315" s="106" t="s">
        <v>131</v>
      </c>
      <c r="J315" s="105">
        <v>55</v>
      </c>
      <c r="K315" s="105">
        <v>150.6</v>
      </c>
      <c r="L315" s="105" t="s">
        <v>558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5" s="106">
        <v>0.29166666666666669</v>
      </c>
      <c r="P315" s="106">
        <v>6.9444444444444447E-4</v>
      </c>
      <c r="Q315" s="105">
        <v>1</v>
      </c>
      <c r="R315" s="10" t="str">
        <f>IFERROR(_xlfn.XLOOKUP(F315, BS_ATIVIDADE[ATIVIDADE],BS_ATIVIDADE[UNIDADE] ), "*")</f>
        <v>BINÁRIO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5" s="105" t="s">
        <v>1392</v>
      </c>
      <c r="W315" s="151" t="s">
        <v>1444</v>
      </c>
      <c r="X315" s="104" t="s">
        <v>381</v>
      </c>
      <c r="Y315" s="129" t="s">
        <v>389</v>
      </c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MODERNIZAÇÃO - OUTRA ATIVIDADE</v>
      </c>
      <c r="AJ315" s="9" t="str">
        <f>IF(BS_CONTROLE[[#This Row],[Atividade]]=0, "-", BS_CONTROLE[[#This Row],[Atividade]])</f>
        <v>MODERNIZAÇÃO - OUTRA ATIVIDADE</v>
      </c>
      <c r="AK315" s="31" t="str">
        <f>BS_CONTROLE[[#This Row],[Local - Partida]]</f>
        <v>Z3VZEV</v>
      </c>
      <c r="AL315" s="31" t="str">
        <f>BS_CONTROLE[[#This Row],[Local - Encerramento]]</f>
        <v>Z3VZEV</v>
      </c>
      <c r="AM315" s="105" t="str">
        <f>IF(BS_CONTROLE[[#This Row],[Entre - Estações]]=0, "-", BS_CONTROLE[[#This Row],[Entre - Estações]])</f>
        <v>ZEJ-ZEV</v>
      </c>
      <c r="AN315" s="105" t="str">
        <f>IF(BS_CONTROLE[[#This Row],[SB]]=0, "-", BS_CONTROLE[[#This Row],[SB]])</f>
        <v>ZRB1502</v>
      </c>
      <c r="AO315" s="105">
        <f>IF(BS_CONTROLE[[#This Row],[SUB]]=0, "-", BS_CONTROLE[[#This Row],[SUB]])</f>
        <v>55</v>
      </c>
      <c r="AP315" s="105">
        <f>BS_CONTROLE[[#This Row],[KM - Inicio]]</f>
        <v>150.6</v>
      </c>
      <c r="AQ315" s="105">
        <f>BS_CONTROLE[[#This Row],[KM - Inicio]]</f>
        <v>150.6</v>
      </c>
      <c r="AR315" s="108">
        <v>0.38263888888888886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>IF(D315="","*",IFERROR(IF(ISODD(COUNT(AS315:AX315)),"ERRO",SUM((AT315-AS315),(AV315-AU315),(AX315-AW315))),"ERRO"))</f>
        <v>0</v>
      </c>
      <c r="AZ315" s="153"/>
      <c r="BA315" s="109">
        <v>0</v>
      </c>
      <c r="BB315" s="10" t="str">
        <f>IFERROR(_xlfn.XLOOKUP(AI315, BS_ATIVIDADE[ATIVIDADE],BS_ATIVIDADE[UNIDADE] ), "*")</f>
        <v>BINÁRIO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5" s="150"/>
      <c r="BG315" s="16"/>
      <c r="BH315" s="17">
        <v>0</v>
      </c>
      <c r="BI315" s="17"/>
      <c r="BJ315" s="17" t="s">
        <v>1445</v>
      </c>
      <c r="BK315" s="17" t="s">
        <v>1445</v>
      </c>
      <c r="BL315" s="16"/>
      <c r="BM315" s="130" t="s">
        <v>401</v>
      </c>
      <c r="BN315" s="130" t="s">
        <v>421</v>
      </c>
      <c r="BO315" s="130" t="s">
        <v>487</v>
      </c>
      <c r="BP315" s="17" t="s">
        <v>1445</v>
      </c>
      <c r="BQ315" s="12" t="str">
        <f>IF(AND(BR315&lt;1,BS315&lt;1),"Produção e Intervalo",IF(BR315&lt;1,"Intervalo",IF(BS315&lt;1,"Produção","Aderente")))</f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8" t="str">
        <f t="shared" si="6"/>
        <v>MecânicaLocomotiva</v>
      </c>
    </row>
    <row r="316" spans="1:72" ht="23.25" hidden="1">
      <c r="A316" s="47" t="str">
        <f>D316&amp;B316</f>
        <v>V9646091</v>
      </c>
      <c r="B316" s="102">
        <v>46091</v>
      </c>
      <c r="C316" s="135">
        <f>IF(BS_CONTROLE[[#This Row],[DATA]]="","",WEEKNUM(BS_CONTROLE[[#This Row],[DATA]]))</f>
        <v>11</v>
      </c>
      <c r="D316" s="104" t="s">
        <v>782</v>
      </c>
      <c r="E316" s="159">
        <v>38</v>
      </c>
      <c r="F316" s="126" t="s">
        <v>689</v>
      </c>
      <c r="G316" s="142" t="str">
        <f>IF(D316="","*",VLOOKUP(F316,BS_ATIVIDADE[],3,FALSE))</f>
        <v>MODERNIZAÇÃO</v>
      </c>
      <c r="H316" s="106" t="s">
        <v>131</v>
      </c>
      <c r="I316" s="106" t="s">
        <v>131</v>
      </c>
      <c r="J316" s="105">
        <v>55</v>
      </c>
      <c r="K316" s="105">
        <v>150.6</v>
      </c>
      <c r="L316" s="105" t="s">
        <v>558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6" s="106">
        <v>0.29166666666666669</v>
      </c>
      <c r="P316" s="106">
        <v>6.9444444444444447E-4</v>
      </c>
      <c r="Q316" s="105">
        <v>500</v>
      </c>
      <c r="R316" s="10" t="str">
        <f>IFERROR(_xlfn.XLOOKUP(F316, BS_ATIVIDADE[ATIVIDADE],BS_ATIVIDADE[UNIDADE] ), "*")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6" s="105" t="s">
        <v>1392</v>
      </c>
      <c r="W316" s="151" t="s">
        <v>1444</v>
      </c>
      <c r="X316" s="104" t="s">
        <v>381</v>
      </c>
      <c r="Y316" s="129" t="s">
        <v>389</v>
      </c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MODERNIZAÇÃO - SOCADORA</v>
      </c>
      <c r="AJ316" s="9" t="str">
        <f>IF(BS_CONTROLE[[#This Row],[Atividade]]=0, "-", BS_CONTROLE[[#This Row],[Atividade]])</f>
        <v>MODERNIZAÇÃO - SOCADORA</v>
      </c>
      <c r="AK316" s="31" t="str">
        <f>BS_CONTROLE[[#This Row],[Local - Partida]]</f>
        <v>Z3VZEV</v>
      </c>
      <c r="AL316" s="31" t="str">
        <f>BS_CONTROLE[[#This Row],[Local - Encerramento]]</f>
        <v>Z3VZEV</v>
      </c>
      <c r="AM316" s="105" t="str">
        <f>IF(BS_CONTROLE[[#This Row],[Entre - Estações]]=0, "-", BS_CONTROLE[[#This Row],[Entre - Estações]])</f>
        <v>ZEJ-ZEV</v>
      </c>
      <c r="AN316" s="105" t="str">
        <f>IF(BS_CONTROLE[[#This Row],[SB]]=0, "-", BS_CONTROLE[[#This Row],[SB]])</f>
        <v>ZRB1502</v>
      </c>
      <c r="AO316" s="105">
        <f>IF(BS_CONTROLE[[#This Row],[SUB]]=0, "-", BS_CONTROLE[[#This Row],[SUB]])</f>
        <v>55</v>
      </c>
      <c r="AP316" s="105">
        <f>BS_CONTROLE[[#This Row],[KM - Inicio]]</f>
        <v>150.6</v>
      </c>
      <c r="AQ316" s="105">
        <f>BS_CONTROLE[[#This Row],[KM - Inicio]]</f>
        <v>150.6</v>
      </c>
      <c r="AR316" s="108">
        <v>0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>IF(D316="","*",IFERROR(IF(ISODD(COUNT(AS316:AX316)),"ERRO",SUM((AT316-AS316),(AV316-AU316),(AX316-AW316))),"ERRO"))</f>
        <v>0</v>
      </c>
      <c r="AZ316" s="153"/>
      <c r="BA316" s="109">
        <v>0</v>
      </c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6" s="150"/>
      <c r="BG316" s="16"/>
      <c r="BH316" s="17">
        <v>0</v>
      </c>
      <c r="BI316" s="17"/>
      <c r="BJ316" s="17" t="s">
        <v>1446</v>
      </c>
      <c r="BK316" s="17" t="s">
        <v>1446</v>
      </c>
      <c r="BL316" s="16"/>
      <c r="BM316" s="130" t="s">
        <v>408</v>
      </c>
      <c r="BN316" s="130" t="s">
        <v>435</v>
      </c>
      <c r="BO316" s="130" t="s">
        <v>545</v>
      </c>
      <c r="BP316" s="17" t="s">
        <v>1446</v>
      </c>
      <c r="BQ316" s="12" t="str">
        <f>IF(AND(BR316&lt;1,BS316&lt;1),"Produção e Intervalo",IF(BR316&lt;1,"Intervalo",IF(BS316&lt;1,"Produção","Aderente")))</f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8" t="str">
        <f t="shared" si="6"/>
        <v>ModernizaçãoExecução</v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6"/>
        <v/>
      </c>
    </row>
    <row r="318" spans="1:72" ht="26.25" hidden="1" customHeight="1">
      <c r="A318" s="47" t="str">
        <f>D318&amp;B318</f>
        <v>MOD ZEZ46091</v>
      </c>
      <c r="B318" s="102">
        <v>46091</v>
      </c>
      <c r="C318" s="135">
        <f>IF(BS_CONTROLE[[#This Row],[DATA]]="","",WEEKNUM(BS_CONTROLE[[#This Row],[DATA]]))</f>
        <v>11</v>
      </c>
      <c r="D318" s="104" t="s">
        <v>574</v>
      </c>
      <c r="E318" s="159">
        <v>312</v>
      </c>
      <c r="F318" s="126" t="s">
        <v>548</v>
      </c>
      <c r="G318" s="142" t="str">
        <f>IF(D318="","*",VLOOKUP(F318,BS_ATIVIDADE[],3,FALSE))</f>
        <v>OUTROS</v>
      </c>
      <c r="H318" s="106" t="s">
        <v>558</v>
      </c>
      <c r="I318" s="106" t="s">
        <v>558</v>
      </c>
      <c r="J318" s="105">
        <v>92</v>
      </c>
      <c r="K318" s="105">
        <v>75.2</v>
      </c>
      <c r="L318" s="105">
        <v>81.900000000000006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8" s="106">
        <v>0.375</v>
      </c>
      <c r="P318" s="106">
        <v>0.33333333333333331</v>
      </c>
      <c r="Q318" s="105">
        <v>1</v>
      </c>
      <c r="R318" s="10" t="str">
        <f>IFERROR(_xlfn.XLOOKUP(F318, BS_ATIVIDADE[ATIVIDADE],BS_ATIVIDADE[UNIDADE] ), "*")</f>
        <v>BINÁRIO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8" s="105" t="s">
        <v>1012</v>
      </c>
      <c r="W318" s="151" t="s">
        <v>1447</v>
      </c>
      <c r="X318" s="104" t="s">
        <v>381</v>
      </c>
      <c r="Y318" s="129" t="s">
        <v>380</v>
      </c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BLOCO</v>
      </c>
      <c r="AJ318" s="9" t="str">
        <f>IF(BS_CONTROLE[[#This Row],[Atividade]]=0, "-", BS_CONTROLE[[#This Row],[Atividade]])</f>
        <v>BLOCO</v>
      </c>
      <c r="AK318" s="31" t="str">
        <f>BS_CONTROLE[[#This Row],[Local - Partida]]</f>
        <v>-</v>
      </c>
      <c r="AL318" s="31" t="str">
        <f>BS_CONTROLE[[#This Row],[Local - Encerramento]]</f>
        <v>-</v>
      </c>
      <c r="AM318" s="105" t="str">
        <f>IF(BS_CONTROLE[[#This Row],[Entre - Estações]]=0, "-", BS_CONTROLE[[#This Row],[Entre - Estações]])</f>
        <v>ZXW-ZEZ</v>
      </c>
      <c r="AN318" s="105" t="str">
        <f>IF(BS_CONTROLE[[#This Row],[SB]]=0, "-", BS_CONTROLE[[#This Row],[SB]])</f>
        <v>K79ZEZ2</v>
      </c>
      <c r="AO318" s="105">
        <f>IF(BS_CONTROLE[[#This Row],[SUB]]=0, "-", BS_CONTROLE[[#This Row],[SUB]])</f>
        <v>92</v>
      </c>
      <c r="AP318" s="105">
        <f>BS_CONTROLE[[#This Row],[KM - Inicio]]</f>
        <v>75.2</v>
      </c>
      <c r="AQ318" s="105">
        <f>BS_CONTROLE[[#This Row],[KM - Inicio]]</f>
        <v>75.2</v>
      </c>
      <c r="AR318" s="108">
        <v>0.33333333333333331</v>
      </c>
      <c r="AS318" s="108">
        <v>0.51388888888888884</v>
      </c>
      <c r="AT318" s="108">
        <v>0.84722222222222221</v>
      </c>
      <c r="AU318" s="136"/>
      <c r="AV318" s="136"/>
      <c r="AW318" s="14"/>
      <c r="AX318" s="14"/>
      <c r="AY318" s="164">
        <f>IF(D318="","*",IFERROR(IF(ISODD(COUNT(AS318:AX318)),"ERRO",SUM((AT318-AS318),(AV318-AU318),(AX318-AW318))),"ERRO"))</f>
        <v>0.33333333333333337</v>
      </c>
      <c r="AZ318" s="153"/>
      <c r="BA318" s="109">
        <v>1</v>
      </c>
      <c r="BB318" s="10" t="str">
        <f>IFERROR(_xlfn.XLOOKUP(AI318, BS_ATIVIDADE[ATIVIDADE],BS_ATIVIDADE[UNIDADE] ), "*")</f>
        <v>BINÁRIO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8" s="150"/>
      <c r="BG318" s="16"/>
      <c r="BH318" s="17">
        <v>2</v>
      </c>
      <c r="BI318" s="17"/>
      <c r="BJ318" s="17" t="s">
        <v>1448</v>
      </c>
      <c r="BK318" s="17" t="s">
        <v>1449</v>
      </c>
      <c r="BL318" s="16"/>
      <c r="BM318" s="130" t="s">
        <v>410</v>
      </c>
      <c r="BN318" s="130" t="s">
        <v>410</v>
      </c>
      <c r="BO318" s="130" t="s">
        <v>410</v>
      </c>
      <c r="BP318" s="18" t="s">
        <v>558</v>
      </c>
      <c r="BQ318" s="12" t="str">
        <f>IF(AND(BR318&lt;1,BS318&lt;1),"Produção e Intervalo",IF(BR318&lt;1,"Intervalo",IF(BS318&lt;1,"Produção","Aderente")))</f>
        <v>Aderente</v>
      </c>
      <c r="BR318" s="19">
        <f>IF(OR(B318="",F318=""),"*",AY318/P318)</f>
        <v>1.0000000000000002</v>
      </c>
      <c r="BS318" s="19">
        <f>IF(OR(B318="",F318=""),"*",BA318/Q318)</f>
        <v>1</v>
      </c>
      <c r="BT318" s="8" t="str">
        <f t="shared" si="6"/>
        <v>OKOK</v>
      </c>
    </row>
    <row r="319" spans="1:72" hidden="1">
      <c r="A319" s="47" t="str">
        <f>D319&amp;B319</f>
        <v>W6146091</v>
      </c>
      <c r="B319" s="102">
        <v>46091</v>
      </c>
      <c r="C319" s="135">
        <f>IF(BS_CONTROLE[[#This Row],[DATA]]="","",WEEKNUM(BS_CONTROLE[[#This Row],[DATA]]))</f>
        <v>11</v>
      </c>
      <c r="D319" s="104" t="s">
        <v>792</v>
      </c>
      <c r="E319" s="159">
        <v>42</v>
      </c>
      <c r="F319" s="126" t="s">
        <v>751</v>
      </c>
      <c r="G319" s="142" t="str">
        <f>IF(D319="","*",VLOOKUP(F319,BS_ATIVIDADE[],3,FALSE))</f>
        <v>OUTROS</v>
      </c>
      <c r="H319" s="106" t="s">
        <v>336</v>
      </c>
      <c r="I319" s="106" t="s">
        <v>336</v>
      </c>
      <c r="J319" s="105">
        <v>92</v>
      </c>
      <c r="K319" s="105">
        <v>78.5</v>
      </c>
      <c r="L319" s="105">
        <v>81.400000000000006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9" s="106">
        <v>0.32291666666666669</v>
      </c>
      <c r="P319" s="106">
        <v>6.9444444444444447E-4</v>
      </c>
      <c r="Q319" s="105">
        <v>400</v>
      </c>
      <c r="R319" s="10" t="str">
        <f>IFERROR(_xlfn.XLOOKUP(F319, BS_ATIVIDADE[ATIVIDADE],BS_ATIVIDADE[UNIDADE] ), "*")</f>
        <v>Nº DE PEÇAS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9" s="105" t="s">
        <v>1012</v>
      </c>
      <c r="W319" s="151" t="s">
        <v>1313</v>
      </c>
      <c r="X319" s="104" t="s">
        <v>381</v>
      </c>
      <c r="Y319" s="129" t="s">
        <v>389</v>
      </c>
      <c r="Z319" s="104"/>
      <c r="AA319" s="105">
        <v>1</v>
      </c>
      <c r="AB319" s="103" t="s">
        <v>377</v>
      </c>
      <c r="AC319" s="126" t="s">
        <v>371</v>
      </c>
      <c r="AD319" s="107">
        <v>0.3125</v>
      </c>
      <c r="AE319" s="105">
        <v>7663</v>
      </c>
      <c r="AF319" s="107" t="s">
        <v>558</v>
      </c>
      <c r="AG319" s="107" t="s">
        <v>558</v>
      </c>
      <c r="AH319" s="15"/>
      <c r="AI319" s="126" t="str">
        <f>IF(BS_CONTROLE[[#This Row],[Atividade]]=0, "-", BS_CONTROLE[[#This Row],[Atividade]])</f>
        <v>RECOLHIMENTO DE DORMENTE</v>
      </c>
      <c r="AJ319" s="9" t="str">
        <f>IF(BS_CONTROLE[[#This Row],[Atividade]]=0, "-", BS_CONTROLE[[#This Row],[Atividade]])</f>
        <v>RECOLHIMENTO DE DORMENTE</v>
      </c>
      <c r="AK319" s="31" t="str">
        <f>BS_CONTROLE[[#This Row],[Local - Partida]]</f>
        <v>K67ZEV2</v>
      </c>
      <c r="AL319" s="31" t="str">
        <f>BS_CONTROLE[[#This Row],[Local - Encerramento]]</f>
        <v>K67ZEV2</v>
      </c>
      <c r="AM319" s="105" t="str">
        <f>IF(BS_CONTROLE[[#This Row],[Entre - Estações]]=0, "-", BS_CONTROLE[[#This Row],[Entre - Estações]])</f>
        <v>ZXW-ZEZ</v>
      </c>
      <c r="AN319" s="105" t="str">
        <f>IF(BS_CONTROLE[[#This Row],[SB]]=0, "-", BS_CONTROLE[[#This Row],[SB]])</f>
        <v>K79ZEZ2</v>
      </c>
      <c r="AO319" s="105">
        <f>IF(BS_CONTROLE[[#This Row],[SUB]]=0, "-", BS_CONTROLE[[#This Row],[SUB]])</f>
        <v>92</v>
      </c>
      <c r="AP319" s="105">
        <f>BS_CONTROLE[[#This Row],[KM - Inicio]]</f>
        <v>78.5</v>
      </c>
      <c r="AQ319" s="105">
        <f>BS_CONTROLE[[#This Row],[KM - Inicio]]</f>
        <v>78.5</v>
      </c>
      <c r="AR319" s="108">
        <v>0.33055555555555555</v>
      </c>
      <c r="AS319" s="108">
        <v>0</v>
      </c>
      <c r="AT319" s="108">
        <v>6.9444444444444447E-4</v>
      </c>
      <c r="AU319" s="136"/>
      <c r="AV319" s="136"/>
      <c r="AW319" s="14"/>
      <c r="AX319" s="14"/>
      <c r="AY319" s="164">
        <f>IF(D319="","*",IFERROR(IF(ISODD(COUNT(AS319:AX319)),"ERRO",SUM((AT319-AS319),(AV319-AU319),(AX319-AW319))),"ERRO"))</f>
        <v>6.9444444444444447E-4</v>
      </c>
      <c r="AZ319" s="153"/>
      <c r="BA319" s="109">
        <v>700</v>
      </c>
      <c r="BB319" s="10" t="str">
        <f>IFERROR(_xlfn.XLOOKUP(AI319, BS_ATIVIDADE[ATIVIDADE],BS_ATIVIDADE[UNIDADE] ), "*")</f>
        <v>Nº DE PEÇAS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9" s="150"/>
      <c r="BG319" s="16"/>
      <c r="BH319" s="17">
        <v>2</v>
      </c>
      <c r="BI319" s="17"/>
      <c r="BJ319" s="17" t="s">
        <v>1450</v>
      </c>
      <c r="BK319" s="17" t="s">
        <v>1451</v>
      </c>
      <c r="BL319" s="16"/>
      <c r="BM319" s="130" t="s">
        <v>410</v>
      </c>
      <c r="BN319" s="130" t="s">
        <v>410</v>
      </c>
      <c r="BO319" s="130" t="s">
        <v>410</v>
      </c>
      <c r="BP319" s="18"/>
      <c r="BQ319" s="12" t="str">
        <f>IF(AND(BR319&lt;1,BS319&lt;1),"Produção e Intervalo",IF(BR319&lt;1,"Intervalo",IF(BS319&lt;1,"Produção","Aderente")))</f>
        <v>Aderente</v>
      </c>
      <c r="BR319" s="19">
        <f>IF(OR(B319="",F319=""),"*",AY319/P319)</f>
        <v>1</v>
      </c>
      <c r="BS319" s="19">
        <f>IF(OR(B319="",F319=""),"*",BA319/Q319)</f>
        <v>1.75</v>
      </c>
      <c r="BT319" s="8" t="str">
        <f t="shared" si="6"/>
        <v>OKOK</v>
      </c>
    </row>
    <row r="320" spans="1:72" hidden="1">
      <c r="A320" s="47" t="str">
        <f>D320&amp;B320</f>
        <v>V8546091</v>
      </c>
      <c r="B320" s="102">
        <v>46091</v>
      </c>
      <c r="C320" s="135">
        <f>IF(BS_CONTROLE[[#This Row],[DATA]]="","",WEEKNUM(BS_CONTROLE[[#This Row],[DATA]]))</f>
        <v>11</v>
      </c>
      <c r="D320" s="104" t="s">
        <v>759</v>
      </c>
      <c r="E320" s="159">
        <v>314</v>
      </c>
      <c r="F320" s="126" t="s">
        <v>663</v>
      </c>
      <c r="G320" s="142" t="str">
        <f>IF(D320="","*",VLOOKUP(F320,BS_ATIVIDADE[],3,FALSE))</f>
        <v>MECANIZAÇÃO - SOCADORA</v>
      </c>
      <c r="H320" s="106" t="s">
        <v>336</v>
      </c>
      <c r="I320" s="106" t="s">
        <v>336</v>
      </c>
      <c r="J320" s="105">
        <v>92</v>
      </c>
      <c r="K320" s="105">
        <v>76.19</v>
      </c>
      <c r="L320" s="105">
        <v>78.19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20" s="106">
        <v>0.32291666666666669</v>
      </c>
      <c r="P320" s="106">
        <v>6.9444444444444447E-4</v>
      </c>
      <c r="Q320" s="105">
        <v>1860</v>
      </c>
      <c r="R320" s="10" t="str">
        <f>IFERROR(_xlfn.XLOOKUP(F320, BS_ATIVIDADE[ATIVIDADE],BS_ATIVIDADE[UNIDADE] ), "*")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0" s="105" t="s">
        <v>1012</v>
      </c>
      <c r="W320" s="151" t="s">
        <v>1317</v>
      </c>
      <c r="X320" s="104" t="s">
        <v>381</v>
      </c>
      <c r="Y320" s="129" t="s">
        <v>389</v>
      </c>
      <c r="Z320" s="104"/>
      <c r="AA320" s="105">
        <v>1</v>
      </c>
      <c r="AB320" s="103" t="s">
        <v>377</v>
      </c>
      <c r="AC320" s="152"/>
      <c r="AD320" s="107">
        <v>0.3125</v>
      </c>
      <c r="AE320" s="105">
        <v>2235</v>
      </c>
      <c r="AF320" s="105"/>
      <c r="AG320" s="105"/>
      <c r="AH320" s="15"/>
      <c r="AI320" s="126" t="str">
        <f>IF(BS_CONTROLE[[#This Row],[Atividade]]=0, "-", BS_CONTROLE[[#This Row],[Atividade]])</f>
        <v>MECANIZAÇÃO - SOCADORA</v>
      </c>
      <c r="AJ320" s="9" t="str">
        <f>IF(BS_CONTROLE[[#This Row],[Atividade]]=0, "-", BS_CONTROLE[[#This Row],[Atividade]])</f>
        <v>MECANIZAÇÃO - SOCADORA</v>
      </c>
      <c r="AK320" s="31" t="str">
        <f>BS_CONTROLE[[#This Row],[Local - Partida]]</f>
        <v>K67ZEV2</v>
      </c>
      <c r="AL320" s="31" t="str">
        <f>BS_CONTROLE[[#This Row],[Local - Encerramento]]</f>
        <v>K67ZEV2</v>
      </c>
      <c r="AM320" s="105" t="str">
        <f>IF(BS_CONTROLE[[#This Row],[Entre - Estações]]=0, "-", BS_CONTROLE[[#This Row],[Entre - Estações]])</f>
        <v>ZXW-ZEZ</v>
      </c>
      <c r="AN320" s="105" t="str">
        <f>IF(BS_CONTROLE[[#This Row],[SB]]=0, "-", BS_CONTROLE[[#This Row],[SB]])</f>
        <v>K79ZEZ2</v>
      </c>
      <c r="AO320" s="105">
        <f>IF(BS_CONTROLE[[#This Row],[SUB]]=0, "-", BS_CONTROLE[[#This Row],[SUB]])</f>
        <v>92</v>
      </c>
      <c r="AP320" s="105">
        <f>BS_CONTROLE[[#This Row],[KM - Inicio]]</f>
        <v>76.19</v>
      </c>
      <c r="AQ320" s="105">
        <f>BS_CONTROLE[[#This Row],[KM - Inicio]]</f>
        <v>76.19</v>
      </c>
      <c r="AR320" s="108">
        <v>0.31805555555555554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>IF(D320="","*",IFERROR(IF(ISODD(COUNT(AS320:AX320)),"ERRO",SUM((AT320-AS320),(AV320-AU320),(AX320-AW320))),"ERRO"))</f>
        <v>6.9444444444444447E-4</v>
      </c>
      <c r="AZ320" s="153"/>
      <c r="BA320" s="109">
        <v>1860</v>
      </c>
      <c r="BB320" s="10" t="str">
        <f>IFERROR(_xlfn.XLOOKUP(AI320, BS_ATIVIDADE[ATIVIDADE],BS_ATIVIDADE[UNIDADE] ), "*")</f>
        <v>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0" s="150"/>
      <c r="BG320" s="16"/>
      <c r="BH320" s="17">
        <v>2</v>
      </c>
      <c r="BI320" s="17"/>
      <c r="BJ320" s="17" t="s">
        <v>1452</v>
      </c>
      <c r="BK320" s="17" t="s">
        <v>1453</v>
      </c>
      <c r="BL320" s="16"/>
      <c r="BM320" s="130" t="s">
        <v>410</v>
      </c>
      <c r="BN320" s="130" t="s">
        <v>410</v>
      </c>
      <c r="BO320" s="130" t="s">
        <v>410</v>
      </c>
      <c r="BP320" s="18" t="s">
        <v>558</v>
      </c>
      <c r="BQ320" s="12" t="str">
        <f>IF(AND(BR320&lt;1,BS320&lt;1),"Produção e Intervalo",IF(BR320&lt;1,"Intervalo",IF(BS320&lt;1,"Produção","Aderente")))</f>
        <v>Aderente</v>
      </c>
      <c r="BR320" s="19">
        <f>IF(OR(B320="",F320=""),"*",AY320/P320)</f>
        <v>1</v>
      </c>
      <c r="BS320" s="19">
        <f>IF(OR(B320="",F320=""),"*",BA320/Q320)</f>
        <v>1</v>
      </c>
      <c r="BT320" s="8" t="str">
        <f t="shared" si="6"/>
        <v>OKOK</v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6"/>
        <v/>
      </c>
    </row>
    <row r="322" spans="1:72" hidden="1">
      <c r="A322" s="47" t="str">
        <f>D322&amp;B322</f>
        <v>RAFAEL (TP-695)46091</v>
      </c>
      <c r="B322" s="102">
        <v>46091</v>
      </c>
      <c r="C322" s="135">
        <f>IF(BS_CONTROLE[[#This Row],[DATA]]="","",WEEKNUM(BS_CONTROLE[[#This Row],[DATA]]))</f>
        <v>11</v>
      </c>
      <c r="D322" s="104" t="s">
        <v>892</v>
      </c>
      <c r="E322" s="159">
        <v>316</v>
      </c>
      <c r="F322" s="126" t="s">
        <v>714</v>
      </c>
      <c r="G322" s="142" t="str">
        <f>IF(D322="","*",VLOOKUP(F322,BS_ATIVIDADE[],3,FALSE))</f>
        <v>AMV</v>
      </c>
      <c r="H322" s="106" t="s">
        <v>558</v>
      </c>
      <c r="I322" s="106" t="s">
        <v>558</v>
      </c>
      <c r="J322" s="105">
        <v>92</v>
      </c>
      <c r="K322" s="105">
        <v>101.95</v>
      </c>
      <c r="L322" s="105" t="s">
        <v>558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2" s="106">
        <v>0.375</v>
      </c>
      <c r="P322" s="106">
        <v>0.125</v>
      </c>
      <c r="Q322" s="105">
        <v>1</v>
      </c>
      <c r="R322" s="10" t="str">
        <f>IFERROR(_xlfn.XLOOKUP(F322, BS_ATIVIDADE[ATIVIDADE],BS_ATIVIDADE[UNIDADE] ), "*")</f>
        <v>Nº DE PEÇAS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2" s="105" t="s">
        <v>1029</v>
      </c>
      <c r="W322" s="151" t="s">
        <v>1112</v>
      </c>
      <c r="X322" s="104" t="s">
        <v>386</v>
      </c>
      <c r="Y322" s="129" t="s">
        <v>389</v>
      </c>
      <c r="Z322" s="104"/>
      <c r="AA322" s="105" t="s">
        <v>558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AMV - JACARÉ</v>
      </c>
      <c r="AJ322" s="9" t="str">
        <f>IF(BS_CONTROLE[[#This Row],[Atividade]]=0, "-", BS_CONTROLE[[#This Row],[Atividade]])</f>
        <v>PDM - AMV - JACARÉ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ZGP</v>
      </c>
      <c r="AN322" s="105" t="str">
        <f>IF(BS_CONTROLE[[#This Row],[SB]]=0, "-", BS_CONTROLE[[#This Row],[SB]])</f>
        <v>ZGP2</v>
      </c>
      <c r="AO322" s="105">
        <f>IF(BS_CONTROLE[[#This Row],[SUB]]=0, "-", BS_CONTROLE[[#This Row],[SUB]])</f>
        <v>92</v>
      </c>
      <c r="AP322" s="105">
        <f>BS_CONTROLE[[#This Row],[KM - Inicio]]</f>
        <v>101.95</v>
      </c>
      <c r="AQ322" s="105">
        <f>BS_CONTROLE[[#This Row],[KM - Inicio]]</f>
        <v>101.95</v>
      </c>
      <c r="AR322" s="108">
        <v>0</v>
      </c>
      <c r="AS322" s="108">
        <v>0</v>
      </c>
      <c r="AT322" s="108">
        <v>0</v>
      </c>
      <c r="AU322" s="136"/>
      <c r="AV322" s="136"/>
      <c r="AW322" s="14"/>
      <c r="AX322" s="14"/>
      <c r="AY322" s="164">
        <f>IF(D322="","*",IFERROR(IF(ISODD(COUNT(AS322:AX322)),"ERRO",SUM((AT322-AS322),(AV322-AU322),(AX322-AW322))),"ERRO"))</f>
        <v>0</v>
      </c>
      <c r="AZ322" s="153"/>
      <c r="BA322" s="109">
        <v>0</v>
      </c>
      <c r="BB322" s="10" t="str">
        <f>IFERROR(_xlfn.XLOOKUP(AI322, BS_ATIVIDADE[ATIVIDADE],BS_ATIVIDADE[UNIDADE] ), "*")</f>
        <v>Nº DE PEÇAS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2" s="150"/>
      <c r="BG322" s="16"/>
      <c r="BH322" s="17">
        <v>0</v>
      </c>
      <c r="BI322" s="17"/>
      <c r="BJ322" s="17" t="s">
        <v>1454</v>
      </c>
      <c r="BK322" s="176" t="s">
        <v>1454</v>
      </c>
      <c r="BL322" s="16"/>
      <c r="BM322" s="130" t="s">
        <v>395</v>
      </c>
      <c r="BN322" s="130" t="s">
        <v>420</v>
      </c>
      <c r="BO322" s="130" t="s">
        <v>482</v>
      </c>
      <c r="BP322" s="176" t="s">
        <v>1454</v>
      </c>
      <c r="BQ322" s="12" t="str">
        <f>IF(AND(BR322&lt;1,BS322&lt;1),"Produção e Intervalo",IF(BR322&lt;1,"Intervalo",IF(BS322&lt;1,"Produção","Aderente")))</f>
        <v>Produção e Intervalo</v>
      </c>
      <c r="BR322" s="19">
        <f>IF(OR(B322="",F322=""),"*",AY322/P322)</f>
        <v>0</v>
      </c>
      <c r="BS322" s="19">
        <f>IF(OR(B322="",F322=""),"*",BA322/Q322)</f>
        <v>0</v>
      </c>
      <c r="BT322" s="8" t="str">
        <f t="shared" si="6"/>
        <v>TOOperação</v>
      </c>
    </row>
    <row r="323" spans="1:72" ht="24.75" hidden="1" customHeight="1">
      <c r="A323" s="47" t="str">
        <f>D323&amp;B323</f>
        <v>MOD ZGP46091</v>
      </c>
      <c r="B323" s="102">
        <v>46091</v>
      </c>
      <c r="C323" s="135">
        <f>IF(BS_CONTROLE[[#This Row],[DATA]]="","",WEEKNUM(BS_CONTROLE[[#This Row],[DATA]]))</f>
        <v>11</v>
      </c>
      <c r="D323" s="104" t="s">
        <v>915</v>
      </c>
      <c r="E323" s="159">
        <v>46</v>
      </c>
      <c r="F323" s="126" t="s">
        <v>548</v>
      </c>
      <c r="G323" s="142" t="str">
        <f>IF(D323="","*",VLOOKUP(F323,BS_ATIVIDADE[],3,FALSE))</f>
        <v>OUTROS</v>
      </c>
      <c r="H323" s="106" t="s">
        <v>558</v>
      </c>
      <c r="I323" s="106" t="s">
        <v>558</v>
      </c>
      <c r="J323" s="105">
        <v>92</v>
      </c>
      <c r="K323" s="105">
        <v>102</v>
      </c>
      <c r="L323" s="105">
        <v>106.3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3" s="106">
        <v>0.33333333333333331</v>
      </c>
      <c r="P323" s="106">
        <v>0.20833333333333334</v>
      </c>
      <c r="Q323" s="105">
        <v>1</v>
      </c>
      <c r="R323" s="10" t="str">
        <f>IFERROR(_xlfn.XLOOKUP(F323, BS_ATIVIDADE[ATIVIDADE],BS_ATIVIDADE[UNIDADE] ), "*")</f>
        <v>BINÁRIO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3" s="105" t="s">
        <v>1012</v>
      </c>
      <c r="W323" s="151" t="s">
        <v>1455</v>
      </c>
      <c r="X323" s="104" t="s">
        <v>381</v>
      </c>
      <c r="Y323" s="129" t="s">
        <v>380</v>
      </c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BLOCO</v>
      </c>
      <c r="AJ323" s="9" t="str">
        <f>IF(BS_CONTROLE[[#This Row],[Atividade]]=0, "-", BS_CONTROLE[[#This Row],[Atividade]])</f>
        <v>BLOCO</v>
      </c>
      <c r="AK323" s="31" t="str">
        <f>BS_CONTROLE[[#This Row],[Local - Partida]]</f>
        <v>-</v>
      </c>
      <c r="AL323" s="31" t="str">
        <f>BS_CONTROLE[[#This Row],[Local - Encerramento]]</f>
        <v>-</v>
      </c>
      <c r="AM323" s="105" t="str">
        <f>IF(BS_CONTROLE[[#This Row],[Entre - Estações]]=0, "-", BS_CONTROLE[[#This Row],[Entre - Estações]])</f>
        <v>ZGP</v>
      </c>
      <c r="AN323" s="105" t="str">
        <f>IF(BS_CONTROLE[[#This Row],[SB]]=0, "-", BS_CONTROLE[[#This Row],[SB]])</f>
        <v>ZGP2</v>
      </c>
      <c r="AO323" s="105">
        <f>IF(BS_CONTROLE[[#This Row],[SUB]]=0, "-", BS_CONTROLE[[#This Row],[SUB]])</f>
        <v>92</v>
      </c>
      <c r="AP323" s="105">
        <f>BS_CONTROLE[[#This Row],[KM - Inicio]]</f>
        <v>102</v>
      </c>
      <c r="AQ323" s="105">
        <f>BS_CONTROLE[[#This Row],[KM - Inicio]]</f>
        <v>102</v>
      </c>
      <c r="AR323" s="108">
        <v>0.4284722222222222</v>
      </c>
      <c r="AS323" s="108">
        <v>0.4284722222222222</v>
      </c>
      <c r="AT323" s="108">
        <v>0.63680555555555551</v>
      </c>
      <c r="AU323" s="136"/>
      <c r="AV323" s="136"/>
      <c r="AW323" s="14"/>
      <c r="AX323" s="14"/>
      <c r="AY323" s="164">
        <f>IF(D323="","*",IFERROR(IF(ISODD(COUNT(AS323:AX323)),"ERRO",SUM((AT323-AS323),(AV323-AU323),(AX323-AW323))),"ERRO"))</f>
        <v>0.20833333333333331</v>
      </c>
      <c r="AZ323" s="153"/>
      <c r="BA323" s="109">
        <v>1</v>
      </c>
      <c r="BB323" s="10" t="str">
        <f>IFERROR(_xlfn.XLOOKUP(AI323, BS_ATIVIDADE[ATIVIDADE],BS_ATIVIDADE[UNIDADE] ), "*")</f>
        <v>BINÁRIO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3" s="150"/>
      <c r="BG323" s="16"/>
      <c r="BH323" s="17">
        <v>2</v>
      </c>
      <c r="BI323" s="17"/>
      <c r="BJ323" s="17" t="s">
        <v>1456</v>
      </c>
      <c r="BK323" s="17" t="s">
        <v>1457</v>
      </c>
      <c r="BL323" s="16"/>
      <c r="BM323" s="130" t="s">
        <v>410</v>
      </c>
      <c r="BN323" s="130" t="s">
        <v>410</v>
      </c>
      <c r="BO323" s="130" t="s">
        <v>410</v>
      </c>
      <c r="BP323" s="18" t="s">
        <v>558</v>
      </c>
      <c r="BQ323" s="12" t="str">
        <f>IF(AND(BR323&lt;1,BS323&lt;1),"Produção e Intervalo",IF(BR323&lt;1,"Intervalo",IF(BS323&lt;1,"Produção","Aderente")))</f>
        <v>Aderente</v>
      </c>
      <c r="BR323" s="19">
        <f>IF(OR(B323="",F323=""),"*",AY323/P323)</f>
        <v>0.99999999999999989</v>
      </c>
      <c r="BS323" s="19">
        <f>IF(OR(B323="",F323=""),"*",BA323/Q323)</f>
        <v>1</v>
      </c>
      <c r="BT323" s="8" t="str">
        <f t="shared" si="6"/>
        <v>OKOK</v>
      </c>
    </row>
    <row r="324" spans="1:72" hidden="1">
      <c r="A324" s="47" t="str">
        <f>D324&amp;B324</f>
        <v>W6246091</v>
      </c>
      <c r="B324" s="102">
        <v>46091</v>
      </c>
      <c r="C324" s="135">
        <f>IF(BS_CONTROLE[[#This Row],[DATA]]="","",WEEKNUM(BS_CONTROLE[[#This Row],[DATA]]))</f>
        <v>11</v>
      </c>
      <c r="D324" s="104" t="s">
        <v>793</v>
      </c>
      <c r="E324" s="159">
        <v>318</v>
      </c>
      <c r="F324" s="126" t="s">
        <v>687</v>
      </c>
      <c r="G324" s="142" t="str">
        <f>IF(D324="","*",VLOOKUP(F324,BS_ATIVIDADE[],3,FALSE))</f>
        <v>MODERNIZAÇÃO</v>
      </c>
      <c r="H324" s="106" t="s">
        <v>1458</v>
      </c>
      <c r="I324" s="106" t="s">
        <v>1050</v>
      </c>
      <c r="J324" s="105">
        <v>92</v>
      </c>
      <c r="K324" s="105">
        <v>102.7</v>
      </c>
      <c r="L324" s="105">
        <v>103.27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4" s="106">
        <v>0.32291666666666669</v>
      </c>
      <c r="P324" s="106">
        <v>0</v>
      </c>
      <c r="Q324" s="105">
        <v>1</v>
      </c>
      <c r="R324" s="10" t="str">
        <f>IFERROR(_xlfn.XLOOKUP(F324, BS_ATIVIDADE[ATIVIDADE],BS_ATIVIDADE[UNIDADE] ), "*")</f>
        <v>VAGÕES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4" s="105" t="s">
        <v>1012</v>
      </c>
      <c r="W324" s="151" t="s">
        <v>1459</v>
      </c>
      <c r="X324" s="104" t="s">
        <v>381</v>
      </c>
      <c r="Y324" s="129" t="s">
        <v>389</v>
      </c>
      <c r="Z324" s="104"/>
      <c r="AA324" s="105">
        <v>1</v>
      </c>
      <c r="AB324" s="103" t="s">
        <v>377</v>
      </c>
      <c r="AC324" s="152" t="s">
        <v>371</v>
      </c>
      <c r="AD324" s="107">
        <v>0.29166666666666669</v>
      </c>
      <c r="AE324" s="105">
        <v>9038</v>
      </c>
      <c r="AF324" s="105"/>
      <c r="AG324" s="105"/>
      <c r="AH324" s="15"/>
      <c r="AI324" s="126" t="str">
        <f>IF(BS_CONTROLE[[#This Row],[Atividade]]=0, "-", BS_CONTROLE[[#This Row],[Atividade]])</f>
        <v>MODERNIZAÇÃO - PEDRA - DESCARGA</v>
      </c>
      <c r="AJ324" s="9" t="str">
        <f>IF(BS_CONTROLE[[#This Row],[Atividade]]=0, "-", BS_CONTROLE[[#This Row],[Atividade]])</f>
        <v>MODERNIZAÇÃO - PEDRA - DESCARGA</v>
      </c>
      <c r="AK324" s="31" t="str">
        <f>BS_CONTROLE[[#This Row],[Local - Partida]]</f>
        <v>ZPTZ1051</v>
      </c>
      <c r="AL324" s="31" t="str">
        <f>BS_CONTROLE[[#This Row],[Local - Encerramento]]</f>
        <v>ZPTZDR</v>
      </c>
      <c r="AM324" s="105" t="str">
        <f>IF(BS_CONTROLE[[#This Row],[Entre - Estações]]=0, "-", BS_CONTROLE[[#This Row],[Entre - Estações]])</f>
        <v>ZGP</v>
      </c>
      <c r="AN324" s="105" t="str">
        <f>IF(BS_CONTROLE[[#This Row],[SB]]=0, "-", BS_CONTROLE[[#This Row],[SB]])</f>
        <v>ZGP2</v>
      </c>
      <c r="AO324" s="105">
        <f>IF(BS_CONTROLE[[#This Row],[SUB]]=0, "-", BS_CONTROLE[[#This Row],[SUB]])</f>
        <v>92</v>
      </c>
      <c r="AP324" s="105">
        <f>BS_CONTROLE[[#This Row],[KM - Inicio]]</f>
        <v>102.7</v>
      </c>
      <c r="AQ324" s="105">
        <f>BS_CONTROLE[[#This Row],[KM - Inicio]]</f>
        <v>102.7</v>
      </c>
      <c r="AR324" s="108">
        <v>0.33819444444444446</v>
      </c>
      <c r="AS324" s="108">
        <v>0</v>
      </c>
      <c r="AT324" s="108">
        <v>6.9444444444444447E-4</v>
      </c>
      <c r="AU324" s="136"/>
      <c r="AV324" s="136"/>
      <c r="AW324" s="14"/>
      <c r="AX324" s="14"/>
      <c r="AY324" s="164">
        <f>IF(D324="","*",IFERROR(IF(ISODD(COUNT(AS324:AX324)),"ERRO",SUM((AT324-AS324),(AV324-AU324),(AX324-AW324))),"ERRO"))</f>
        <v>6.9444444444444447E-4</v>
      </c>
      <c r="AZ324" s="153"/>
      <c r="BA324" s="109">
        <v>1</v>
      </c>
      <c r="BB324" s="10" t="str">
        <f>IFERROR(_xlfn.XLOOKUP(AI324, BS_ATIVIDADE[ATIVIDADE],BS_ATIVIDADE[UNIDADE] ), "*")</f>
        <v>VAGÕES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4" s="150"/>
      <c r="BG324" s="16"/>
      <c r="BH324" s="17">
        <v>2</v>
      </c>
      <c r="BI324" s="17"/>
      <c r="BJ324" s="17" t="s">
        <v>1460</v>
      </c>
      <c r="BK324" s="17" t="s">
        <v>1461</v>
      </c>
      <c r="BL324" s="16"/>
      <c r="BM324" s="130" t="s">
        <v>410</v>
      </c>
      <c r="BN324" s="130" t="s">
        <v>410</v>
      </c>
      <c r="BO324" s="130" t="s">
        <v>410</v>
      </c>
      <c r="BP324" s="18"/>
      <c r="BQ324" s="12" t="e">
        <f>IF(AND(BR324&lt;1,BS324&lt;1),"Produção e Intervalo",IF(BR324&lt;1,"Intervalo",IF(BS324&lt;1,"Produção","Aderente")))</f>
        <v>#DIV/0!</v>
      </c>
      <c r="BR324" s="19" t="e">
        <f t="shared" ref="BR324:BR325" si="7">IF(OR(B324="",F324=""),"*",AY324/P324)</f>
        <v>#DIV/0!</v>
      </c>
      <c r="BS324" s="19">
        <f>IF(OR(B324="",F324=""),"*",BA324/Q324)</f>
        <v>1</v>
      </c>
      <c r="BT324" s="8" t="str">
        <f t="shared" si="6"/>
        <v>OKOK</v>
      </c>
    </row>
    <row r="325" spans="1:72" hidden="1">
      <c r="A325" s="47" t="str">
        <f>D325&amp;B325</f>
        <v>A8546091</v>
      </c>
      <c r="B325" s="102">
        <v>46091</v>
      </c>
      <c r="C325" s="135">
        <f>IF(BS_CONTROLE[[#This Row],[DATA]]="","",WEEKNUM(BS_CONTROLE[[#This Row],[DATA]]))</f>
        <v>11</v>
      </c>
      <c r="D325" s="104" t="s">
        <v>690</v>
      </c>
      <c r="E325" s="159">
        <v>319</v>
      </c>
      <c r="F325" s="126" t="s">
        <v>776</v>
      </c>
      <c r="G325" s="142" t="str">
        <f>IF(D325="","*",VLOOKUP(F325,BS_ATIVIDADE[],3,FALSE))</f>
        <v>OUTROS</v>
      </c>
      <c r="H325" s="106" t="s">
        <v>1458</v>
      </c>
      <c r="I325" s="106" t="s">
        <v>128</v>
      </c>
      <c r="J325" s="105">
        <v>54</v>
      </c>
      <c r="K325" s="105">
        <v>106</v>
      </c>
      <c r="L325" s="105" t="s">
        <v>558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325" s="106">
        <v>0.35416666666666669</v>
      </c>
      <c r="P325" s="106">
        <v>4.1666666666666664E-2</v>
      </c>
      <c r="Q325" s="105">
        <v>1</v>
      </c>
      <c r="R325" s="10" t="str">
        <f>IFERROR(_xlfn.XLOOKUP(F325, BS_ATIVIDADE[ATIVIDADE],BS_ATIVIDADE[UNIDADE] ), "*")</f>
        <v>BINÁRIO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25" s="105" t="s">
        <v>1029</v>
      </c>
      <c r="W325" s="151" t="s">
        <v>1401</v>
      </c>
      <c r="X325" s="104" t="s">
        <v>386</v>
      </c>
      <c r="Y325" s="129" t="s">
        <v>380</v>
      </c>
      <c r="Z325" s="104"/>
      <c r="AA325" s="105">
        <v>1</v>
      </c>
      <c r="AB325" s="103" t="s">
        <v>377</v>
      </c>
      <c r="AC325" s="152" t="s">
        <v>371</v>
      </c>
      <c r="AD325" s="107">
        <v>0.3125</v>
      </c>
      <c r="AE325" s="105" t="s">
        <v>558</v>
      </c>
      <c r="AF325" s="105"/>
      <c r="AG325" s="105"/>
      <c r="AH325" s="15"/>
      <c r="AI325" s="126" t="str">
        <f>IF(BS_CONTROLE[[#This Row],[Atividade]]=0, "-", BS_CONTROLE[[#This Row],[Atividade]])</f>
        <v xml:space="preserve">INSPEÇÃO </v>
      </c>
      <c r="AJ325" s="9" t="str">
        <f>IF(BS_CONTROLE[[#This Row],[Atividade]]=0, "-", BS_CONTROLE[[#This Row],[Atividade]])</f>
        <v xml:space="preserve">INSPEÇÃO </v>
      </c>
      <c r="AK325" s="31" t="str">
        <f>BS_CONTROLE[[#This Row],[Local - Partida]]</f>
        <v>ZPTZ1051</v>
      </c>
      <c r="AL325" s="31" t="str">
        <f>BS_CONTROLE[[#This Row],[Local - Encerramento]]</f>
        <v>ZEV</v>
      </c>
      <c r="AM325" s="105" t="str">
        <f>IF(BS_CONTROLE[[#This Row],[Entre - Estações]]=0, "-", BS_CONTROLE[[#This Row],[Entre - Estações]])</f>
        <v>ZPT-ZPG</v>
      </c>
      <c r="AN325" s="105" t="str">
        <f>IF(BS_CONTROLE[[#This Row],[SB]]=0, "-", BS_CONTROLE[[#This Row],[SB]])</f>
        <v>ZPT1051</v>
      </c>
      <c r="AO325" s="105">
        <f>IF(BS_CONTROLE[[#This Row],[SUB]]=0, "-", BS_CONTROLE[[#This Row],[SUB]])</f>
        <v>54</v>
      </c>
      <c r="AP325" s="105">
        <f>BS_CONTROLE[[#This Row],[KM - Inicio]]</f>
        <v>106</v>
      </c>
      <c r="AQ325" s="105">
        <f>BS_CONTROLE[[#This Row],[KM - Inicio]]</f>
        <v>106</v>
      </c>
      <c r="AR325" s="108">
        <v>0.38124999999999998</v>
      </c>
      <c r="AS325" s="108">
        <v>0.39097222222222222</v>
      </c>
      <c r="AT325" s="108">
        <v>0.43263888888888891</v>
      </c>
      <c r="AU325" s="136"/>
      <c r="AV325" s="136"/>
      <c r="AW325" s="14"/>
      <c r="AX325" s="14"/>
      <c r="AY325" s="164">
        <f>IF(D325="","*",IFERROR(IF(ISODD(COUNT(AS325:AX325)),"ERRO",SUM((AT325-AS325),(AV325-AU325),(AX325-AW325))),"ERRO"))</f>
        <v>4.1666666666666685E-2</v>
      </c>
      <c r="AZ325" s="153"/>
      <c r="BA325" s="109">
        <v>1</v>
      </c>
      <c r="BB325" s="10" t="str">
        <f>IFERROR(_xlfn.XLOOKUP(AI325, BS_ATIVIDADE[ATIVIDADE],BS_ATIVIDADE[UNIDADE] ), "*")</f>
        <v>BINÁRIO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25" s="150"/>
      <c r="BG325" s="16"/>
      <c r="BH325" s="17">
        <v>2</v>
      </c>
      <c r="BI325" s="17"/>
      <c r="BJ325" s="17" t="s">
        <v>1403</v>
      </c>
      <c r="BK325" s="17" t="s">
        <v>1462</v>
      </c>
      <c r="BL325" s="16"/>
      <c r="BM325" s="130" t="s">
        <v>410</v>
      </c>
      <c r="BN325" s="130" t="s">
        <v>410</v>
      </c>
      <c r="BO325" s="130" t="s">
        <v>410</v>
      </c>
      <c r="BP325" s="18" t="s">
        <v>558</v>
      </c>
      <c r="BQ325" s="12" t="str">
        <f>IF(AND(BR325&lt;1,BS325&lt;1),"Produção e Intervalo",IF(BR325&lt;1,"Intervalo",IF(BS325&lt;1,"Produção","Aderente")))</f>
        <v>Aderente</v>
      </c>
      <c r="BR325" s="19">
        <f t="shared" si="7"/>
        <v>1.0000000000000004</v>
      </c>
      <c r="BS325" s="19">
        <f>IF(OR(B325="",F325=""),"*",BA325/Q325)</f>
        <v>1</v>
      </c>
      <c r="BT325" s="8" t="str">
        <f t="shared" si="6"/>
        <v>OKOK</v>
      </c>
    </row>
    <row r="326" spans="1:72" hidden="1">
      <c r="A326" s="47" t="str">
        <f>D326&amp;B326</f>
        <v>HUELTON (TP-725)46091</v>
      </c>
      <c r="B326" s="102">
        <v>46091</v>
      </c>
      <c r="C326" s="135">
        <f>IF(BS_CONTROLE[[#This Row],[DATA]]="","",WEEKNUM(BS_CONTROLE[[#This Row],[DATA]]))</f>
        <v>11</v>
      </c>
      <c r="D326" s="104" t="s">
        <v>854</v>
      </c>
      <c r="E326" s="159">
        <v>320</v>
      </c>
      <c r="F326" s="126" t="s">
        <v>740</v>
      </c>
      <c r="G326" s="142" t="str">
        <f>IF(D326="","*",VLOOKUP(F326,BS_ATIVIDADE[],3,FALSE))</f>
        <v>SOLDA</v>
      </c>
      <c r="H326" s="106" t="s">
        <v>558</v>
      </c>
      <c r="I326" s="106" t="s">
        <v>558</v>
      </c>
      <c r="J326" s="105">
        <v>92</v>
      </c>
      <c r="K326" s="105">
        <v>106.8</v>
      </c>
      <c r="L326" s="105" t="s">
        <v>558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26" s="127" t="s">
        <v>367</v>
      </c>
      <c r="O326" s="106">
        <v>0.375</v>
      </c>
      <c r="P326" s="106">
        <v>0.125</v>
      </c>
      <c r="Q326" s="105">
        <v>2</v>
      </c>
      <c r="R326" s="10" t="str">
        <f>IFERROR(_xlfn.XLOOKUP(F326, BS_ATIVIDADE[ATIVIDADE],BS_ATIVIDADE[UNIDADE] ), "*")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6" s="105" t="s">
        <v>1029</v>
      </c>
      <c r="W326" s="151" t="s">
        <v>1025</v>
      </c>
      <c r="X326" s="104" t="s">
        <v>386</v>
      </c>
      <c r="Y326" s="129" t="s">
        <v>389</v>
      </c>
      <c r="Z326" s="104"/>
      <c r="AA326" s="105" t="s">
        <v>558</v>
      </c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PDM - SOLDA</v>
      </c>
      <c r="AJ326" s="9" t="str">
        <f>IF(BS_CONTROLE[[#This Row],[Atividade]]=0, "-", BS_CONTROLE[[#This Row],[Atividade]])</f>
        <v>PDM - SOLDA</v>
      </c>
      <c r="AK326" s="31" t="str">
        <f>BS_CONTROLE[[#This Row],[Local - Partida]]</f>
        <v>-</v>
      </c>
      <c r="AL326" s="31" t="str">
        <f>BS_CONTROLE[[#This Row],[Local - Encerramento]]</f>
        <v>-</v>
      </c>
      <c r="AM326" s="105" t="str">
        <f>IF(BS_CONTROLE[[#This Row],[Entre - Estações]]=0, "-", BS_CONTROLE[[#This Row],[Entre - Estações]])</f>
        <v>ZPT</v>
      </c>
      <c r="AN326" s="105" t="str">
        <f>IF(BS_CONTROLE[[#This Row],[SB]]=0, "-", BS_CONTROLE[[#This Row],[SB]])</f>
        <v>ZPT2</v>
      </c>
      <c r="AO326" s="105">
        <f>IF(BS_CONTROLE[[#This Row],[SUB]]=0, "-", BS_CONTROLE[[#This Row],[SUB]])</f>
        <v>92</v>
      </c>
      <c r="AP326" s="105">
        <f>BS_CONTROLE[[#This Row],[KM - Inicio]]</f>
        <v>106.8</v>
      </c>
      <c r="AQ326" s="105">
        <f>BS_CONTROLE[[#This Row],[KM - Inicio]]</f>
        <v>106.8</v>
      </c>
      <c r="AR326" s="108">
        <v>0</v>
      </c>
      <c r="AS326" s="108">
        <v>0</v>
      </c>
      <c r="AT326" s="108">
        <v>0</v>
      </c>
      <c r="AU326" s="136"/>
      <c r="AV326" s="136"/>
      <c r="AW326" s="14"/>
      <c r="AX326" s="14"/>
      <c r="AY326" s="164">
        <f>IF(D326="","*",IFERROR(IF(ISODD(COUNT(AS326:AX326)),"ERRO",SUM((AT326-AS326),(AV326-AU326),(AX326-AW326))),"ERRO"))</f>
        <v>0</v>
      </c>
      <c r="AZ326" s="153"/>
      <c r="BA326" s="109">
        <v>0</v>
      </c>
      <c r="BB326" s="10" t="str">
        <f>IFERROR(_xlfn.XLOOKUP(AI326, BS_ATIVIDADE[ATIVIDADE],BS_ATIVIDADE[UNIDADE] ), "*")</f>
        <v>Nº DE SOLDA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6" s="150"/>
      <c r="BG326" s="16"/>
      <c r="BH326" s="17">
        <v>0</v>
      </c>
      <c r="BI326" s="17"/>
      <c r="BJ326" s="17" t="s">
        <v>1407</v>
      </c>
      <c r="BK326" s="17" t="s">
        <v>1407</v>
      </c>
      <c r="BL326" s="16"/>
      <c r="BM326" s="130" t="s">
        <v>412</v>
      </c>
      <c r="BN326" s="130" t="s">
        <v>436</v>
      </c>
      <c r="BO326" s="130" t="s">
        <v>436</v>
      </c>
      <c r="BP326" s="176" t="s">
        <v>1407</v>
      </c>
      <c r="BQ326" s="12" t="str">
        <f>IF(AND(BR326&lt;1,BS326&lt;1),"Produção e Intervalo",IF(BR326&lt;1,"Intervalo",IF(BS326&lt;1,"Produção","Aderente")))</f>
        <v>Produção e Intervalo</v>
      </c>
      <c r="BR326" s="19">
        <f>IF(OR(B326="",F326=""),"*",AY326/P326)</f>
        <v>0</v>
      </c>
      <c r="BS326" s="19">
        <f>IF(OR(B326="",F326=""),"*",BA326/Q326)</f>
        <v>0</v>
      </c>
      <c r="BT326" s="8" t="str">
        <f t="shared" si="6"/>
        <v>CondiçõesClimáticaChuva</v>
      </c>
    </row>
    <row r="327" spans="1:72" hidden="1">
      <c r="A327" s="47" t="str">
        <f>D327&amp;B327</f>
        <v>DIEGO (TF-42)46091</v>
      </c>
      <c r="B327" s="102">
        <v>46091</v>
      </c>
      <c r="C327" s="135">
        <f>IF(BS_CONTROLE[[#This Row],[DATA]]="","",WEEKNUM(BS_CONTROLE[[#This Row],[DATA]]))</f>
        <v>11</v>
      </c>
      <c r="D327" s="104" t="s">
        <v>835</v>
      </c>
      <c r="E327" s="159">
        <v>286</v>
      </c>
      <c r="F327" s="126" t="s">
        <v>636</v>
      </c>
      <c r="G327" s="142" t="str">
        <f>IF(D327="","*",VLOOKUP(F327,BS_ATIVIDADE[],3,FALSE))</f>
        <v>LIMPEZA LASTRO</v>
      </c>
      <c r="H327" s="106" t="s">
        <v>558</v>
      </c>
      <c r="I327" s="106" t="s">
        <v>558</v>
      </c>
      <c r="J327" s="105">
        <v>30</v>
      </c>
      <c r="K327" s="105">
        <v>113</v>
      </c>
      <c r="L327" s="105" t="s">
        <v>558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27" s="106">
        <v>0.41666666666666669</v>
      </c>
      <c r="P327" s="106">
        <v>6.25E-2</v>
      </c>
      <c r="Q327" s="105">
        <v>30</v>
      </c>
      <c r="R327" s="10" t="str">
        <f>IFERROR(_xlfn.XLOOKUP(F327, BS_ATIVIDADE[ATIVIDADE],BS_ATIVIDADE[UNIDADE] ), "*")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27" s="105" t="s">
        <v>1029</v>
      </c>
      <c r="W327" s="151" t="s">
        <v>1295</v>
      </c>
      <c r="X327" s="104" t="s">
        <v>386</v>
      </c>
      <c r="Y327" s="129" t="s">
        <v>389</v>
      </c>
      <c r="Z327" s="104"/>
      <c r="AA327" s="105" t="s">
        <v>558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LIMPEZA LASTRO</v>
      </c>
      <c r="AJ327" s="9" t="str">
        <f>IF(BS_CONTROLE[[#This Row],[Atividade]]=0, "-", BS_CONTROLE[[#This Row],[Atividade]])</f>
        <v>LIMPEZA LASTRO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ZGM-109</v>
      </c>
      <c r="AN327" s="105">
        <f>IF(BS_CONTROLE[[#This Row],[SB]]=0, "-", BS_CONTROLE[[#This Row],[SB]])</f>
        <v>1131121</v>
      </c>
      <c r="AO327" s="105">
        <f>IF(BS_CONTROLE[[#This Row],[SUB]]=0, "-", BS_CONTROLE[[#This Row],[SUB]])</f>
        <v>30</v>
      </c>
      <c r="AP327" s="105">
        <f>BS_CONTROLE[[#This Row],[KM - Inicio]]</f>
        <v>113</v>
      </c>
      <c r="AQ327" s="105">
        <f>BS_CONTROLE[[#This Row],[KM - Inicio]]</f>
        <v>113</v>
      </c>
      <c r="AR327" s="108">
        <v>0</v>
      </c>
      <c r="AS327" s="108">
        <v>0</v>
      </c>
      <c r="AT327" s="108">
        <v>0</v>
      </c>
      <c r="AU327" s="136"/>
      <c r="AV327" s="136"/>
      <c r="AW327" s="14"/>
      <c r="AX327" s="14"/>
      <c r="AY327" s="164">
        <f>IF(D327="","*",IFERROR(IF(ISODD(COUNT(AS327:AX327)),"ERRO",SUM((AT327-AS327),(AV327-AU327),(AX327-AW327))),"ERRO"))</f>
        <v>0</v>
      </c>
      <c r="AZ327" s="153"/>
      <c r="BA327" s="109">
        <v>0</v>
      </c>
      <c r="BB327" s="10" t="str">
        <f>IFERROR(_xlfn.XLOOKUP(AI327, BS_ATIVIDADE[ATIVIDADE],BS_ATIVIDADE[UNIDADE] ), "*")</f>
        <v>M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27" s="150"/>
      <c r="BG327" s="16"/>
      <c r="BH327" s="17">
        <v>0</v>
      </c>
      <c r="BI327" s="17"/>
      <c r="BJ327" s="17" t="s">
        <v>1407</v>
      </c>
      <c r="BK327" s="17" t="s">
        <v>1407</v>
      </c>
      <c r="BL327" s="16"/>
      <c r="BM327" s="130" t="s">
        <v>412</v>
      </c>
      <c r="BN327" s="130" t="s">
        <v>436</v>
      </c>
      <c r="BO327" s="130" t="s">
        <v>436</v>
      </c>
      <c r="BP327" s="17" t="s">
        <v>1407</v>
      </c>
      <c r="BQ327" s="12" t="str">
        <f>IF(AND(BR327&lt;1,BS327&lt;1),"Produção e Intervalo",IF(BR327&lt;1,"Intervalo",IF(BS327&lt;1,"Produção","Aderente")))</f>
        <v>Produção e Intervalo</v>
      </c>
      <c r="BR327" s="19">
        <f>IF(OR(B327="",F327=""),"*",AY327/P327)</f>
        <v>0</v>
      </c>
      <c r="BS327" s="19">
        <f>IF(OR(B327="",F327=""),"*",BA327/Q327)</f>
        <v>0</v>
      </c>
      <c r="BT327" s="8" t="str">
        <f t="shared" si="6"/>
        <v>CondiçõesClimáticaChuva</v>
      </c>
    </row>
    <row r="328" spans="1:72" hidden="1">
      <c r="A328" s="47" t="str">
        <f>D328&amp;B328</f>
        <v>OSMAR (TMA-677)46091</v>
      </c>
      <c r="B328" s="102">
        <v>46091</v>
      </c>
      <c r="C328" s="135">
        <f>IF(BS_CONTROLE[[#This Row],[DATA]]="","",WEEKNUM(BS_CONTROLE[[#This Row],[DATA]]))</f>
        <v>11</v>
      </c>
      <c r="D328" s="104" t="s">
        <v>889</v>
      </c>
      <c r="E328" s="159">
        <v>258</v>
      </c>
      <c r="F328" s="126" t="s">
        <v>714</v>
      </c>
      <c r="G328" s="142" t="str">
        <f>IF(D328="","*",VLOOKUP(F328,BS_ATIVIDADE[],3,FALSE))</f>
        <v>AMV</v>
      </c>
      <c r="H328" s="106" t="s">
        <v>558</v>
      </c>
      <c r="I328" s="106" t="s">
        <v>558</v>
      </c>
      <c r="J328" s="105">
        <v>56</v>
      </c>
      <c r="K328" s="105">
        <v>198.5</v>
      </c>
      <c r="L328" s="105" t="s">
        <v>558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28" s="106">
        <v>0.45833333333333331</v>
      </c>
      <c r="P328" s="106">
        <v>8.3333333333333329E-2</v>
      </c>
      <c r="Q328" s="105">
        <v>1</v>
      </c>
      <c r="R328" s="10" t="str">
        <f>IFERROR(_xlfn.XLOOKUP(F328, BS_ATIVIDADE[ATIVIDADE],BS_ATIVIDADE[UNIDADE] ), "*")</f>
        <v>Nº DE PEÇAS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28" s="105" t="s">
        <v>1284</v>
      </c>
      <c r="W328" s="151" t="s">
        <v>1088</v>
      </c>
      <c r="X328" s="104" t="s">
        <v>390</v>
      </c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PDM - AMV - JACARÉ</v>
      </c>
      <c r="AJ328" s="9" t="str">
        <f>IF(BS_CONTROLE[[#This Row],[Atividade]]=0, "-", BS_CONTROLE[[#This Row],[Atividade]])</f>
        <v>PDM - AMV - JACARÉ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ZYU</v>
      </c>
      <c r="AN328" s="105" t="str">
        <f>IF(BS_CONTROLE[[#This Row],[SB]]=0, "-", BS_CONTROLE[[#This Row],[SB]])</f>
        <v>198ZYU2</v>
      </c>
      <c r="AO328" s="105">
        <f>IF(BS_CONTROLE[[#This Row],[SUB]]=0, "-", BS_CONTROLE[[#This Row],[SUB]])</f>
        <v>56</v>
      </c>
      <c r="AP328" s="105">
        <f>BS_CONTROLE[[#This Row],[KM - Inicio]]</f>
        <v>198.5</v>
      </c>
      <c r="AQ328" s="105">
        <f>BS_CONTROLE[[#This Row],[KM - Inicio]]</f>
        <v>198.5</v>
      </c>
      <c r="AR328" s="108">
        <v>0.41180555555555554</v>
      </c>
      <c r="AS328" s="108">
        <v>0.46736111111111112</v>
      </c>
      <c r="AT328" s="108">
        <v>0.55069444444444449</v>
      </c>
      <c r="AU328" s="136"/>
      <c r="AV328" s="136"/>
      <c r="AW328" s="14"/>
      <c r="AX328" s="14"/>
      <c r="AY328" s="164">
        <f>IF(D328="","*",IFERROR(IF(ISODD(COUNT(AS328:AX328)),"ERRO",SUM((AT328-AS328),(AV328-AU328),(AX328-AW328))),"ERRO"))</f>
        <v>8.333333333333337E-2</v>
      </c>
      <c r="AZ328" s="153"/>
      <c r="BA328" s="109">
        <v>1</v>
      </c>
      <c r="BB328" s="10" t="str">
        <f>IFERROR(_xlfn.XLOOKUP(AI328, BS_ATIVIDADE[ATIVIDADE],BS_ATIVIDADE[UNIDADE] ), "*")</f>
        <v>Nº DE PEÇAS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28" s="150"/>
      <c r="BG328" s="16"/>
      <c r="BH328" s="17">
        <v>2</v>
      </c>
      <c r="BI328" s="17"/>
      <c r="BJ328" s="17" t="s">
        <v>1463</v>
      </c>
      <c r="BK328" s="17" t="s">
        <v>1464</v>
      </c>
      <c r="BL328" s="16"/>
      <c r="BM328" s="130" t="s">
        <v>410</v>
      </c>
      <c r="BN328" s="130" t="s">
        <v>410</v>
      </c>
      <c r="BO328" s="130" t="s">
        <v>410</v>
      </c>
      <c r="BP328" s="18" t="s">
        <v>558</v>
      </c>
      <c r="BQ328" s="12" t="str">
        <f>IF(AND(BR328&lt;1,BS328&lt;1),"Produção e Intervalo",IF(BR328&lt;1,"Intervalo",IF(BS328&lt;1,"Produção","Aderente")))</f>
        <v>Aderente</v>
      </c>
      <c r="BR328" s="19">
        <f>IF(OR(B328="",F328=""),"*",AY328/P328)</f>
        <v>1.0000000000000004</v>
      </c>
      <c r="BS328" s="19">
        <f>IF(OR(B328="",F328=""),"*",BA328/Q328)</f>
        <v>1</v>
      </c>
      <c r="BT328" s="8" t="str">
        <f t="shared" ref="BT328:BT391" si="8">IF(BN328="","",SUBSTITUTE(BM328," ","")&amp;SUBSTITUTE(BN328," ",""))</f>
        <v>OKOK</v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8"/>
        <v/>
      </c>
    </row>
    <row r="330" spans="1:72">
      <c r="A330" s="47" t="str">
        <f>D330&amp;B330</f>
        <v>KLECIO (TP-699)46092</v>
      </c>
      <c r="B330" s="102">
        <v>46092</v>
      </c>
      <c r="C330" s="135">
        <f>IF(BS_CONTROLE[[#This Row],[DATA]]="","",WEEKNUM(BS_CONTROLE[[#This Row],[DATA]]))</f>
        <v>11</v>
      </c>
      <c r="D330" s="104" t="s">
        <v>876</v>
      </c>
      <c r="E330" s="159">
        <v>102</v>
      </c>
      <c r="F330" s="126" t="s">
        <v>740</v>
      </c>
      <c r="G330" s="142" t="str">
        <f>IF(D330="","*",VLOOKUP(F330,BS_ATIVIDADE[],3,FALSE))</f>
        <v>SOLDA</v>
      </c>
      <c r="H330" s="106" t="s">
        <v>558</v>
      </c>
      <c r="I330" s="106" t="s">
        <v>558</v>
      </c>
      <c r="J330" s="105">
        <v>70</v>
      </c>
      <c r="K330" s="105">
        <v>97.3</v>
      </c>
      <c r="L330" s="105" t="s">
        <v>558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30" s="106">
        <v>0.375</v>
      </c>
      <c r="P330" s="106">
        <v>6.25E-2</v>
      </c>
      <c r="Q330" s="105">
        <v>1</v>
      </c>
      <c r="R330" s="10" t="str">
        <f>IFERROR(_xlfn.XLOOKUP(F330, BS_ATIVIDADE[ATIVIDADE],BS_ATIVIDADE[UNIDADE] ), "*")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0" s="105" t="s">
        <v>1058</v>
      </c>
      <c r="W330" s="151" t="s">
        <v>1025</v>
      </c>
      <c r="X330" s="104" t="s">
        <v>386</v>
      </c>
      <c r="Y330" s="129" t="s">
        <v>389</v>
      </c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PDM - SOLDA</v>
      </c>
      <c r="AJ330" s="9" t="str">
        <f>IF(BS_CONTROLE[[#This Row],[Atividade]]=0, "-", BS_CONTROLE[[#This Row],[Atividade]])</f>
        <v>PDM - SOLDA</v>
      </c>
      <c r="AK330" s="31" t="str">
        <f>BS_CONTROLE[[#This Row],[Local - Partida]]</f>
        <v>-</v>
      </c>
      <c r="AL330" s="31" t="str">
        <f>BS_CONTROLE[[#This Row],[Local - Encerramento]]</f>
        <v>-</v>
      </c>
      <c r="AM330" s="105" t="str">
        <f>IF(BS_CONTROLE[[#This Row],[Entre - Estações]]=0, "-", BS_CONTROLE[[#This Row],[Entre - Estações]])</f>
        <v>ZTT</v>
      </c>
      <c r="AN330" s="105" t="str">
        <f>IF(BS_CONTROLE[[#This Row],[SB]]=0, "-", BS_CONTROLE[[#This Row],[SB]])</f>
        <v>ZTTK971</v>
      </c>
      <c r="AO330" s="105">
        <f>IF(BS_CONTROLE[[#This Row],[SUB]]=0, "-", BS_CONTROLE[[#This Row],[SUB]])</f>
        <v>70</v>
      </c>
      <c r="AP330" s="105">
        <f>BS_CONTROLE[[#This Row],[KM - Inicio]]</f>
        <v>97.3</v>
      </c>
      <c r="AQ330" s="105">
        <f>BS_CONTROLE[[#This Row],[KM - Inicio]]</f>
        <v>97.3</v>
      </c>
      <c r="AR330" s="108">
        <v>0</v>
      </c>
      <c r="AS330" s="108">
        <v>0</v>
      </c>
      <c r="AT330" s="108">
        <v>0</v>
      </c>
      <c r="AU330" s="136"/>
      <c r="AV330" s="136"/>
      <c r="AW330" s="14"/>
      <c r="AX330" s="14"/>
      <c r="AY330" s="164">
        <f>IF(D330="","*",IFERROR(IF(ISODD(COUNT(AS330:AX330)),"ERRO",SUM((AT330-AS330),(AV330-AU330),(AX330-AW330))),"ERRO"))</f>
        <v>0</v>
      </c>
      <c r="AZ330" s="153"/>
      <c r="BA330" s="109">
        <v>0</v>
      </c>
      <c r="BB330" s="10" t="str">
        <f>IFERROR(_xlfn.XLOOKUP(AI330, BS_ATIVIDADE[ATIVIDADE],BS_ATIVIDADE[UNIDADE] ), "*")</f>
        <v>Nº DE SOLDA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0" s="150"/>
      <c r="BG330" s="16"/>
      <c r="BH330" s="17">
        <v>0</v>
      </c>
      <c r="BI330" s="17"/>
      <c r="BJ330" s="17" t="s">
        <v>1465</v>
      </c>
      <c r="BK330" s="17" t="s">
        <v>1465</v>
      </c>
      <c r="BL330" s="16"/>
      <c r="BM330" s="130" t="s">
        <v>412</v>
      </c>
      <c r="BN330" s="130" t="s">
        <v>436</v>
      </c>
      <c r="BO330" s="130" t="s">
        <v>436</v>
      </c>
      <c r="BP330" s="17" t="s">
        <v>1465</v>
      </c>
      <c r="BQ330" s="12" t="str">
        <f>IF(AND(BR330&lt;1,BS330&lt;1),"Produção e Intervalo",IF(BR330&lt;1,"Intervalo",IF(BS330&lt;1,"Produção","Aderente")))</f>
        <v>Produção e Intervalo</v>
      </c>
      <c r="BR330" s="19">
        <f>IF(OR(B330="",F330=""),"*",AY330/P330)</f>
        <v>0</v>
      </c>
      <c r="BS330" s="19">
        <f>IF(OR(B330="",F330=""),"*",BA330/Q330)</f>
        <v>0</v>
      </c>
      <c r="BT330" s="8" t="str">
        <f t="shared" si="8"/>
        <v>CondiçõesClimáticaChuva</v>
      </c>
    </row>
    <row r="331" spans="1:72">
      <c r="A331" s="47" t="str">
        <f>D331&amp;B331</f>
        <v>E4246092</v>
      </c>
      <c r="B331" s="102">
        <v>46092</v>
      </c>
      <c r="C331" s="135">
        <f>IF(BS_CONTROLE[[#This Row],[DATA]]="","",WEEKNUM(BS_CONTROLE[[#This Row],[DATA]]))</f>
        <v>11</v>
      </c>
      <c r="D331" s="104" t="s">
        <v>709</v>
      </c>
      <c r="E331" s="159">
        <v>254</v>
      </c>
      <c r="F331" s="126" t="s">
        <v>572</v>
      </c>
      <c r="G331" s="142" t="str">
        <f>IF(D331="","*",VLOOKUP(F331,BS_ATIVIDADE[],3,FALSE))</f>
        <v>OUTROS</v>
      </c>
      <c r="H331" s="106" t="s">
        <v>558</v>
      </c>
      <c r="I331" s="106" t="s">
        <v>558</v>
      </c>
      <c r="J331" s="105">
        <v>68</v>
      </c>
      <c r="K331" s="105">
        <v>54</v>
      </c>
      <c r="L331" s="105" t="s">
        <v>558</v>
      </c>
      <c r="M331" s="127" t="s">
        <v>1466</v>
      </c>
      <c r="N331" s="127" t="s">
        <v>1466</v>
      </c>
      <c r="O331" s="106">
        <v>0.39583333333333331</v>
      </c>
      <c r="P331" s="106">
        <v>4.1666666666666664E-2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31" s="105" t="s">
        <v>1058</v>
      </c>
      <c r="W331" s="151" t="s">
        <v>1085</v>
      </c>
      <c r="X331" s="104" t="s">
        <v>386</v>
      </c>
      <c r="Y331" s="129" t="s">
        <v>389</v>
      </c>
      <c r="Z331" s="104"/>
      <c r="AA331" s="105">
        <v>1</v>
      </c>
      <c r="AB331" s="103" t="s">
        <v>377</v>
      </c>
      <c r="AC331" s="152" t="s">
        <v>371</v>
      </c>
      <c r="AD331" s="107">
        <v>0.35416666666666669</v>
      </c>
      <c r="AE331" s="105" t="s">
        <v>1467</v>
      </c>
      <c r="AF331" s="105"/>
      <c r="AG331" s="105"/>
      <c r="AH331" s="15"/>
      <c r="AI331" s="126" t="str">
        <f>IF(BS_CONTROLE[[#This Row],[Atividade]]=0, "-", BS_CONTROLE[[#This Row],[Atividade]])</f>
        <v>DESLOCAMENTO</v>
      </c>
      <c r="AJ331" s="9" t="str">
        <f>IF(BS_CONTROLE[[#This Row],[Atividade]]=0, "-", BS_CONTROLE[[#This Row],[Atividade]])</f>
        <v>DESLOCAMENTO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ZBV-ZFH</v>
      </c>
      <c r="AN331" s="105" t="str">
        <f>IF(BS_CONTROLE[[#This Row],[SB]]=0, "-", BS_CONTROLE[[#This Row],[SB]])</f>
        <v>ZBV-ZFH</v>
      </c>
      <c r="AO331" s="105">
        <f>IF(BS_CONTROLE[[#This Row],[SUB]]=0, "-", BS_CONTROLE[[#This Row],[SUB]])</f>
        <v>68</v>
      </c>
      <c r="AP331" s="105">
        <f>BS_CONTROLE[[#This Row],[KM - Inicio]]</f>
        <v>54</v>
      </c>
      <c r="AQ331" s="105">
        <f>BS_CONTROLE[[#This Row],[KM - Inicio]]</f>
        <v>54</v>
      </c>
      <c r="AR331" s="108">
        <v>0.46736111111111112</v>
      </c>
      <c r="AS331" s="108">
        <v>0.47222222222222221</v>
      </c>
      <c r="AT331" s="108">
        <v>0.51388888888888884</v>
      </c>
      <c r="AU331" s="136"/>
      <c r="AV331" s="136"/>
      <c r="AW331" s="14"/>
      <c r="AX331" s="14"/>
      <c r="AY331" s="164">
        <f>IF(D331="","*",IFERROR(IF(ISODD(COUNT(AS331:AX331)),"ERRO",SUM((AT331-AS331),(AV331-AU331),(AX331-AW331))),"ERRO"))</f>
        <v>4.166666666666663E-2</v>
      </c>
      <c r="AZ331" s="153"/>
      <c r="BA331" s="109">
        <v>1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31" s="150"/>
      <c r="BG331" s="16"/>
      <c r="BH331" s="17">
        <v>2</v>
      </c>
      <c r="BI331" s="17"/>
      <c r="BJ331" s="17" t="s">
        <v>1468</v>
      </c>
      <c r="BK331" s="176" t="s">
        <v>1469</v>
      </c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Intervalo</v>
      </c>
      <c r="BR331" s="19">
        <f>IF(OR(B331="",F331=""),"*",AY331/P331)</f>
        <v>0.99999999999999911</v>
      </c>
      <c r="BS331" s="19">
        <f>IF(OR(B331="",F331=""),"*",BA331/Q331)</f>
        <v>1</v>
      </c>
      <c r="BT331" s="8" t="str">
        <f t="shared" si="8"/>
        <v/>
      </c>
    </row>
    <row r="332" spans="1:72">
      <c r="A332" s="47" t="str">
        <f>D332&amp;B332</f>
        <v>V9246092</v>
      </c>
      <c r="B332" s="102">
        <v>46092</v>
      </c>
      <c r="C332" s="135">
        <f>IF(BS_CONTROLE[[#This Row],[DATA]]="","",WEEKNUM(BS_CONTROLE[[#This Row],[DATA]]))</f>
        <v>11</v>
      </c>
      <c r="D332" s="104" t="s">
        <v>772</v>
      </c>
      <c r="E332" s="159">
        <v>174</v>
      </c>
      <c r="F332" s="126" t="s">
        <v>663</v>
      </c>
      <c r="G332" s="142" t="str">
        <f>IF(D332="","*",VLOOKUP(F332,BS_ATIVIDADE[],3,FALSE))</f>
        <v>MECANIZAÇÃO - SOCADORA</v>
      </c>
      <c r="H332" s="106" t="s">
        <v>1057</v>
      </c>
      <c r="I332" s="106" t="s">
        <v>1057</v>
      </c>
      <c r="J332" s="105">
        <v>70</v>
      </c>
      <c r="K332" s="105">
        <v>86.5</v>
      </c>
      <c r="L332" s="105">
        <v>86.9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332" s="106">
        <v>0.375</v>
      </c>
      <c r="P332" s="106">
        <v>8.3333333333333329E-2</v>
      </c>
      <c r="Q332" s="105">
        <v>200</v>
      </c>
      <c r="R332" s="10" t="str">
        <f>IFERROR(_xlfn.XLOOKUP(F332, BS_ATIVIDADE[ATIVIDADE],BS_ATIVIDADE[UNIDADE] ), "*")</f>
        <v>M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1058</v>
      </c>
      <c r="W332" s="151" t="s">
        <v>1013</v>
      </c>
      <c r="X332" s="104" t="s">
        <v>386</v>
      </c>
      <c r="Y332" s="129" t="s">
        <v>389</v>
      </c>
      <c r="Z332" s="104"/>
      <c r="AA332" s="105" t="s">
        <v>1408</v>
      </c>
      <c r="AB332" s="103" t="s">
        <v>377</v>
      </c>
      <c r="AC332" s="152" t="s">
        <v>371</v>
      </c>
      <c r="AD332" s="107">
        <v>0.35416666666666669</v>
      </c>
      <c r="AE332" s="105" t="s">
        <v>558</v>
      </c>
      <c r="AF332" s="105" t="s">
        <v>558</v>
      </c>
      <c r="AG332" s="105"/>
      <c r="AH332" s="15"/>
      <c r="AI332" s="126" t="str">
        <f>IF(BS_CONTROLE[[#This Row],[Atividade]]=0, "-", BS_CONTROLE[[#This Row],[Atividade]])</f>
        <v>MECANIZAÇÃO - SOCADORA</v>
      </c>
      <c r="AJ332" s="9" t="str">
        <f>IF(BS_CONTROLE[[#This Row],[Atividade]]=0, "-", BS_CONTROLE[[#This Row],[Atividade]])</f>
        <v>MECANIZAÇÃO - SOCADORA</v>
      </c>
      <c r="AK332" s="31" t="str">
        <f>BS_CONTROLE[[#This Row],[Local - Partida]]</f>
        <v>ZAC-2</v>
      </c>
      <c r="AL332" s="31" t="str">
        <f>BS_CONTROLE[[#This Row],[Local - Encerramento]]</f>
        <v>ZAC-2</v>
      </c>
      <c r="AM332" s="105" t="str">
        <f>IF(BS_CONTROLE[[#This Row],[Entre - Estações]]=0, "-", BS_CONTROLE[[#This Row],[Entre - Estações]])</f>
        <v>ZAC-ZSW</v>
      </c>
      <c r="AN332" s="105" t="str">
        <f>IF(BS_CONTROLE[[#This Row],[SB]]=0, "-", BS_CONTROLE[[#This Row],[SB]])</f>
        <v>ZACZSW</v>
      </c>
      <c r="AO332" s="105">
        <f>IF(BS_CONTROLE[[#This Row],[SUB]]=0, "-", BS_CONTROLE[[#This Row],[SUB]])</f>
        <v>70</v>
      </c>
      <c r="AP332" s="105">
        <f>BS_CONTROLE[[#This Row],[KM - Inicio]]</f>
        <v>86.5</v>
      </c>
      <c r="AQ332" s="105">
        <f>BS_CONTROLE[[#This Row],[KM - Inicio]]</f>
        <v>86.5</v>
      </c>
      <c r="AR332" s="108">
        <v>0.42638888888888887</v>
      </c>
      <c r="AS332" s="108">
        <v>0</v>
      </c>
      <c r="AT332" s="108">
        <v>0</v>
      </c>
      <c r="AU332" s="136"/>
      <c r="AV332" s="136"/>
      <c r="AW332" s="14"/>
      <c r="AX332" s="14"/>
      <c r="AY332" s="164">
        <f>IF(D332="","*",IFERROR(IF(ISODD(COUNT(AS332:AX332)),"ERRO",SUM((AT332-AS332),(AV332-AU332),(AX332-AW332))),"ERRO"))</f>
        <v>0</v>
      </c>
      <c r="AZ332" s="153"/>
      <c r="BA332" s="109">
        <v>0</v>
      </c>
      <c r="BB332" s="10" t="str">
        <f>IFERROR(_xlfn.XLOOKUP(AI332, BS_ATIVIDADE[ATIVIDADE],BS_ATIVIDADE[UNIDADE] ), "*")</f>
        <v>M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/>
      <c r="BG332" s="16"/>
      <c r="BH332" s="17">
        <v>0</v>
      </c>
      <c r="BI332" s="17"/>
      <c r="BJ332" s="17" t="s">
        <v>1470</v>
      </c>
      <c r="BK332" s="18" t="s">
        <v>1471</v>
      </c>
      <c r="BL332" s="16"/>
      <c r="BM332" s="130" t="s">
        <v>397</v>
      </c>
      <c r="BN332" s="130" t="s">
        <v>419</v>
      </c>
      <c r="BO332" s="130" t="s">
        <v>483</v>
      </c>
      <c r="BP332" s="18" t="s">
        <v>1471</v>
      </c>
      <c r="BQ332" s="12" t="str">
        <f>IF(AND(BR332&lt;1,BS332&lt;1),"Produção e Intervalo",IF(BR332&lt;1,"Intervalo",IF(BS332&lt;1,"Produção","Aderente")))</f>
        <v>Produção e Intervalo</v>
      </c>
      <c r="BR332" s="19">
        <f>IF(OR(B332="",F332=""),"*",AY332/P332)</f>
        <v>0</v>
      </c>
      <c r="BS332" s="19">
        <f>IF(OR(B332="",F332=""),"*",BA332/Q332)</f>
        <v>0</v>
      </c>
      <c r="BT332" s="8" t="str">
        <f t="shared" si="8"/>
        <v>TISistema</v>
      </c>
    </row>
    <row r="333" spans="1:72">
      <c r="A333" s="47" t="str">
        <f>D333&amp;B333</f>
        <v>JOSÉ (TP-879)46092</v>
      </c>
      <c r="B333" s="102">
        <v>46092</v>
      </c>
      <c r="C333" s="135">
        <f>IF(BS_CONTROLE[[#This Row],[DATA]]="","",WEEKNUM(BS_CONTROLE[[#This Row],[DATA]]))</f>
        <v>11</v>
      </c>
      <c r="D333" s="104" t="s">
        <v>865</v>
      </c>
      <c r="E333" s="159">
        <v>325</v>
      </c>
      <c r="F333" s="126" t="s">
        <v>744</v>
      </c>
      <c r="G333" s="142" t="str">
        <f>IF(D333="","*",VLOOKUP(F333,BS_ATIVIDADE[],3,FALSE))</f>
        <v>DORMENTE - SUBSTITUIÇÂO</v>
      </c>
      <c r="H333" s="106" t="s">
        <v>558</v>
      </c>
      <c r="I333" s="106"/>
      <c r="J333" s="105">
        <v>56</v>
      </c>
      <c r="K333" s="105">
        <v>253.7</v>
      </c>
      <c r="L333" s="105" t="s">
        <v>558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33" s="106">
        <v>0.375</v>
      </c>
      <c r="P333" s="106">
        <v>6.25E-2</v>
      </c>
      <c r="Q333" s="105">
        <v>30</v>
      </c>
      <c r="R333" s="10" t="str">
        <f>IFERROR(_xlfn.XLOOKUP(F333, BS_ATIVIDADE[ATIVIDADE],BS_ATIVIDADE[UNIDADE] ), "*")</f>
        <v>Nº DE DORMENTES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3" s="105" t="s">
        <v>1284</v>
      </c>
      <c r="W333" s="151" t="s">
        <v>1054</v>
      </c>
      <c r="X333" s="104" t="s">
        <v>386</v>
      </c>
      <c r="Y333" s="129" t="s">
        <v>389</v>
      </c>
      <c r="Z333" s="104"/>
      <c r="AA333" s="105" t="s">
        <v>558</v>
      </c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PDM - SUBSTITUIÇÃO - DORMENTE</v>
      </c>
      <c r="AJ333" s="9" t="str">
        <f>IF(BS_CONTROLE[[#This Row],[Atividade]]=0, "-", BS_CONTROLE[[#This Row],[Atividade]])</f>
        <v>PDM - SUBSTITUIÇÃO - DORMENTE</v>
      </c>
      <c r="AK333" s="31" t="str">
        <f>BS_CONTROLE[[#This Row],[Local - Partida]]</f>
        <v>-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ZQB-ZBV</v>
      </c>
      <c r="AN333" s="105" t="str">
        <f>IF(BS_CONTROLE[[#This Row],[SB]]=0, "-", BS_CONTROLE[[#This Row],[SB]])</f>
        <v>ZQBZBL</v>
      </c>
      <c r="AO333" s="105">
        <f>IF(BS_CONTROLE[[#This Row],[SUB]]=0, "-", BS_CONTROLE[[#This Row],[SUB]])</f>
        <v>56</v>
      </c>
      <c r="AP333" s="105">
        <f>BS_CONTROLE[[#This Row],[KM - Inicio]]</f>
        <v>253.7</v>
      </c>
      <c r="AQ333" s="105">
        <f>BS_CONTROLE[[#This Row],[KM - Inicio]]</f>
        <v>253.7</v>
      </c>
      <c r="AR333" s="108">
        <v>0.43333333333333335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>IF(D333="","*",IFERROR(IF(ISODD(COUNT(AS333:AX333)),"ERRO",SUM((AT333-AS333),(AV333-AU333),(AX333-AW333))),"ERRO"))</f>
        <v>0</v>
      </c>
      <c r="AZ333" s="153"/>
      <c r="BA333" s="109">
        <v>0</v>
      </c>
      <c r="BB333" s="10" t="str">
        <f>IFERROR(_xlfn.XLOOKUP(AI333, BS_ATIVIDADE[ATIVIDADE],BS_ATIVIDADE[UNIDADE] ), "*")</f>
        <v>Nº DE DORMENTES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3" s="150"/>
      <c r="BG333" s="16"/>
      <c r="BH333" s="17">
        <v>0</v>
      </c>
      <c r="BI333" s="17"/>
      <c r="BJ333" s="17" t="s">
        <v>1472</v>
      </c>
      <c r="BK333" s="17" t="s">
        <v>1472</v>
      </c>
      <c r="BL333" s="16"/>
      <c r="BM333" s="130" t="s">
        <v>405</v>
      </c>
      <c r="BN333" s="130" t="s">
        <v>434</v>
      </c>
      <c r="BO333" s="130" t="s">
        <v>495</v>
      </c>
      <c r="BP333" s="17" t="s">
        <v>1472</v>
      </c>
      <c r="BQ333" s="12" t="str">
        <f>IF(AND(BR333&lt;1,BS333&lt;1),"Produção e Intervalo",IF(BR333&lt;1,"Intervalo",IF(BS333&lt;1,"Produção","Aderente")))</f>
        <v>Produção e Intervalo</v>
      </c>
      <c r="BR333" s="19">
        <f>IF(OR(B333="",F333=""),"*",AY333/P333)</f>
        <v>0</v>
      </c>
      <c r="BS333" s="19">
        <f>IF(OR(B333="",F333=""),"*",BA333/Q333)</f>
        <v>0</v>
      </c>
      <c r="BT333" s="8" t="str">
        <f t="shared" si="8"/>
        <v>CCOCirculaçãoIntervaloOportunidade</v>
      </c>
    </row>
    <row r="334" spans="1:72">
      <c r="A334" s="47" t="str">
        <f>D334&amp;B334</f>
        <v>EDSON/NIVALDO (TP-819)46092</v>
      </c>
      <c r="B334" s="102">
        <v>46092</v>
      </c>
      <c r="C334" s="135">
        <f>IF(BS_CONTROLE[[#This Row],[DATA]]="","",WEEKNUM(BS_CONTROLE[[#This Row],[DATA]]))</f>
        <v>11</v>
      </c>
      <c r="D334" s="104" t="s">
        <v>842</v>
      </c>
      <c r="E334" s="159">
        <v>30</v>
      </c>
      <c r="F334" s="126" t="s">
        <v>744</v>
      </c>
      <c r="G334" s="142" t="str">
        <f>IF(D334="","*",VLOOKUP(F334,BS_ATIVIDADE[],3,FALSE))</f>
        <v>DORMENTE - SUBSTITUIÇÂO</v>
      </c>
      <c r="H334" s="106" t="s">
        <v>558</v>
      </c>
      <c r="I334" s="106" t="s">
        <v>558</v>
      </c>
      <c r="J334" s="105">
        <v>49</v>
      </c>
      <c r="K334" s="105">
        <v>224.45</v>
      </c>
      <c r="L334" s="105" t="s">
        <v>558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34" s="106">
        <v>0.375</v>
      </c>
      <c r="P334" s="106">
        <v>6.25E-2</v>
      </c>
      <c r="Q334" s="105">
        <v>40</v>
      </c>
      <c r="R334" s="10" t="str">
        <f>IFERROR(_xlfn.XLOOKUP(F334, BS_ATIVIDADE[ATIVIDADE],BS_ATIVIDADE[UNIDADE] ), "*")</f>
        <v>Nº DE DORMENTES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4" s="105" t="s">
        <v>1284</v>
      </c>
      <c r="W334" s="151" t="s">
        <v>1092</v>
      </c>
      <c r="X334" s="104" t="s">
        <v>386</v>
      </c>
      <c r="Y334" s="129" t="s">
        <v>389</v>
      </c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PDM - SUBSTITUIÇÃO - DORMENTE</v>
      </c>
      <c r="AJ334" s="9" t="str">
        <f>IF(BS_CONTROLE[[#This Row],[Atividade]]=0, "-", BS_CONTROLE[[#This Row],[Atividade]])</f>
        <v>PDM - SUBSTITUIÇÃO - DORMENTE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ZXI-ZVK</v>
      </c>
      <c r="AN334" s="105" t="str">
        <f>IF(BS_CONTROLE[[#This Row],[SB]]=0, "-", BS_CONTROLE[[#This Row],[SB]])</f>
        <v>224ZIC1</v>
      </c>
      <c r="AO334" s="105">
        <f>IF(BS_CONTROLE[[#This Row],[SUB]]=0, "-", BS_CONTROLE[[#This Row],[SUB]])</f>
        <v>49</v>
      </c>
      <c r="AP334" s="105">
        <f>BS_CONTROLE[[#This Row],[KM - Inicio]]</f>
        <v>224.45</v>
      </c>
      <c r="AQ334" s="105">
        <f>BS_CONTROLE[[#This Row],[KM - Inicio]]</f>
        <v>224.45</v>
      </c>
      <c r="AR334" s="108">
        <v>0.40902777777777777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>IF(D334="","*",IFERROR(IF(ISODD(COUNT(AS334:AX334)),"ERRO",SUM((AT334-AS334),(AV334-AU334),(AX334-AW334))),"ERRO"))</f>
        <v>0</v>
      </c>
      <c r="AZ334" s="153"/>
      <c r="BA334" s="109">
        <v>0</v>
      </c>
      <c r="BB334" s="10" t="str">
        <f>IFERROR(_xlfn.XLOOKUP(AI334, BS_ATIVIDADE[ATIVIDADE],BS_ATIVIDADE[UNIDADE] ), "*")</f>
        <v>Nº DE DORMENTES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4" s="150"/>
      <c r="BG334" s="16"/>
      <c r="BH334" s="17">
        <v>0</v>
      </c>
      <c r="BI334" s="17"/>
      <c r="BJ334" s="17" t="s">
        <v>1473</v>
      </c>
      <c r="BK334" s="17" t="s">
        <v>1473</v>
      </c>
      <c r="BL334" s="16"/>
      <c r="BM334" s="130" t="s">
        <v>412</v>
      </c>
      <c r="BN334" s="130" t="s">
        <v>436</v>
      </c>
      <c r="BO334" s="130" t="s">
        <v>436</v>
      </c>
      <c r="BP334" s="17" t="s">
        <v>1473</v>
      </c>
      <c r="BQ334" s="12" t="str">
        <f>IF(AND(BR334&lt;1,BS334&lt;1),"Produção e Intervalo",IF(BR334&lt;1,"Intervalo",IF(BS334&lt;1,"Produção","Aderente")))</f>
        <v>Produção e Intervalo</v>
      </c>
      <c r="BR334" s="19">
        <f>IF(OR(B334="",F334=""),"*",AY334/P334)</f>
        <v>0</v>
      </c>
      <c r="BS334" s="19">
        <f>IF(OR(B334="",F334=""),"*",BA334/Q334)</f>
        <v>0</v>
      </c>
      <c r="BT334" s="8" t="str">
        <f t="shared" si="8"/>
        <v>CondiçõesClimáticaChuva</v>
      </c>
    </row>
    <row r="335" spans="1:72">
      <c r="A335" s="47" t="str">
        <f>D335&amp;B335</f>
        <v>ROGÉRIO (TP-730)46092</v>
      </c>
      <c r="B335" s="102">
        <v>46092</v>
      </c>
      <c r="C335" s="135">
        <f>IF(BS_CONTROLE[[#This Row],[DATA]]="","",WEEKNUM(BS_CONTROLE[[#This Row],[DATA]]))</f>
        <v>11</v>
      </c>
      <c r="D335" s="104" t="s">
        <v>900</v>
      </c>
      <c r="E335" s="159">
        <v>57</v>
      </c>
      <c r="F335" s="126" t="s">
        <v>744</v>
      </c>
      <c r="G335" s="142" t="str">
        <f>IF(D335="","*",VLOOKUP(F335,BS_ATIVIDADE[],3,FALSE))</f>
        <v>DORMENTE - SUBSTITUIÇÂO</v>
      </c>
      <c r="H335" s="127" t="str" cm="1">
        <f t="array" ref="H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35" s="106" t="s">
        <v>558</v>
      </c>
      <c r="J335" s="105">
        <v>49</v>
      </c>
      <c r="K335" s="105">
        <v>202.45</v>
      </c>
      <c r="L335" s="105" t="s">
        <v>558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5" s="106">
        <v>0.375</v>
      </c>
      <c r="P335" s="106">
        <v>6.25E-2</v>
      </c>
      <c r="Q335" s="105">
        <v>40</v>
      </c>
      <c r="R335" s="10" t="str">
        <f>IFERROR(_xlfn.XLOOKUP(F335, BS_ATIVIDADE[ATIVIDADE],BS_ATIVIDADE[UNIDADE] ), "*")</f>
        <v>Nº DE DORMENTES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5" s="105" t="s">
        <v>1284</v>
      </c>
      <c r="W335" s="151" t="s">
        <v>1092</v>
      </c>
      <c r="X335" s="104" t="s">
        <v>386</v>
      </c>
      <c r="Y335" s="129" t="s">
        <v>389</v>
      </c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PDM - SUBSTITUIÇÃO - DORMENTE</v>
      </c>
      <c r="AJ335" s="9" t="str">
        <f>IF(BS_CONTROLE[[#This Row],[Atividade]]=0, "-", BS_CONTROLE[[#This Row],[Atividade]])</f>
        <v>PDM - SUBSTITUIÇÃO - DORMENTE</v>
      </c>
      <c r="AK335" s="31" t="str">
        <f>BS_CONTROLE[[#This Row],[Local - Partida]]</f>
        <v>ZYU1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ZYU</v>
      </c>
      <c r="AN335" s="105" t="str">
        <f>IF(BS_CONTROLE[[#This Row],[SB]]=0, "-", BS_CONTROLE[[#This Row],[SB]])</f>
        <v>ZYU1</v>
      </c>
      <c r="AO335" s="105">
        <f>IF(BS_CONTROLE[[#This Row],[SUB]]=0, "-", BS_CONTROLE[[#This Row],[SUB]])</f>
        <v>49</v>
      </c>
      <c r="AP335" s="105">
        <f>BS_CONTROLE[[#This Row],[KM - Inicio]]</f>
        <v>202.45</v>
      </c>
      <c r="AQ335" s="105">
        <f>BS_CONTROLE[[#This Row],[KM - Inicio]]</f>
        <v>202.45</v>
      </c>
      <c r="AR335" s="108">
        <v>0.40902777777777777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>IF(D335="","*",IFERROR(IF(ISODD(COUNT(AS335:AX335)),"ERRO",SUM((AT335-AS335),(AV335-AU335),(AX335-AW335))),"ERRO"))</f>
        <v>0</v>
      </c>
      <c r="AZ335" s="153"/>
      <c r="BA335" s="109">
        <v>0</v>
      </c>
      <c r="BB335" s="10" t="str">
        <f>IFERROR(_xlfn.XLOOKUP(AI335, BS_ATIVIDADE[ATIVIDADE],BS_ATIVIDADE[UNIDADE] ), "*")</f>
        <v>Nº DE DORMENTES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5" s="150"/>
      <c r="BG335" s="16"/>
      <c r="BH335" s="17">
        <v>0</v>
      </c>
      <c r="BI335" s="17"/>
      <c r="BJ335" s="17" t="s">
        <v>1474</v>
      </c>
      <c r="BK335" s="17" t="s">
        <v>1474</v>
      </c>
      <c r="BL335" s="16"/>
      <c r="BM335" s="130" t="s">
        <v>412</v>
      </c>
      <c r="BN335" s="130" t="s">
        <v>436</v>
      </c>
      <c r="BO335" s="130" t="s">
        <v>436</v>
      </c>
      <c r="BP335" s="17" t="s">
        <v>1474</v>
      </c>
      <c r="BQ335" s="12" t="str">
        <f>IF(AND(BR335&lt;1,BS335&lt;1),"Produção e Intervalo",IF(BR335&lt;1,"Intervalo",IF(BS335&lt;1,"Produção","Aderente")))</f>
        <v>Produção e Intervalo</v>
      </c>
      <c r="BR335" s="19">
        <f>IF(OR(B335="",F335=""),"*",AY335/P335)</f>
        <v>0</v>
      </c>
      <c r="BS335" s="19">
        <f>IF(OR(B335="",F335=""),"*",BA335/Q335)</f>
        <v>0</v>
      </c>
      <c r="BT335" s="8" t="str">
        <f t="shared" si="8"/>
        <v>CondiçõesClimáticaChuva</v>
      </c>
    </row>
    <row r="336" spans="1:72" ht="28.5" customHeight="1">
      <c r="A336" s="47" t="str">
        <f>D336&amp;B336</f>
        <v>W5946092</v>
      </c>
      <c r="B336" s="102">
        <v>46092</v>
      </c>
      <c r="C336" s="135">
        <f>IF(BS_CONTROLE[[#This Row],[DATA]]="","",WEEKNUM(BS_CONTROLE[[#This Row],[DATA]]))</f>
        <v>11</v>
      </c>
      <c r="D336" s="104" t="s">
        <v>790</v>
      </c>
      <c r="E336" s="159">
        <v>257</v>
      </c>
      <c r="F336" s="126" t="s">
        <v>569</v>
      </c>
      <c r="G336" s="142" t="str">
        <f>IF(D336="","*",VLOOKUP(F336,BS_ATIVIDADE[],3,FALSE))</f>
        <v>OUTROS</v>
      </c>
      <c r="H336" s="127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336" s="127" t="str" cm="1">
        <f t="array" ref="I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336" s="105">
        <v>56</v>
      </c>
      <c r="K336" s="105">
        <v>178.5</v>
      </c>
      <c r="L336" s="105">
        <v>153.94999999999999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336" s="106">
        <v>0.33333333333333331</v>
      </c>
      <c r="P336" s="106">
        <v>4.1666666666666664E-2</v>
      </c>
      <c r="Q336" s="105">
        <v>1</v>
      </c>
      <c r="R336" s="10" t="str">
        <f>IFERROR(_xlfn.XLOOKUP(F336, BS_ATIVIDADE[ATIVIDADE],BS_ATIVIDADE[UNIDADE] ), "*")</f>
        <v>BINÁRIO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6" s="105" t="s">
        <v>1284</v>
      </c>
      <c r="W336" s="151" t="s">
        <v>1415</v>
      </c>
      <c r="X336" s="104" t="s">
        <v>386</v>
      </c>
      <c r="Y336" s="129" t="s">
        <v>389</v>
      </c>
      <c r="Z336" s="104"/>
      <c r="AA336" s="105" t="s">
        <v>1176</v>
      </c>
      <c r="AB336" s="103" t="s">
        <v>377</v>
      </c>
      <c r="AC336" s="152" t="s">
        <v>371</v>
      </c>
      <c r="AD336" s="107">
        <v>0.29166666666666669</v>
      </c>
      <c r="AE336" s="105">
        <v>7629</v>
      </c>
      <c r="AF336" s="105"/>
      <c r="AG336" s="105"/>
      <c r="AH336" s="15"/>
      <c r="AI336" s="126" t="str">
        <f>IF(BS_CONTROLE[[#This Row],[Atividade]]=0, "-", BS_CONTROLE[[#This Row],[Atividade]])</f>
        <v>DESCARGA DE MATERIAL</v>
      </c>
      <c r="AJ336" s="9" t="str">
        <f>IF(BS_CONTROLE[[#This Row],[Atividade]]=0, "-", BS_CONTROLE[[#This Row],[Atividade]])</f>
        <v>DESCARGA DE MATERIAL</v>
      </c>
      <c r="AK336" s="31" t="str">
        <f>BS_CONTROLE[[#This Row],[Local - Partida]]</f>
        <v>ZDY2</v>
      </c>
      <c r="AL336" s="31" t="str">
        <f>BS_CONTROLE[[#This Row],[Local - Encerramento]]</f>
        <v>ZDY2</v>
      </c>
      <c r="AM336" s="105" t="str">
        <f>IF(BS_CONTROLE[[#This Row],[Entre - Estações]]=0, "-", BS_CONTROLE[[#This Row],[Entre - Estações]])</f>
        <v>ZDY-ZXP</v>
      </c>
      <c r="AN336" s="105" t="str">
        <f>IF(BS_CONTROLE[[#This Row],[SB]]=0, "-", BS_CONTROLE[[#This Row],[SB]])</f>
        <v>ZDY2</v>
      </c>
      <c r="AO336" s="105">
        <f>IF(BS_CONTROLE[[#This Row],[SUB]]=0, "-", BS_CONTROLE[[#This Row],[SUB]])</f>
        <v>56</v>
      </c>
      <c r="AP336" s="105">
        <f>BS_CONTROLE[[#This Row],[KM - Inicio]]</f>
        <v>178.5</v>
      </c>
      <c r="AQ336" s="105">
        <f>BS_CONTROLE[[#This Row],[KM - Inicio]]</f>
        <v>178.5</v>
      </c>
      <c r="AR336" s="108">
        <v>0.43958333333333333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>IF(D336="","*",IFERROR(IF(ISODD(COUNT(AS336:AX336)),"ERRO",SUM((AT336-AS336),(AV336-AU336),(AX336-AW336))),"ERRO"))</f>
        <v>0</v>
      </c>
      <c r="AZ336" s="153"/>
      <c r="BA336" s="109">
        <v>0</v>
      </c>
      <c r="BB336" s="10" t="str">
        <f>IFERROR(_xlfn.XLOOKUP(AI336, BS_ATIVIDADE[ATIVIDADE],BS_ATIVIDADE[UNIDADE] ), "*")</f>
        <v>BINÁRIO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6" s="150"/>
      <c r="BG336" s="16"/>
      <c r="BH336" s="17">
        <v>0</v>
      </c>
      <c r="BI336" s="17"/>
      <c r="BJ336" s="17" t="s">
        <v>1475</v>
      </c>
      <c r="BK336" s="17" t="s">
        <v>1475</v>
      </c>
      <c r="BL336" s="16"/>
      <c r="BM336" s="130" t="s">
        <v>405</v>
      </c>
      <c r="BN336" s="130" t="s">
        <v>434</v>
      </c>
      <c r="BO336" s="130" t="s">
        <v>495</v>
      </c>
      <c r="BP336" s="17" t="s">
        <v>1475</v>
      </c>
      <c r="BQ336" s="12" t="str">
        <f>IF(AND(BR336&lt;1,BS336&lt;1),"Produção e Intervalo",IF(BR336&lt;1,"Intervalo",IF(BS336&lt;1,"Produção","Aderente")))</f>
        <v>Produção e Intervalo</v>
      </c>
      <c r="BR336" s="19">
        <f>IF(OR(B336="",F336=""),"*",AY336/P336)</f>
        <v>0</v>
      </c>
      <c r="BS336" s="19">
        <f>IF(OR(B336="",F336=""),"*",BA336/Q336)</f>
        <v>0</v>
      </c>
      <c r="BT336" s="8" t="str">
        <f t="shared" si="8"/>
        <v>CCOCirculaçãoIntervaloOportunidade</v>
      </c>
    </row>
    <row r="337" spans="1:72">
      <c r="A337" s="47" t="str">
        <f>D337&amp;B337</f>
        <v>ROBSON (TF-701)46092</v>
      </c>
      <c r="B337" s="102">
        <v>46092</v>
      </c>
      <c r="C337" s="135">
        <f>IF(BS_CONTROLE[[#This Row],[DATA]]="","",WEEKNUM(BS_CONTROLE[[#This Row],[DATA]]))</f>
        <v>11</v>
      </c>
      <c r="D337" s="104" t="s">
        <v>898</v>
      </c>
      <c r="E337" s="177">
        <v>114</v>
      </c>
      <c r="F337" s="126" t="s">
        <v>636</v>
      </c>
      <c r="G337" s="142" t="str">
        <f>IF(D337="","*",VLOOKUP(F337,BS_ATIVIDADE[],3,FALSE))</f>
        <v>LIMPEZA LASTRO</v>
      </c>
      <c r="H337" s="127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37" s="106" t="s">
        <v>558</v>
      </c>
      <c r="J337" s="105">
        <v>56</v>
      </c>
      <c r="K337" s="105">
        <v>187.58</v>
      </c>
      <c r="L337" s="105" t="s">
        <v>558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37" s="106">
        <v>0.41666666666666669</v>
      </c>
      <c r="P337" s="106">
        <v>6.25E-2</v>
      </c>
      <c r="Q337" s="105">
        <v>15</v>
      </c>
      <c r="R337" s="10" t="str">
        <f>IFERROR(_xlfn.XLOOKUP(F337, BS_ATIVIDADE[ATIVIDADE],BS_ATIVIDADE[UNIDADE] ), "*")</f>
        <v>M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7" s="105" t="s">
        <v>1284</v>
      </c>
      <c r="W337" s="151" t="s">
        <v>1295</v>
      </c>
      <c r="X337" s="104" t="s">
        <v>386</v>
      </c>
      <c r="Y337" s="129" t="s">
        <v>389</v>
      </c>
      <c r="Z337" s="104"/>
      <c r="AA337" s="105" t="s">
        <v>558</v>
      </c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LIMPEZA LASTRO</v>
      </c>
      <c r="AJ337" s="9" t="str">
        <f>IF(BS_CONTROLE[[#This Row],[Atividade]]=0, "-", BS_CONTROLE[[#This Row],[Atividade]])</f>
        <v>LIMPEZA LASTRO</v>
      </c>
      <c r="AK337" s="31" t="str">
        <f>BS_CONTROLE[[#This Row],[Local - Partida]]</f>
        <v>ZXP189</v>
      </c>
      <c r="AL337" s="31" t="str">
        <f>BS_CONTROLE[[#This Row],[Local - Encerramento]]</f>
        <v>-</v>
      </c>
      <c r="AM337" s="105" t="str">
        <f>IF(BS_CONTROLE[[#This Row],[Entre - Estações]]=0, "-", BS_CONTROLE[[#This Row],[Entre - Estações]])</f>
        <v>ZXP-ZFY</v>
      </c>
      <c r="AN337" s="105" t="str">
        <f>IF(BS_CONTROLE[[#This Row],[SB]]=0, "-", BS_CONTROLE[[#This Row],[SB]])</f>
        <v>ZXP189</v>
      </c>
      <c r="AO337" s="105">
        <f>IF(BS_CONTROLE[[#This Row],[SUB]]=0, "-", BS_CONTROLE[[#This Row],[SUB]])</f>
        <v>56</v>
      </c>
      <c r="AP337" s="105">
        <f>BS_CONTROLE[[#This Row],[KM - Inicio]]</f>
        <v>187.58</v>
      </c>
      <c r="AQ337" s="105">
        <f>BS_CONTROLE[[#This Row],[KM - Inicio]]</f>
        <v>187.58</v>
      </c>
      <c r="AR337" s="108">
        <v>0</v>
      </c>
      <c r="AS337" s="108">
        <v>0</v>
      </c>
      <c r="AT337" s="108">
        <v>0</v>
      </c>
      <c r="AU337" s="136"/>
      <c r="AV337" s="136"/>
      <c r="AW337" s="14"/>
      <c r="AX337" s="14"/>
      <c r="AY337" s="164">
        <f>IF(D337="","*",IFERROR(IF(ISODD(COUNT(AS337:AX337)),"ERRO",SUM((AT337-AS337),(AV337-AU337),(AX337-AW337))),"ERRO"))</f>
        <v>0</v>
      </c>
      <c r="AZ337" s="153"/>
      <c r="BA337" s="109">
        <v>0</v>
      </c>
      <c r="BB337" s="10" t="str">
        <f>IFERROR(_xlfn.XLOOKUP(AI337, BS_ATIVIDADE[ATIVIDADE],BS_ATIVIDADE[UNIDADE] ), "*")</f>
        <v>M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7" s="150"/>
      <c r="BG337" s="16"/>
      <c r="BH337" s="17">
        <v>0</v>
      </c>
      <c r="BI337" s="17"/>
      <c r="BJ337" s="17" t="s">
        <v>1465</v>
      </c>
      <c r="BK337" s="17" t="s">
        <v>1465</v>
      </c>
      <c r="BL337" s="16"/>
      <c r="BM337" s="130" t="s">
        <v>412</v>
      </c>
      <c r="BN337" s="130" t="s">
        <v>436</v>
      </c>
      <c r="BO337" s="130" t="s">
        <v>436</v>
      </c>
      <c r="BP337" s="17" t="s">
        <v>1465</v>
      </c>
      <c r="BQ337" s="12" t="str">
        <f>IF(AND(BR337&lt;1,BS337&lt;1),"Produção e Intervalo",IF(BR337&lt;1,"Intervalo",IF(BS337&lt;1,"Produção","Aderente")))</f>
        <v>Produção e Intervalo</v>
      </c>
      <c r="BR337" s="19">
        <f>IF(OR(B337="",F337=""),"*",AY337/P337)</f>
        <v>0</v>
      </c>
      <c r="BS337" s="19">
        <f>IF(OR(B337="",F337=""),"*",BA337/Q337)</f>
        <v>0</v>
      </c>
      <c r="BT337" s="8" t="str">
        <f t="shared" si="8"/>
        <v>CondiçõesClimáticaChuva</v>
      </c>
    </row>
    <row r="338" spans="1:72">
      <c r="A338" s="47" t="str">
        <f>D338&amp;B338</f>
        <v>CARLOS (TP-722)46092</v>
      </c>
      <c r="B338" s="102">
        <v>46092</v>
      </c>
      <c r="C338" s="135">
        <f>IF(BS_CONTROLE[[#This Row],[DATA]]="","",WEEKNUM(BS_CONTROLE[[#This Row],[DATA]]))</f>
        <v>11</v>
      </c>
      <c r="D338" s="104" t="s">
        <v>826</v>
      </c>
      <c r="E338" s="159">
        <v>262</v>
      </c>
      <c r="F338" s="126" t="s">
        <v>740</v>
      </c>
      <c r="G338" s="142" t="str">
        <f>IF(D338="","*",VLOOKUP(F338,BS_ATIVIDADE[],3,FALSE))</f>
        <v>SOLDA</v>
      </c>
      <c r="H338" s="106" t="s">
        <v>558</v>
      </c>
      <c r="I338" s="106" t="s">
        <v>558</v>
      </c>
      <c r="J338" s="105">
        <v>56</v>
      </c>
      <c r="K338" s="105">
        <v>158.4</v>
      </c>
      <c r="L338" s="105" t="s">
        <v>558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38" s="106">
        <v>0.375</v>
      </c>
      <c r="P338" s="106">
        <v>6.25E-2</v>
      </c>
      <c r="Q338" s="105">
        <v>1</v>
      </c>
      <c r="R338" s="10" t="str">
        <f>IFERROR(_xlfn.XLOOKUP(F338, BS_ATIVIDADE[ATIVIDADE],BS_ATIVIDADE[UNIDADE] ), "*")</f>
        <v>Nº DE SOLDA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8" s="105" t="s">
        <v>1284</v>
      </c>
      <c r="W338" s="151" t="s">
        <v>1025</v>
      </c>
      <c r="X338" s="104" t="s">
        <v>386</v>
      </c>
      <c r="Y338" s="129" t="s">
        <v>389</v>
      </c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PDM - SOLDA</v>
      </c>
      <c r="AJ338" s="9" t="str">
        <f>IF(BS_CONTROLE[[#This Row],[Atividade]]=0, "-", BS_CONTROLE[[#This Row],[Atividade]])</f>
        <v>PDM - SOLDA</v>
      </c>
      <c r="AK338" s="31" t="str">
        <f>BS_CONTROLE[[#This Row],[Local - Partida]]</f>
        <v>-</v>
      </c>
      <c r="AL338" s="31" t="str">
        <f>BS_CONTROLE[[#This Row],[Local - Encerramento]]</f>
        <v>-</v>
      </c>
      <c r="AM338" s="105" t="str">
        <f>IF(BS_CONTROLE[[#This Row],[Entre - Estações]]=0, "-", BS_CONTROLE[[#This Row],[Entre - Estações]])</f>
        <v>ZPS-ZCX</v>
      </c>
      <c r="AN338" s="105" t="str">
        <f>IF(BS_CONTROLE[[#This Row],[SB]]=0, "-", BS_CONTROLE[[#This Row],[SB]])</f>
        <v>ZPSZCX</v>
      </c>
      <c r="AO338" s="105">
        <f>IF(BS_CONTROLE[[#This Row],[SUB]]=0, "-", BS_CONTROLE[[#This Row],[SUB]])</f>
        <v>56</v>
      </c>
      <c r="AP338" s="105">
        <f>BS_CONTROLE[[#This Row],[KM - Inicio]]</f>
        <v>158.4</v>
      </c>
      <c r="AQ338" s="105">
        <f>BS_CONTROLE[[#This Row],[KM - Inicio]]</f>
        <v>158.4</v>
      </c>
      <c r="AR338" s="108">
        <v>0</v>
      </c>
      <c r="AS338" s="108">
        <v>0</v>
      </c>
      <c r="AT338" s="108">
        <v>0</v>
      </c>
      <c r="AU338" s="136"/>
      <c r="AV338" s="136"/>
      <c r="AW338" s="14"/>
      <c r="AX338" s="14"/>
      <c r="AY338" s="164">
        <f>IF(D338="","*",IFERROR(IF(ISODD(COUNT(AS338:AX338)),"ERRO",SUM((AT338-AS338),(AV338-AU338),(AX338-AW338))),"ERRO"))</f>
        <v>0</v>
      </c>
      <c r="AZ338" s="153"/>
      <c r="BA338" s="109">
        <v>0</v>
      </c>
      <c r="BB338" s="10" t="str">
        <f>IFERROR(_xlfn.XLOOKUP(AI338, BS_ATIVIDADE[ATIVIDADE],BS_ATIVIDADE[UNIDADE] ), "*")</f>
        <v>Nº DE SOLDA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8" s="150"/>
      <c r="BG338" s="16"/>
      <c r="BH338" s="17">
        <v>0</v>
      </c>
      <c r="BI338" s="17"/>
      <c r="BJ338" s="17" t="s">
        <v>1465</v>
      </c>
      <c r="BK338" s="17" t="s">
        <v>1465</v>
      </c>
      <c r="BL338" s="16"/>
      <c r="BM338" s="130" t="s">
        <v>412</v>
      </c>
      <c r="BN338" s="130" t="s">
        <v>436</v>
      </c>
      <c r="BO338" s="130" t="s">
        <v>436</v>
      </c>
      <c r="BP338" s="17" t="s">
        <v>1465</v>
      </c>
      <c r="BQ338" s="12" t="str">
        <f>IF(AND(BR338&lt;1,BS338&lt;1),"Produção e Intervalo",IF(BR338&lt;1,"Intervalo",IF(BS338&lt;1,"Produção","Aderente")))</f>
        <v>Produção e Intervalo</v>
      </c>
      <c r="BR338" s="19">
        <f>IF(OR(B338="",F338=""),"*",AY338/P338)</f>
        <v>0</v>
      </c>
      <c r="BS338" s="19">
        <f>IF(OR(B338="",F338=""),"*",BA338/Q338)</f>
        <v>0</v>
      </c>
      <c r="BT338" s="8" t="str">
        <f t="shared" si="8"/>
        <v>CondiçõesClimáticaChuva</v>
      </c>
    </row>
    <row r="339" spans="1:72">
      <c r="A339" s="47" t="str">
        <f>D339&amp;B339</f>
        <v>A7446092</v>
      </c>
      <c r="B339" s="102">
        <v>46092</v>
      </c>
      <c r="C339" s="135">
        <f>IF(BS_CONTROLE[[#This Row],[DATA]]="","",WEEKNUM(BS_CONTROLE[[#This Row],[DATA]]))</f>
        <v>11</v>
      </c>
      <c r="D339" s="104" t="s">
        <v>681</v>
      </c>
      <c r="E339" s="159">
        <v>333</v>
      </c>
      <c r="F339" s="126" t="s">
        <v>579</v>
      </c>
      <c r="G339" s="142" t="str">
        <f>IF(D339="","*",VLOOKUP(F339,BS_ATIVIDADE[],3,FALSE))</f>
        <v>DETECÇÃO</v>
      </c>
      <c r="H339" s="106" t="s">
        <v>1476</v>
      </c>
      <c r="I339" s="106" t="s">
        <v>259</v>
      </c>
      <c r="J339" s="105">
        <v>49</v>
      </c>
      <c r="K339" s="105">
        <v>148</v>
      </c>
      <c r="L339" s="105">
        <v>253</v>
      </c>
      <c r="M339" s="127" t="s">
        <v>1477</v>
      </c>
      <c r="N339" s="127" t="s">
        <v>1478</v>
      </c>
      <c r="O339" s="106">
        <v>0.33333333333333331</v>
      </c>
      <c r="P339" s="106">
        <v>4.1666666666666664E-2</v>
      </c>
      <c r="Q339" s="105">
        <v>105</v>
      </c>
      <c r="R339" s="10" t="str">
        <f>IFERROR(_xlfn.XLOOKUP(F339, BS_ATIVIDADE[ATIVIDADE],BS_ATIVIDADE[UNIDADE] ), "*")</f>
        <v>KM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9" s="105" t="s">
        <v>1017</v>
      </c>
      <c r="W339" s="151" t="s">
        <v>1243</v>
      </c>
      <c r="X339" s="104" t="s">
        <v>386</v>
      </c>
      <c r="Y339" s="129" t="s">
        <v>389</v>
      </c>
      <c r="Z339" s="104"/>
      <c r="AA339" s="105">
        <v>1</v>
      </c>
      <c r="AB339" s="103" t="s">
        <v>377</v>
      </c>
      <c r="AC339" s="152" t="s">
        <v>371</v>
      </c>
      <c r="AD339" s="107">
        <v>0.3125</v>
      </c>
      <c r="AE339" s="105" t="s">
        <v>558</v>
      </c>
      <c r="AF339" s="105"/>
      <c r="AG339" s="105"/>
      <c r="AH339" s="15"/>
      <c r="AI339" s="126" t="str">
        <f>IF(BS_CONTROLE[[#This Row],[Atividade]]=0, "-", BS_CONTROLE[[#This Row],[Atividade]])</f>
        <v>DETECÇÃO - RONDA 7 DIAS</v>
      </c>
      <c r="AJ339" s="9" t="str">
        <f>IF(BS_CONTROLE[[#This Row],[Atividade]]=0, "-", BS_CONTROLE[[#This Row],[Atividade]])</f>
        <v>DETECÇÃO - RONDA 7 DIAS</v>
      </c>
      <c r="AK339" s="31" t="str">
        <f>BS_CONTROLE[[#This Row],[Local - Partida]]</f>
        <v>ZKEZGA-1</v>
      </c>
      <c r="AL339" s="31" t="str">
        <f>BS_CONTROLE[[#This Row],[Local - Encerramento]]</f>
        <v>ZQBZBV</v>
      </c>
      <c r="AM339" s="105" t="str">
        <f>IF(BS_CONTROLE[[#This Row],[Entre - Estações]]=0, "-", BS_CONTROLE[[#This Row],[Entre - Estações]])</f>
        <v>ZKEZGA-ZQBZBV</v>
      </c>
      <c r="AN339" s="105" t="str">
        <f>IF(BS_CONTROLE[[#This Row],[SB]]=0, "-", BS_CONTROLE[[#This Row],[SB]])</f>
        <v>ZKEZGAZQBZBV</v>
      </c>
      <c r="AO339" s="105">
        <f>IF(BS_CONTROLE[[#This Row],[SUB]]=0, "-", BS_CONTROLE[[#This Row],[SUB]])</f>
        <v>49</v>
      </c>
      <c r="AP339" s="105">
        <f>BS_CONTROLE[[#This Row],[KM - Inicio]]</f>
        <v>148</v>
      </c>
      <c r="AQ339" s="105">
        <f>BS_CONTROLE[[#This Row],[KM - Inicio]]</f>
        <v>148</v>
      </c>
      <c r="AR339" s="108">
        <v>0.31666666666666665</v>
      </c>
      <c r="AS339" s="108">
        <v>0.33750000000000002</v>
      </c>
      <c r="AT339" s="108">
        <v>0.37916666666666665</v>
      </c>
      <c r="AU339" s="136"/>
      <c r="AV339" s="136"/>
      <c r="AW339" s="14"/>
      <c r="AX339" s="14"/>
      <c r="AY339" s="164">
        <f>IF(D339="","*",IFERROR(IF(ISODD(COUNT(AS339:AX339)),"ERRO",SUM((AT339-AS339),(AV339-AU339),(AX339-AW339))),"ERRO"))</f>
        <v>4.166666666666663E-2</v>
      </c>
      <c r="AZ339" s="153"/>
      <c r="BA339" s="109">
        <v>105</v>
      </c>
      <c r="BB339" s="10" t="str">
        <f>IFERROR(_xlfn.XLOOKUP(AI339, BS_ATIVIDADE[ATIVIDADE],BS_ATIVIDADE[UNIDADE] ), "*")</f>
        <v>KM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9" s="150"/>
      <c r="BG339" s="16"/>
      <c r="BH339" s="17">
        <v>2</v>
      </c>
      <c r="BI339" s="17"/>
      <c r="BJ339" s="17" t="s">
        <v>1479</v>
      </c>
      <c r="BK339" s="17" t="s">
        <v>1172</v>
      </c>
      <c r="BL339" s="16"/>
      <c r="BM339" s="130" t="s">
        <v>410</v>
      </c>
      <c r="BN339" s="130" t="s">
        <v>410</v>
      </c>
      <c r="BO339" s="130" t="s">
        <v>410</v>
      </c>
      <c r="BP339" s="18" t="s">
        <v>558</v>
      </c>
      <c r="BQ339" s="12" t="str">
        <f>IF(AND(BR339&lt;1,BS339&lt;1),"Produção e Intervalo",IF(BR339&lt;1,"Intervalo",IF(BS339&lt;1,"Produção","Aderente")))</f>
        <v>Intervalo</v>
      </c>
      <c r="BR339" s="19">
        <f>IF(OR(B339="",F339=""),"*",AY339/P339)</f>
        <v>0.99999999999999911</v>
      </c>
      <c r="BS339" s="19">
        <f>IF(OR(B339="",F339=""),"*",BA339/Q339)</f>
        <v>1</v>
      </c>
      <c r="BT339" s="8" t="str">
        <f t="shared" si="8"/>
        <v>OKOK</v>
      </c>
    </row>
    <row r="340" spans="1:72">
      <c r="A340" s="47" t="str">
        <f>D340&amp;B340</f>
        <v>E1746092</v>
      </c>
      <c r="B340" s="102">
        <v>46092</v>
      </c>
      <c r="C340" s="135">
        <f>IF(BS_CONTROLE[[#This Row],[DATA]]="","",WEEKNUM(BS_CONTROLE[[#This Row],[DATA]]))</f>
        <v>11</v>
      </c>
      <c r="D340" s="104" t="s">
        <v>702</v>
      </c>
      <c r="E340" s="159">
        <v>334</v>
      </c>
      <c r="F340" s="126" t="s">
        <v>560</v>
      </c>
      <c r="G340" s="142" t="str">
        <f>IF(D340="","*",VLOOKUP(F340,BS_ATIVIDADE[],3,FALSE))</f>
        <v>CAMINHÂO - SOLDA</v>
      </c>
      <c r="H340" s="106" t="s">
        <v>1480</v>
      </c>
      <c r="I340" s="106" t="s">
        <v>1480</v>
      </c>
      <c r="J340" s="105">
        <v>55</v>
      </c>
      <c r="K340" s="105">
        <v>106.432</v>
      </c>
      <c r="L340" s="105">
        <v>106.75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0" s="106">
        <v>0.375</v>
      </c>
      <c r="P340" s="106">
        <v>0.125</v>
      </c>
      <c r="Q340" s="105">
        <v>2</v>
      </c>
      <c r="R340" s="10" t="str">
        <f>IFERROR(_xlfn.XLOOKUP(F340, BS_ATIVIDADE[ATIVIDADE],BS_ATIVIDADE[UNIDADE] ), "*")</f>
        <v>Nº DE SOLDA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0" s="105" t="s">
        <v>1481</v>
      </c>
      <c r="W340" s="151" t="s">
        <v>1021</v>
      </c>
      <c r="X340" s="104" t="s">
        <v>386</v>
      </c>
      <c r="Y340" s="129" t="s">
        <v>389</v>
      </c>
      <c r="Z340" s="104"/>
      <c r="AA340" s="105">
        <v>1</v>
      </c>
      <c r="AB340" s="103" t="s">
        <v>377</v>
      </c>
      <c r="AC340" s="152" t="s">
        <v>371</v>
      </c>
      <c r="AD340" s="107">
        <v>0.35416666666666669</v>
      </c>
      <c r="AE340" s="105" t="s">
        <v>558</v>
      </c>
      <c r="AF340" s="105"/>
      <c r="AG340" s="105"/>
      <c r="AH340" s="15"/>
      <c r="AI340" s="126" t="str">
        <f>IF(BS_CONTROLE[[#This Row],[Atividade]]=0, "-", BS_CONTROLE[[#This Row],[Atividade]])</f>
        <v>CAMINHÃO DE SOLDA</v>
      </c>
      <c r="AJ340" s="9" t="str">
        <f>IF(BS_CONTROLE[[#This Row],[Atividade]]=0, "-", BS_CONTROLE[[#This Row],[Atividade]])</f>
        <v>CAMINHÃO DE SOLDA</v>
      </c>
      <c r="AK340" s="31" t="str">
        <f>BS_CONTROLE[[#This Row],[Local - Partida]]</f>
        <v>102ZKW-2</v>
      </c>
      <c r="AL340" s="31" t="str">
        <f>BS_CONTROLE[[#This Row],[Local - Encerramento]]</f>
        <v>102ZKW-2</v>
      </c>
      <c r="AM340" s="105" t="str">
        <f>IF(BS_CONTROLE[[#This Row],[Entre - Estações]]=0, "-", BS_CONTROLE[[#This Row],[Entre - Estações]])</f>
        <v>ZLU</v>
      </c>
      <c r="AN340" s="105" t="str">
        <f>IF(BS_CONTROLE[[#This Row],[SB]]=0, "-", BS_CONTROLE[[#This Row],[SB]])</f>
        <v>ZLU1052</v>
      </c>
      <c r="AO340" s="105">
        <f>IF(BS_CONTROLE[[#This Row],[SUB]]=0, "-", BS_CONTROLE[[#This Row],[SUB]])</f>
        <v>55</v>
      </c>
      <c r="AP340" s="105">
        <f>BS_CONTROLE[[#This Row],[KM - Inicio]]</f>
        <v>106.432</v>
      </c>
      <c r="AQ340" s="105">
        <f>BS_CONTROLE[[#This Row],[KM - Inicio]]</f>
        <v>106.432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>IF(D340="","*",IFERROR(IF(ISODD(COUNT(AS340:AX340)),"ERRO",SUM((AT340-AS340),(AV340-AU340),(AX340-AW340))),"ERRO"))</f>
        <v>0</v>
      </c>
      <c r="AZ340" s="153"/>
      <c r="BA340" s="109">
        <v>0</v>
      </c>
      <c r="BB340" s="10" t="str">
        <f>IFERROR(_xlfn.XLOOKUP(AI340, BS_ATIVIDADE[ATIVIDADE],BS_ATIVIDADE[UNIDADE] ), "*")</f>
        <v>Nº DE SOLDA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0" s="150"/>
      <c r="BG340" s="16"/>
      <c r="BH340" s="17">
        <v>0</v>
      </c>
      <c r="BI340" s="17"/>
      <c r="BJ340" s="17" t="s">
        <v>1482</v>
      </c>
      <c r="BK340" s="17" t="s">
        <v>1482</v>
      </c>
      <c r="BL340" s="16"/>
      <c r="BM340" s="130" t="s">
        <v>412</v>
      </c>
      <c r="BN340" s="130" t="s">
        <v>436</v>
      </c>
      <c r="BO340" s="130" t="s">
        <v>436</v>
      </c>
      <c r="BP340" s="17" t="s">
        <v>1482</v>
      </c>
      <c r="BQ340" s="12" t="str">
        <f>IF(AND(BR340&lt;1,BS340&lt;1),"Produção e Intervalo",IF(BR340&lt;1,"Intervalo",IF(BS340&lt;1,"Produção","Aderente")))</f>
        <v>Produção e Intervalo</v>
      </c>
      <c r="BR340" s="19">
        <f>IF(OR(B340="",F340=""),"*",AY340/P340)</f>
        <v>0</v>
      </c>
      <c r="BS340" s="19">
        <f>IF(OR(B340="",F340=""),"*",BA340/Q340)</f>
        <v>0</v>
      </c>
      <c r="BT340" s="8" t="str">
        <f t="shared" si="8"/>
        <v>CondiçõesClimáticaChuva</v>
      </c>
    </row>
    <row r="341" spans="1:72">
      <c r="A341" s="47" t="str">
        <f>D341&amp;B341</f>
        <v>CLEBISON (TP-728)46092</v>
      </c>
      <c r="B341" s="102">
        <v>46092</v>
      </c>
      <c r="C341" s="135">
        <f>IF(BS_CONTROLE[[#This Row],[DATA]]="","",WEEKNUM(BS_CONTROLE[[#This Row],[DATA]]))</f>
        <v>11</v>
      </c>
      <c r="D341" s="104" t="s">
        <v>829</v>
      </c>
      <c r="E341" s="159">
        <v>335</v>
      </c>
      <c r="F341" s="126" t="s">
        <v>740</v>
      </c>
      <c r="G341" s="142" t="str">
        <f>IF(D341="","*",VLOOKUP(F341,BS_ATIVIDADE[],3,FALSE))</f>
        <v>SOLDA</v>
      </c>
      <c r="H341" s="106" t="s">
        <v>558</v>
      </c>
      <c r="I341" s="106" t="s">
        <v>558</v>
      </c>
      <c r="J341" s="105">
        <v>55</v>
      </c>
      <c r="K341" s="105">
        <v>127.48</v>
      </c>
      <c r="L341" s="105" t="s">
        <v>558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1" s="106">
        <v>0.375</v>
      </c>
      <c r="P341" s="106">
        <v>6.25E-2</v>
      </c>
      <c r="Q341" s="105">
        <v>1</v>
      </c>
      <c r="R341" s="10" t="str">
        <f>IFERROR(_xlfn.XLOOKUP(F341, BS_ATIVIDADE[ATIVIDADE],BS_ATIVIDADE[UNIDADE] ), "*")</f>
        <v>Nº DE SOLDA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1" s="105" t="s">
        <v>1184</v>
      </c>
      <c r="W341" s="151" t="s">
        <v>1025</v>
      </c>
      <c r="X341" s="104" t="s">
        <v>386</v>
      </c>
      <c r="Y341" s="129" t="s">
        <v>389</v>
      </c>
      <c r="Z341" s="104"/>
      <c r="AA341" s="105" t="s">
        <v>558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SOLDA</v>
      </c>
      <c r="AJ341" s="9" t="str">
        <f>IF(BS_CONTROLE[[#This Row],[Atividade]]=0, "-", BS_CONTROLE[[#This Row],[Atividade]])</f>
        <v>PDM - SOLDA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ZYQ-ZEM</v>
      </c>
      <c r="AN341" s="105" t="str">
        <f>IF(BS_CONTROLE[[#This Row],[SB]]=0, "-", BS_CONTROLE[[#This Row],[SB]])</f>
        <v>130ZYQ2</v>
      </c>
      <c r="AO341" s="105">
        <f>IF(BS_CONTROLE[[#This Row],[SUB]]=0, "-", BS_CONTROLE[[#This Row],[SUB]])</f>
        <v>55</v>
      </c>
      <c r="AP341" s="105">
        <f>BS_CONTROLE[[#This Row],[KM - Inicio]]</f>
        <v>127.48</v>
      </c>
      <c r="AQ341" s="105">
        <f>BS_CONTROLE[[#This Row],[KM - Inicio]]</f>
        <v>127.48</v>
      </c>
      <c r="AR341" s="108">
        <v>0.375</v>
      </c>
      <c r="AS341" s="108">
        <v>0.3888888888888889</v>
      </c>
      <c r="AT341" s="108">
        <v>0.72222222222222221</v>
      </c>
      <c r="AU341" s="136"/>
      <c r="AV341" s="136"/>
      <c r="AW341" s="14"/>
      <c r="AX341" s="14"/>
      <c r="AY341" s="164">
        <f>IF(D341="","*",IFERROR(IF(ISODD(COUNT(AS341:AX341)),"ERRO",SUM((AT341-AS341),(AV341-AU341),(AX341-AW341))),"ERRO"))</f>
        <v>0.33333333333333331</v>
      </c>
      <c r="AZ341" s="153"/>
      <c r="BA341" s="109">
        <v>2</v>
      </c>
      <c r="BB341" s="10" t="str">
        <f>IFERROR(_xlfn.XLOOKUP(AI341, BS_ATIVIDADE[ATIVIDADE],BS_ATIVIDADE[UNIDADE] ), "*")</f>
        <v>Nº DE SOLDA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1" s="150"/>
      <c r="BG341" s="16"/>
      <c r="BH341" s="17">
        <v>2</v>
      </c>
      <c r="BI341" s="17"/>
      <c r="BJ341" s="17" t="s">
        <v>1483</v>
      </c>
      <c r="BK341" s="17" t="s">
        <v>1484</v>
      </c>
      <c r="BL341" s="16"/>
      <c r="BM341" s="130" t="s">
        <v>410</v>
      </c>
      <c r="BN341" s="130" t="s">
        <v>410</v>
      </c>
      <c r="BO341" s="130" t="s">
        <v>410</v>
      </c>
      <c r="BP341" s="18" t="s">
        <v>558</v>
      </c>
      <c r="BQ341" s="12" t="str">
        <f>IF(AND(BR341&lt;1,BS341&lt;1),"Produção e Intervalo",IF(BR341&lt;1,"Intervalo",IF(BS341&lt;1,"Produção","Aderente")))</f>
        <v>Aderente</v>
      </c>
      <c r="BR341" s="19">
        <f>IF(OR(B341="",F341=""),"*",AY341/P341)</f>
        <v>5.333333333333333</v>
      </c>
      <c r="BS341" s="19">
        <f>IF(OR(B341="",F341=""),"*",BA341/Q341)</f>
        <v>2</v>
      </c>
      <c r="BT341" s="8" t="str">
        <f t="shared" si="8"/>
        <v>OKOK</v>
      </c>
    </row>
    <row r="342" spans="1:72">
      <c r="A342" s="47" t="str">
        <f>D342&amp;B342</f>
        <v>ISMAEL(TP-726)46092</v>
      </c>
      <c r="B342" s="102">
        <v>46092</v>
      </c>
      <c r="C342" s="135">
        <f>IF(BS_CONTROLE[[#This Row],[DATA]]="","",WEEKNUM(BS_CONTROLE[[#This Row],[DATA]]))</f>
        <v>11</v>
      </c>
      <c r="D342" s="104" t="s">
        <v>857</v>
      </c>
      <c r="E342" s="159">
        <v>336</v>
      </c>
      <c r="F342" s="126" t="s">
        <v>740</v>
      </c>
      <c r="G342" s="142" t="str">
        <f>IF(D342="","*",VLOOKUP(F342,BS_ATIVIDADE[],3,FALSE))</f>
        <v>SOLDA</v>
      </c>
      <c r="H342" s="106" t="s">
        <v>558</v>
      </c>
      <c r="I342" s="106" t="s">
        <v>558</v>
      </c>
      <c r="J342" s="105">
        <v>55</v>
      </c>
      <c r="K342" s="105">
        <v>127.48</v>
      </c>
      <c r="L342" s="105" t="s">
        <v>558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2" s="106">
        <v>0.375</v>
      </c>
      <c r="P342" s="106">
        <v>6.25E-2</v>
      </c>
      <c r="Q342" s="105">
        <v>1</v>
      </c>
      <c r="R342" s="10" t="str">
        <f>IFERROR(_xlfn.XLOOKUP(F342, BS_ATIVIDADE[ATIVIDADE],BS_ATIVIDADE[UNIDADE] ), "*")</f>
        <v>Nº DE SOLDA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2" s="105" t="s">
        <v>1184</v>
      </c>
      <c r="W342" s="151" t="s">
        <v>1025</v>
      </c>
      <c r="X342" s="104" t="s">
        <v>386</v>
      </c>
      <c r="Y342" s="129" t="s">
        <v>389</v>
      </c>
      <c r="Z342" s="104"/>
      <c r="AA342" s="105" t="s">
        <v>558</v>
      </c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PDM - SOLDA</v>
      </c>
      <c r="AJ342" s="9" t="str">
        <f>IF(BS_CONTROLE[[#This Row],[Atividade]]=0, "-", BS_CONTROLE[[#This Row],[Atividade]])</f>
        <v>PDM - SOLDA</v>
      </c>
      <c r="AK342" s="31" t="str">
        <f>BS_CONTROLE[[#This Row],[Local - Partida]]</f>
        <v>-</v>
      </c>
      <c r="AL342" s="31" t="str">
        <f>BS_CONTROLE[[#This Row],[Local - Encerramento]]</f>
        <v>-</v>
      </c>
      <c r="AM342" s="105" t="str">
        <f>IF(BS_CONTROLE[[#This Row],[Entre - Estações]]=0, "-", BS_CONTROLE[[#This Row],[Entre - Estações]])</f>
        <v>ZYQ-ZEM</v>
      </c>
      <c r="AN342" s="105" t="str">
        <f>IF(BS_CONTROLE[[#This Row],[SB]]=0, "-", BS_CONTROLE[[#This Row],[SB]])</f>
        <v>130ZYQ2</v>
      </c>
      <c r="AO342" s="105">
        <f>IF(BS_CONTROLE[[#This Row],[SUB]]=0, "-", BS_CONTROLE[[#This Row],[SUB]])</f>
        <v>55</v>
      </c>
      <c r="AP342" s="105">
        <f>BS_CONTROLE[[#This Row],[KM - Inicio]]</f>
        <v>127.48</v>
      </c>
      <c r="AQ342" s="105">
        <f>BS_CONTROLE[[#This Row],[KM - Inicio]]</f>
        <v>127.48</v>
      </c>
      <c r="AR342" s="108">
        <v>0.375</v>
      </c>
      <c r="AS342" s="108">
        <v>0.3888888888888889</v>
      </c>
      <c r="AT342" s="108">
        <v>0.72222222222222221</v>
      </c>
      <c r="AU342" s="136"/>
      <c r="AV342" s="136"/>
      <c r="AW342" s="14"/>
      <c r="AX342" s="14"/>
      <c r="AY342" s="164">
        <f>IF(D342="","*",IFERROR(IF(ISODD(COUNT(AS342:AX342)),"ERRO",SUM((AT342-AS342),(AV342-AU342),(AX342-AW342))),"ERRO"))</f>
        <v>0.33333333333333331</v>
      </c>
      <c r="AZ342" s="153"/>
      <c r="BA342" s="109">
        <v>1</v>
      </c>
      <c r="BB342" s="10" t="str">
        <f>IFERROR(_xlfn.XLOOKUP(AI342, BS_ATIVIDADE[ATIVIDADE],BS_ATIVIDADE[UNIDADE] ), "*")</f>
        <v>Nº DE SOLDA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2" s="150"/>
      <c r="BG342" s="16"/>
      <c r="BH342" s="17">
        <v>2</v>
      </c>
      <c r="BI342" s="17"/>
      <c r="BJ342" s="17" t="s">
        <v>1483</v>
      </c>
      <c r="BK342" s="17" t="s">
        <v>1484</v>
      </c>
      <c r="BL342" s="16"/>
      <c r="BM342" s="130" t="s">
        <v>410</v>
      </c>
      <c r="BN342" s="130" t="s">
        <v>410</v>
      </c>
      <c r="BO342" s="130" t="s">
        <v>410</v>
      </c>
      <c r="BP342" s="18" t="s">
        <v>558</v>
      </c>
      <c r="BQ342" s="12" t="str">
        <f>IF(AND(BR342&lt;1,BS342&lt;1),"Produção e Intervalo",IF(BR342&lt;1,"Intervalo",IF(BS342&lt;1,"Produção","Aderente")))</f>
        <v>Aderente</v>
      </c>
      <c r="BR342" s="19">
        <f>IF(OR(B342="",F342=""),"*",AY342/P342)</f>
        <v>5.333333333333333</v>
      </c>
      <c r="BS342" s="19">
        <f>IF(OR(B342="",F342=""),"*",BA342/Q342)</f>
        <v>1</v>
      </c>
      <c r="BT342" s="8" t="str">
        <f t="shared" si="8"/>
        <v>OKOK</v>
      </c>
    </row>
    <row r="343" spans="1:72">
      <c r="A343" s="47" t="str">
        <f>D343&amp;B343</f>
        <v>V8946092</v>
      </c>
      <c r="B343" s="102">
        <v>46092</v>
      </c>
      <c r="C343" s="135">
        <f>IF(BS_CONTROLE[[#This Row],[DATA]]="","",WEEKNUM(BS_CONTROLE[[#This Row],[DATA]]))</f>
        <v>11</v>
      </c>
      <c r="D343" s="104" t="s">
        <v>768</v>
      </c>
      <c r="E343" s="159">
        <v>121</v>
      </c>
      <c r="F343" s="126" t="s">
        <v>663</v>
      </c>
      <c r="G343" s="142" t="str">
        <f>IF(D343="","*",VLOOKUP(F343,BS_ATIVIDADE[],3,FALSE))</f>
        <v>MECANIZAÇÃO - SOCADORA</v>
      </c>
      <c r="H343" s="106" t="s">
        <v>1302</v>
      </c>
      <c r="I343" s="106" t="s">
        <v>1068</v>
      </c>
      <c r="J343" s="105">
        <v>55</v>
      </c>
      <c r="K343" s="105">
        <v>134</v>
      </c>
      <c r="L343" s="105">
        <v>135.1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43" s="106">
        <v>0.375</v>
      </c>
      <c r="P343" s="106">
        <v>8.3333333333333329E-2</v>
      </c>
      <c r="Q343" s="105">
        <v>480</v>
      </c>
      <c r="R343" s="10" t="str">
        <f>IFERROR(_xlfn.XLOOKUP(F343, BS_ATIVIDADE[ATIVIDADE],BS_ATIVIDADE[UNIDADE] ), "*")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3" s="105" t="s">
        <v>1072</v>
      </c>
      <c r="W343" s="151" t="s">
        <v>1013</v>
      </c>
      <c r="X343" s="104" t="s">
        <v>386</v>
      </c>
      <c r="Y343" s="129" t="s">
        <v>389</v>
      </c>
      <c r="Z343" s="104"/>
      <c r="AA343" s="105">
        <v>1</v>
      </c>
      <c r="AB343" s="103" t="s">
        <v>377</v>
      </c>
      <c r="AC343" s="152" t="s">
        <v>371</v>
      </c>
      <c r="AD343" s="107">
        <v>0.35416666666666669</v>
      </c>
      <c r="AE343" s="105">
        <v>6239</v>
      </c>
      <c r="AF343" s="105"/>
      <c r="AG343" s="105"/>
      <c r="AH343" s="15"/>
      <c r="AI343" s="126" t="str">
        <f>IF(BS_CONTROLE[[#This Row],[Atividade]]=0, "-", BS_CONTROLE[[#This Row],[Atividade]])</f>
        <v>MECANIZAÇÃO - SOCADORA</v>
      </c>
      <c r="AJ343" s="9" t="str">
        <f>IF(BS_CONTROLE[[#This Row],[Atividade]]=0, "-", BS_CONTROLE[[#This Row],[Atividade]])</f>
        <v>MECANIZAÇÃO - SOCADORA</v>
      </c>
      <c r="AK343" s="31" t="str">
        <f>BS_CONTROLE[[#This Row],[Local - Partida]]</f>
        <v>ZEM130-1</v>
      </c>
      <c r="AL343" s="31" t="str">
        <f>BS_CONTROLE[[#This Row],[Local - Encerramento]]</f>
        <v>ZEM130-2</v>
      </c>
      <c r="AM343" s="105" t="str">
        <f>IF(BS_CONTROLE[[#This Row],[Entre - Estações]]=0, "-", BS_CONTROLE[[#This Row],[Entre - Estações]])</f>
        <v>ZYQ-ZEM</v>
      </c>
      <c r="AN343" s="105" t="str">
        <f>IF(BS_CONTROLE[[#This Row],[SB]]=0, "-", BS_CONTROLE[[#This Row],[SB]])</f>
        <v>ZEM1302</v>
      </c>
      <c r="AO343" s="105">
        <f>IF(BS_CONTROLE[[#This Row],[SUB]]=0, "-", BS_CONTROLE[[#This Row],[SUB]])</f>
        <v>55</v>
      </c>
      <c r="AP343" s="105">
        <f>BS_CONTROLE[[#This Row],[KM - Inicio]]</f>
        <v>134</v>
      </c>
      <c r="AQ343" s="105">
        <f>BS_CONTROLE[[#This Row],[KM - Inicio]]</f>
        <v>134</v>
      </c>
      <c r="AR343" s="108">
        <v>0.375</v>
      </c>
      <c r="AS343" s="108">
        <v>0.3888888888888889</v>
      </c>
      <c r="AT343" s="108">
        <v>0.72222222222222221</v>
      </c>
      <c r="AU343" s="136"/>
      <c r="AV343" s="136"/>
      <c r="AW343" s="14"/>
      <c r="AX343" s="14"/>
      <c r="AY343" s="164">
        <f>IF(D343="","*",IFERROR(IF(ISODD(COUNT(AS343:AX343)),"ERRO",SUM((AT343-AS343),(AV343-AU343),(AX343-AW343))),"ERRO"))</f>
        <v>0.33333333333333331</v>
      </c>
      <c r="AZ343" s="153"/>
      <c r="BA343" s="109">
        <v>1750</v>
      </c>
      <c r="BB343" s="10" t="str">
        <f>IFERROR(_xlfn.XLOOKUP(AI343, BS_ATIVIDADE[ATIVIDADE],BS_ATIVIDADE[UNIDADE] ), "*")</f>
        <v>M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3" s="150"/>
      <c r="BG343" s="16"/>
      <c r="BH343" s="17">
        <v>2</v>
      </c>
      <c r="BI343" s="17"/>
      <c r="BJ343" s="17" t="s">
        <v>1483</v>
      </c>
      <c r="BK343" s="17" t="s">
        <v>1484</v>
      </c>
      <c r="BL343" s="16"/>
      <c r="BM343" s="130" t="s">
        <v>410</v>
      </c>
      <c r="BN343" s="130" t="s">
        <v>410</v>
      </c>
      <c r="BO343" s="130" t="s">
        <v>410</v>
      </c>
      <c r="BP343" s="18" t="s">
        <v>558</v>
      </c>
      <c r="BQ343" s="12" t="str">
        <f>IF(AND(BR343&lt;1,BS343&lt;1),"Produção e Intervalo",IF(BR343&lt;1,"Intervalo",IF(BS343&lt;1,"Produção","Aderente")))</f>
        <v>Aderente</v>
      </c>
      <c r="BR343" s="19">
        <f>IF(OR(B343="",F343=""),"*",AY343/P343)</f>
        <v>4</v>
      </c>
      <c r="BS343" s="19">
        <f>IF(OR(B343="",F343=""),"*",BA343/Q343)</f>
        <v>3.6458333333333335</v>
      </c>
      <c r="BT343" s="8" t="str">
        <f t="shared" si="8"/>
        <v>OKOK</v>
      </c>
    </row>
    <row r="344" spans="1:72">
      <c r="A344" s="47" t="str">
        <f>D344&amp;B344</f>
        <v>A8746092</v>
      </c>
      <c r="B344" s="102">
        <v>46092</v>
      </c>
      <c r="C344" s="135">
        <f>IF(BS_CONTROLE[[#This Row],[DATA]]="","",WEEKNUM(BS_CONTROLE[[#This Row],[DATA]]))</f>
        <v>11</v>
      </c>
      <c r="D344" s="104" t="s">
        <v>692</v>
      </c>
      <c r="E344" s="159">
        <v>338</v>
      </c>
      <c r="F344" s="126" t="s">
        <v>776</v>
      </c>
      <c r="G344" s="142" t="str">
        <f>IF(D344="","*",VLOOKUP(F344,BS_ATIVIDADE[],3,FALSE))</f>
        <v>OUTROS</v>
      </c>
      <c r="H344" s="106" t="s">
        <v>1302</v>
      </c>
      <c r="I344" s="106" t="s">
        <v>1485</v>
      </c>
      <c r="J344" s="105">
        <v>48</v>
      </c>
      <c r="K344" s="105">
        <v>135</v>
      </c>
      <c r="L344" s="105"/>
      <c r="M344" s="127" t="s">
        <v>1486</v>
      </c>
      <c r="N344" s="127" t="s">
        <v>1487</v>
      </c>
      <c r="O344" s="106">
        <v>0.33333333333333331</v>
      </c>
      <c r="P344" s="106">
        <v>4.1666666666666664E-2</v>
      </c>
      <c r="Q344" s="105">
        <v>1</v>
      </c>
      <c r="R344" s="10" t="str">
        <f>IFERROR(_xlfn.XLOOKUP(F344, BS_ATIVIDADE[ATIVIDADE],BS_ATIVIDADE[UNIDADE] ), "*")</f>
        <v>BINÁRIO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4" s="105" t="s">
        <v>1488</v>
      </c>
      <c r="W344" s="151" t="s">
        <v>1401</v>
      </c>
      <c r="X344" s="104" t="s">
        <v>386</v>
      </c>
      <c r="Y344" s="129" t="s">
        <v>380</v>
      </c>
      <c r="Z344" s="104"/>
      <c r="AA344" s="105">
        <v>1</v>
      </c>
      <c r="AB344" s="103" t="s">
        <v>377</v>
      </c>
      <c r="AC344" s="152" t="s">
        <v>371</v>
      </c>
      <c r="AD344" s="107">
        <v>0.3125</v>
      </c>
      <c r="AE344" s="105" t="s">
        <v>558</v>
      </c>
      <c r="AF344" s="105"/>
      <c r="AG344" s="105"/>
      <c r="AH344" s="15"/>
      <c r="AI344" s="126" t="str">
        <f>IF(BS_CONTROLE[[#This Row],[Atividade]]=0, "-", BS_CONTROLE[[#This Row],[Atividade]])</f>
        <v xml:space="preserve">INSPEÇÃO </v>
      </c>
      <c r="AJ344" s="9" t="str">
        <f>IF(BS_CONTROLE[[#This Row],[Atividade]]=0, "-", BS_CONTROLE[[#This Row],[Atividade]])</f>
        <v xml:space="preserve">INSPEÇÃO </v>
      </c>
      <c r="AK344" s="31" t="str">
        <f>BS_CONTROLE[[#This Row],[Local - Partida]]</f>
        <v>ZEM130-1</v>
      </c>
      <c r="AL344" s="31" t="str">
        <f>BS_CONTROLE[[#This Row],[Local - Encerramento]]</f>
        <v>ZBVZQB</v>
      </c>
      <c r="AM344" s="105" t="str">
        <f>IF(BS_CONTROLE[[#This Row],[Entre - Estações]]=0, "-", BS_CONTROLE[[#This Row],[Entre - Estações]])</f>
        <v>ZEM-ZQBZBV</v>
      </c>
      <c r="AN344" s="105" t="str">
        <f>IF(BS_CONTROLE[[#This Row],[SB]]=0, "-", BS_CONTROLE[[#This Row],[SB]])</f>
        <v>ZEMZQBZBV</v>
      </c>
      <c r="AO344" s="105">
        <f>IF(BS_CONTROLE[[#This Row],[SUB]]=0, "-", BS_CONTROLE[[#This Row],[SUB]])</f>
        <v>48</v>
      </c>
      <c r="AP344" s="105">
        <f>BS_CONTROLE[[#This Row],[KM - Inicio]]</f>
        <v>135</v>
      </c>
      <c r="AQ344" s="105">
        <f>BS_CONTROLE[[#This Row],[KM - Inicio]]</f>
        <v>135</v>
      </c>
      <c r="AR344" s="108">
        <v>0.40694444444444444</v>
      </c>
      <c r="AS344" s="108">
        <v>0.40763888888888888</v>
      </c>
      <c r="AT344" s="108">
        <v>0.44930555555555557</v>
      </c>
      <c r="AU344" s="136"/>
      <c r="AV344" s="136"/>
      <c r="AW344" s="14"/>
      <c r="AX344" s="14"/>
      <c r="AY344" s="164">
        <f>IF(D344="","*",IFERROR(IF(ISODD(COUNT(AS344:AX344)),"ERRO",SUM((AT344-AS344),(AV344-AU344),(AX344-AW344))),"ERRO"))</f>
        <v>4.1666666666666685E-2</v>
      </c>
      <c r="AZ344" s="153"/>
      <c r="BA344" s="109">
        <v>1</v>
      </c>
      <c r="BB344" s="10" t="str">
        <f>IFERROR(_xlfn.XLOOKUP(AI344, BS_ATIVIDADE[ATIVIDADE],BS_ATIVIDADE[UNIDADE] ), "*")</f>
        <v>BINÁRIO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4" s="150"/>
      <c r="BG344" s="16"/>
      <c r="BH344" s="17">
        <v>2</v>
      </c>
      <c r="BI344" s="17"/>
      <c r="BJ344" s="17" t="s">
        <v>1431</v>
      </c>
      <c r="BK344" s="18" t="s">
        <v>1489</v>
      </c>
      <c r="BL344" s="16"/>
      <c r="BM344" s="130" t="s">
        <v>410</v>
      </c>
      <c r="BN344" s="130" t="s">
        <v>410</v>
      </c>
      <c r="BO344" s="130" t="s">
        <v>410</v>
      </c>
      <c r="BP344" s="18"/>
      <c r="BQ344" s="12" t="str">
        <f>IF(AND(BR344&lt;1,BS344&lt;1),"Produção e Intervalo",IF(BR344&lt;1,"Intervalo",IF(BS344&lt;1,"Produção","Aderente")))</f>
        <v>Aderente</v>
      </c>
      <c r="BR344" s="19">
        <f>IF(OR(B344="",F344=""),"*",AY344/P344)</f>
        <v>1.0000000000000004</v>
      </c>
      <c r="BS344" s="19">
        <f>IF(OR(B344="",F344=""),"*",BA344/Q344)</f>
        <v>1</v>
      </c>
      <c r="BT344" s="8" t="str">
        <f t="shared" si="8"/>
        <v>OKOK</v>
      </c>
    </row>
    <row r="345" spans="1:72" ht="23.25">
      <c r="A345" s="47" t="str">
        <f>D345&amp;B345</f>
        <v>W6046092</v>
      </c>
      <c r="B345" s="102">
        <v>46092</v>
      </c>
      <c r="C345" s="135">
        <f>IF(BS_CONTROLE[[#This Row],[DATA]]="","",WEEKNUM(BS_CONTROLE[[#This Row],[DATA]]))</f>
        <v>11</v>
      </c>
      <c r="D345" s="104" t="s">
        <v>791</v>
      </c>
      <c r="E345" s="159">
        <v>339</v>
      </c>
      <c r="F345" s="126" t="s">
        <v>751</v>
      </c>
      <c r="G345" s="142" t="str">
        <f>IF(D345="","*",VLOOKUP(F345,BS_ATIVIDADE[],3,FALSE))</f>
        <v>OUTROS</v>
      </c>
      <c r="H345" s="106" t="s">
        <v>1068</v>
      </c>
      <c r="I345" s="106" t="s">
        <v>1068</v>
      </c>
      <c r="J345" s="105">
        <v>55</v>
      </c>
      <c r="K345" s="105">
        <v>156</v>
      </c>
      <c r="L345" s="105">
        <v>145.9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45" s="106">
        <v>0.35416666666666669</v>
      </c>
      <c r="P345" s="106">
        <v>5.5555555555555552E-2</v>
      </c>
      <c r="Q345" s="105">
        <v>300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5" s="105" t="s">
        <v>1184</v>
      </c>
      <c r="W345" s="151" t="s">
        <v>1490</v>
      </c>
      <c r="X345" s="104" t="s">
        <v>386</v>
      </c>
      <c r="Y345" s="129" t="s">
        <v>389</v>
      </c>
      <c r="Z345" s="104"/>
      <c r="AA345" s="105">
        <v>2</v>
      </c>
      <c r="AB345" s="103" t="s">
        <v>377</v>
      </c>
      <c r="AC345" s="152" t="s">
        <v>371</v>
      </c>
      <c r="AD345" s="107">
        <v>0.29166666666666669</v>
      </c>
      <c r="AE345" s="105">
        <v>7694</v>
      </c>
      <c r="AF345" s="105" t="s">
        <v>558</v>
      </c>
      <c r="AG345" s="105"/>
      <c r="AH345" s="15"/>
      <c r="AI345" s="126" t="s">
        <v>701</v>
      </c>
      <c r="AJ345" s="9" t="str">
        <f>IF(BS_CONTROLE[[#This Row],[Atividade]]=0, "-", BS_CONTROLE[[#This Row],[Atividade]])</f>
        <v>RECOLHIMENTO DE DORMENTE</v>
      </c>
      <c r="AK345" s="31" t="str">
        <f>BS_CONTROLE[[#This Row],[Local - Partida]]</f>
        <v>ZEM130-2</v>
      </c>
      <c r="AL345" s="31" t="str">
        <f>BS_CONTROLE[[#This Row],[Local - Encerramento]]</f>
        <v>ZEM130-2</v>
      </c>
      <c r="AM345" s="105" t="s">
        <v>51</v>
      </c>
      <c r="AN345" s="105" t="s">
        <v>194</v>
      </c>
      <c r="AO345" s="105">
        <f>IF(BS_CONTROLE[[#This Row],[SUB]]=0, "-", BS_CONTROLE[[#This Row],[SUB]])</f>
        <v>55</v>
      </c>
      <c r="AP345" s="105">
        <v>128</v>
      </c>
      <c r="AQ345" s="105" t="s">
        <v>558</v>
      </c>
      <c r="AR345" s="108">
        <v>0.375</v>
      </c>
      <c r="AS345" s="108">
        <v>0.3888888888888889</v>
      </c>
      <c r="AT345" s="108">
        <v>0.51388888888888884</v>
      </c>
      <c r="AU345" s="136"/>
      <c r="AV345" s="136"/>
      <c r="AW345" s="14"/>
      <c r="AX345" s="14"/>
      <c r="AY345" s="164">
        <f>IF(D345="","*",IFERROR(IF(ISODD(COUNT(AS345:AX345)),"ERRO",SUM((AT345-AS345),(AV345-AU345),(AX345-AW345))),"ERRO"))</f>
        <v>0.12499999999999994</v>
      </c>
      <c r="AZ345" s="153"/>
      <c r="BA345" s="109">
        <v>1</v>
      </c>
      <c r="BB345" s="10" t="str">
        <f>IFERROR(_xlfn.XLOOKUP(AI345, BS_ATIVIDADE[ATIVIDADE],BS_ATIVIDADE[UNIDADE] ), "*")</f>
        <v>BINÁRIO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5" s="150"/>
      <c r="BG345" s="16"/>
      <c r="BH345" s="17">
        <v>2</v>
      </c>
      <c r="BI345" s="17"/>
      <c r="BJ345" s="17" t="s">
        <v>1491</v>
      </c>
      <c r="BK345" s="17" t="s">
        <v>1492</v>
      </c>
      <c r="BL345" s="16"/>
      <c r="BM345" s="130" t="s">
        <v>406</v>
      </c>
      <c r="BN345" s="130" t="s">
        <v>435</v>
      </c>
      <c r="BO345" s="130" t="s">
        <v>486</v>
      </c>
      <c r="BP345" s="17" t="s">
        <v>1492</v>
      </c>
      <c r="BQ345" s="12" t="str">
        <f>IF(AND(BR345&lt;1,BS345&lt;1),"Produção e Intervalo",IF(BR345&lt;1,"Intervalo",IF(BS345&lt;1,"Produção","Aderente")))</f>
        <v>Produção</v>
      </c>
      <c r="BR345" s="19">
        <f>IF(OR(B345="",F345=""),"*",AY345/P345)</f>
        <v>2.2499999999999991</v>
      </c>
      <c r="BS345" s="19">
        <f>IF(OR(B345="",F345=""),"*",BA345/Q345)</f>
        <v>3.3333333333333335E-3</v>
      </c>
      <c r="BT345" s="8" t="str">
        <f t="shared" si="8"/>
        <v>SuperExecução</v>
      </c>
    </row>
    <row r="346" spans="1:72">
      <c r="A346" s="47" t="str">
        <f>D346&amp;B346</f>
        <v>SUPER ZEM46092</v>
      </c>
      <c r="B346" s="102">
        <v>46092</v>
      </c>
      <c r="C346" s="135">
        <f>IF(BS_CONTROLE[[#This Row],[DATA]]="","",WEEKNUM(BS_CONTROLE[[#This Row],[DATA]]))</f>
        <v>11</v>
      </c>
      <c r="D346" s="104" t="s">
        <v>612</v>
      </c>
      <c r="E346" s="159"/>
      <c r="F346" s="126" t="s">
        <v>548</v>
      </c>
      <c r="G346" s="142" t="str">
        <f>IF(D346="","*",VLOOKUP(F346,BS_ATIVIDADE[],3,FALSE))</f>
        <v>OUTROS</v>
      </c>
      <c r="H346" s="106" t="s">
        <v>558</v>
      </c>
      <c r="I346" s="106" t="s">
        <v>558</v>
      </c>
      <c r="J346" s="105">
        <v>55</v>
      </c>
      <c r="K346" s="105">
        <v>127.676</v>
      </c>
      <c r="L346" s="105">
        <v>137.33199999999999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6" s="106">
        <v>0.41666666666666669</v>
      </c>
      <c r="P346" s="106">
        <v>0.33333333333333331</v>
      </c>
      <c r="Q346" s="105">
        <v>1</v>
      </c>
      <c r="R346" s="10" t="str">
        <f>IFERROR(_xlfn.XLOOKUP(F346, BS_ATIVIDADE[ATIVIDADE],BS_ATIVIDADE[UNIDADE] ), "*")</f>
        <v>BINÁRIO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1184</v>
      </c>
      <c r="W346" s="151" t="s">
        <v>1299</v>
      </c>
      <c r="X346" s="104" t="s">
        <v>386</v>
      </c>
      <c r="Y346" s="129" t="s">
        <v>380</v>
      </c>
      <c r="Z346" s="104"/>
      <c r="AA346" s="105" t="s">
        <v>558</v>
      </c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BLOCO</v>
      </c>
      <c r="AJ346" s="9" t="str">
        <f>IF(BS_CONTROLE[[#This Row],[Atividade]]=0, "-", BS_CONTROLE[[#This Row],[Atividade]])</f>
        <v>BLOCO</v>
      </c>
      <c r="AK346" s="31" t="str">
        <f>BS_CONTROLE[[#This Row],[Local - Partida]]</f>
        <v>-</v>
      </c>
      <c r="AL346" s="31" t="str">
        <f>BS_CONTROLE[[#This Row],[Local - Encerramento]]</f>
        <v>-</v>
      </c>
      <c r="AM346" s="105" t="str">
        <f>IF(BS_CONTROLE[[#This Row],[Entre - Estações]]=0, "-", BS_CONTROLE[[#This Row],[Entre - Estações]])</f>
        <v>ZYQ-ZEM</v>
      </c>
      <c r="AN346" s="105" t="str">
        <f>IF(BS_CONTROLE[[#This Row],[SB]]=0, "-", BS_CONTROLE[[#This Row],[SB]])</f>
        <v>130ZYQ2</v>
      </c>
      <c r="AO346" s="105">
        <f>IF(BS_CONTROLE[[#This Row],[SUB]]=0, "-", BS_CONTROLE[[#This Row],[SUB]])</f>
        <v>55</v>
      </c>
      <c r="AP346" s="105">
        <f>BS_CONTROLE[[#This Row],[KM - Inicio]]</f>
        <v>127.676</v>
      </c>
      <c r="AQ346" s="105">
        <f>BS_CONTROLE[[#This Row],[KM - Inicio]]</f>
        <v>127.676</v>
      </c>
      <c r="AR346" s="108">
        <v>0.375</v>
      </c>
      <c r="AS346" s="108">
        <v>0.3888888888888889</v>
      </c>
      <c r="AT346" s="108">
        <v>0.72222222222222221</v>
      </c>
      <c r="AU346" s="136"/>
      <c r="AV346" s="136"/>
      <c r="AW346" s="14"/>
      <c r="AX346" s="14"/>
      <c r="AY346" s="164">
        <f>IF(D346="","*",IFERROR(IF(ISODD(COUNT(AS346:AX346)),"ERRO",SUM((AT346-AS346),(AV346-AU346),(AX346-AW346))),"ERRO"))</f>
        <v>0.33333333333333331</v>
      </c>
      <c r="AZ346" s="153"/>
      <c r="BA346" s="109">
        <v>1</v>
      </c>
      <c r="BB346" s="10" t="str">
        <f>IFERROR(_xlfn.XLOOKUP(AI346, BS_ATIVIDADE[ATIVIDADE],BS_ATIVIDADE[UNIDADE] ), "*")</f>
        <v>BINÁRIO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 t="s">
        <v>1493</v>
      </c>
      <c r="BK346" s="17" t="s">
        <v>1493</v>
      </c>
      <c r="BL346" s="16"/>
      <c r="BM346" s="130" t="s">
        <v>410</v>
      </c>
      <c r="BN346" s="130" t="s">
        <v>410</v>
      </c>
      <c r="BO346" s="130" t="s">
        <v>410</v>
      </c>
      <c r="BP346" s="18"/>
      <c r="BQ346" s="12" t="str">
        <f>IF(AND(BR346&lt;1,BS346&lt;1),"Produção e Intervalo",IF(BR346&lt;1,"Intervalo",IF(BS346&lt;1,"Produção","Aderente")))</f>
        <v>Aderente</v>
      </c>
      <c r="BR346" s="19">
        <f>IF(OR(B346="",F346=""),"*",AY346/P346)</f>
        <v>1</v>
      </c>
      <c r="BS346" s="19">
        <f>IF(OR(B346="",F346=""),"*",BA346/Q346)</f>
        <v>1</v>
      </c>
      <c r="BT346" s="8" t="str">
        <f t="shared" si="8"/>
        <v>OKOK</v>
      </c>
    </row>
    <row r="347" spans="1:72">
      <c r="A347" s="47" t="str">
        <f>D347&amp;B347</f>
        <v>EDSON (TP-719)46092</v>
      </c>
      <c r="B347" s="102">
        <v>46092</v>
      </c>
      <c r="C347" s="135"/>
      <c r="D347" s="104" t="s">
        <v>840</v>
      </c>
      <c r="E347" s="159">
        <v>188</v>
      </c>
      <c r="F347" s="126" t="s">
        <v>721</v>
      </c>
      <c r="G347" s="142" t="str">
        <f>IF(D347="","*",VLOOKUP(F347,BS_ATIVIDADE[],3,FALSE))</f>
        <v>DORMENTE - DESCARGA</v>
      </c>
      <c r="H347" s="106"/>
      <c r="I347" s="106"/>
      <c r="J347" s="105">
        <v>55</v>
      </c>
      <c r="K347" s="105">
        <v>129</v>
      </c>
      <c r="L347" s="105" t="s">
        <v>558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7" s="106">
        <v>0.41666666666666669</v>
      </c>
      <c r="P347" s="106">
        <v>6.9444444444444447E-4</v>
      </c>
      <c r="Q347" s="105">
        <v>70</v>
      </c>
      <c r="R347" s="10" t="str">
        <f>IFERROR(_xlfn.XLOOKUP(F347, BS_ATIVIDADE[ATIVIDADE],BS_ATIVIDADE[UNIDADE] ), "*")</f>
        <v>Nº DE DORMENTES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1184</v>
      </c>
      <c r="W347" s="151" t="s">
        <v>1054</v>
      </c>
      <c r="X347" s="104" t="s">
        <v>386</v>
      </c>
      <c r="Y347" s="129" t="s">
        <v>389</v>
      </c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DESCARGA - DORMENTE</v>
      </c>
      <c r="AJ347" s="9" t="str">
        <f>IF(BS_CONTROLE[[#This Row],[Atividade]]=0, "-", BS_CONTROLE[[#This Row],[Atividade]])</f>
        <v>PDM - DESCARGA - DORMENTE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ZYQ-ZEM</v>
      </c>
      <c r="AN347" s="105" t="str">
        <f>IF(BS_CONTROLE[[#This Row],[SB]]=0, "-", BS_CONTROLE[[#This Row],[SB]])</f>
        <v>130ZYQ2</v>
      </c>
      <c r="AO347" s="105">
        <f>IF(BS_CONTROLE[[#This Row],[SUB]]=0, "-", BS_CONTROLE[[#This Row],[SUB]])</f>
        <v>55</v>
      </c>
      <c r="AP347" s="105">
        <f>BS_CONTROLE[[#This Row],[KM - Inicio]]</f>
        <v>129</v>
      </c>
      <c r="AQ347" s="105">
        <f>BS_CONTROLE[[#This Row],[KM - Inicio]]</f>
        <v>129</v>
      </c>
      <c r="AR347" s="108">
        <v>0.375</v>
      </c>
      <c r="AS347" s="108">
        <v>0.3888888888888889</v>
      </c>
      <c r="AT347" s="108">
        <v>0.72222222222222221</v>
      </c>
      <c r="AU347" s="136"/>
      <c r="AV347" s="136"/>
      <c r="AW347" s="14"/>
      <c r="AX347" s="14"/>
      <c r="AY347" s="164">
        <f>IF(D347="","*",IFERROR(IF(ISODD(COUNT(AS347:AX347)),"ERRO",SUM((AT347-AS347),(AV347-AU347),(AX347-AW347))),"ERRO"))</f>
        <v>0.33333333333333331</v>
      </c>
      <c r="AZ347" s="153"/>
      <c r="BA347" s="109">
        <v>103</v>
      </c>
      <c r="BB347" s="10" t="str">
        <f>IFERROR(_xlfn.XLOOKUP(AI347, BS_ATIVIDADE[ATIVIDADE],BS_ATIVIDADE[UNIDADE] ), "*")</f>
        <v>Nº DE DORMENTES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 t="s">
        <v>1483</v>
      </c>
      <c r="BK347" s="17" t="s">
        <v>1484</v>
      </c>
      <c r="BL347" s="16"/>
      <c r="BM347" s="130" t="s">
        <v>410</v>
      </c>
      <c r="BN347" s="130" t="s">
        <v>410</v>
      </c>
      <c r="BO347" s="130" t="s">
        <v>410</v>
      </c>
      <c r="BP347" s="18" t="s">
        <v>558</v>
      </c>
      <c r="BQ347" s="12" t="str">
        <f>IF(AND(BR347&lt;1,BS347&lt;1),"Produção e Intervalo",IF(BR347&lt;1,"Intervalo",IF(BS347&lt;1,"Produção","Aderente")))</f>
        <v>Aderente</v>
      </c>
      <c r="BR347" s="19">
        <f>IF(OR(B347="",F347=""),"*",AY347/P347)</f>
        <v>479.99999999999994</v>
      </c>
      <c r="BS347" s="19">
        <f>IF(OR(B347="",F347=""),"*",BA347/Q347)</f>
        <v>1.4714285714285715</v>
      </c>
      <c r="BT347" s="8" t="str">
        <f t="shared" si="8"/>
        <v>OKOK</v>
      </c>
    </row>
    <row r="348" spans="1:72">
      <c r="A348" s="47" t="str">
        <f>D348&amp;B348</f>
        <v>EDSON (TP-780)46092</v>
      </c>
      <c r="B348" s="102">
        <v>46092</v>
      </c>
      <c r="C348" s="135">
        <f>IF(BS_CONTROLE[[#This Row],[DATA]]="","",WEEKNUM(BS_CONTROLE[[#This Row],[DATA]]))</f>
        <v>11</v>
      </c>
      <c r="D348" s="104" t="s">
        <v>841</v>
      </c>
      <c r="E348" s="159">
        <v>189</v>
      </c>
      <c r="F348" s="126" t="s">
        <v>721</v>
      </c>
      <c r="G348" s="142" t="str">
        <f>IF(D348="","*",VLOOKUP(F348,BS_ATIVIDADE[],3,FALSE))</f>
        <v>DORMENTE - DESCARGA</v>
      </c>
      <c r="H348" s="106"/>
      <c r="I348" s="106"/>
      <c r="J348" s="105">
        <v>55</v>
      </c>
      <c r="K348" s="105">
        <v>129</v>
      </c>
      <c r="L348" s="105" t="s">
        <v>558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8" s="106">
        <v>0.41666666666666669</v>
      </c>
      <c r="P348" s="106">
        <v>6.9444444444444447E-4</v>
      </c>
      <c r="Q348" s="105">
        <v>70</v>
      </c>
      <c r="R348" s="10" t="str">
        <f>IFERROR(_xlfn.XLOOKUP(F348, BS_ATIVIDADE[ATIVIDADE],BS_ATIVIDADE[UNIDADE] ), "*")</f>
        <v>Nº DE DORMENTES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8" s="105" t="s">
        <v>1184</v>
      </c>
      <c r="W348" s="151" t="s">
        <v>1054</v>
      </c>
      <c r="X348" s="104" t="s">
        <v>386</v>
      </c>
      <c r="Y348" s="129" t="s">
        <v>389</v>
      </c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PDM - DESCARGA - DORMENTE</v>
      </c>
      <c r="AJ348" s="9" t="str">
        <f>IF(BS_CONTROLE[[#This Row],[Atividade]]=0, "-", BS_CONTROLE[[#This Row],[Atividade]])</f>
        <v>PDM - DESCARGA - DORMENTE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ZYQ-ZEM</v>
      </c>
      <c r="AN348" s="105" t="str">
        <f>IF(BS_CONTROLE[[#This Row],[SB]]=0, "-", BS_CONTROLE[[#This Row],[SB]])</f>
        <v>130ZYQ2</v>
      </c>
      <c r="AO348" s="105">
        <f>IF(BS_CONTROLE[[#This Row],[SUB]]=0, "-", BS_CONTROLE[[#This Row],[SUB]])</f>
        <v>55</v>
      </c>
      <c r="AP348" s="105">
        <f>BS_CONTROLE[[#This Row],[KM - Inicio]]</f>
        <v>129</v>
      </c>
      <c r="AQ348" s="105">
        <f>BS_CONTROLE[[#This Row],[KM - Inicio]]</f>
        <v>129</v>
      </c>
      <c r="AR348" s="108">
        <v>0.375</v>
      </c>
      <c r="AS348" s="108">
        <v>0.3888888888888889</v>
      </c>
      <c r="AT348" s="108">
        <v>0.72222222222222221</v>
      </c>
      <c r="AU348" s="136"/>
      <c r="AV348" s="136"/>
      <c r="AW348" s="14"/>
      <c r="AX348" s="14"/>
      <c r="AY348" s="164">
        <f>IF(D348="","*",IFERROR(IF(ISODD(COUNT(AS348:AX348)),"ERRO",SUM((AT348-AS348),(AV348-AU348),(AX348-AW348))),"ERRO"))</f>
        <v>0.33333333333333331</v>
      </c>
      <c r="AZ348" s="153"/>
      <c r="BA348" s="109">
        <v>101</v>
      </c>
      <c r="BB348" s="10" t="str">
        <f>IFERROR(_xlfn.XLOOKUP(AI348, BS_ATIVIDADE[ATIVIDADE],BS_ATIVIDADE[UNIDADE] ), "*")</f>
        <v>Nº DE DORMENTES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8" s="150"/>
      <c r="BG348" s="16"/>
      <c r="BH348" s="17">
        <v>2</v>
      </c>
      <c r="BI348" s="17"/>
      <c r="BJ348" s="17" t="s">
        <v>1483</v>
      </c>
      <c r="BK348" s="17" t="s">
        <v>1484</v>
      </c>
      <c r="BL348" s="16"/>
      <c r="BM348" s="130" t="s">
        <v>410</v>
      </c>
      <c r="BN348" s="130" t="s">
        <v>410</v>
      </c>
      <c r="BO348" s="130" t="s">
        <v>410</v>
      </c>
      <c r="BP348" s="18" t="s">
        <v>558</v>
      </c>
      <c r="BQ348" s="12" t="str">
        <f>IF(AND(BR348&lt;1,BS348&lt;1),"Produção e Intervalo",IF(BR348&lt;1,"Intervalo",IF(BS348&lt;1,"Produção","Aderente")))</f>
        <v>Aderente</v>
      </c>
      <c r="BR348" s="19">
        <f>IF(OR(B348="",F348=""),"*",AY348/P348)</f>
        <v>479.99999999999994</v>
      </c>
      <c r="BS348" s="19">
        <f>IF(OR(B348="",F348=""),"*",BA348/Q348)</f>
        <v>1.4428571428571428</v>
      </c>
      <c r="BT348" s="8" t="str">
        <f t="shared" si="8"/>
        <v>OKOK</v>
      </c>
    </row>
    <row r="349" spans="1:72">
      <c r="A349" s="47" t="str">
        <f>D349&amp;B349</f>
        <v>CAIQUE (TP-869)46092</v>
      </c>
      <c r="B349" s="102">
        <v>46092</v>
      </c>
      <c r="C349" s="135">
        <f>IF(BS_CONTROLE[[#This Row],[DATA]]="","",WEEKNUM(BS_CONTROLE[[#This Row],[DATA]]))</f>
        <v>11</v>
      </c>
      <c r="D349" s="104" t="s">
        <v>825</v>
      </c>
      <c r="E349" s="159">
        <v>341</v>
      </c>
      <c r="F349" s="126" t="s">
        <v>691</v>
      </c>
      <c r="G349" s="142" t="str">
        <f>IF(D349="","*",VLOOKUP(F349,BS_ATIVIDADE[],3,FALSE))</f>
        <v>MODERNIZAÇÃO</v>
      </c>
      <c r="H349" s="106" t="s">
        <v>558</v>
      </c>
      <c r="I349" s="106" t="s">
        <v>558</v>
      </c>
      <c r="J349" s="105">
        <v>48</v>
      </c>
      <c r="K349" s="105">
        <v>155.61000000000001</v>
      </c>
      <c r="L349" s="105" t="s">
        <v>558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9" s="127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49" s="106">
        <v>0.35416666666666669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9" s="105" t="s">
        <v>1074</v>
      </c>
      <c r="W349" s="151" t="s">
        <v>1025</v>
      </c>
      <c r="X349" s="104" t="s">
        <v>386</v>
      </c>
      <c r="Y349" s="129" t="s">
        <v>389</v>
      </c>
      <c r="Z349" s="104"/>
      <c r="AA349" s="105" t="s">
        <v>558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MODERNIZAÇÃO - SOLDA</v>
      </c>
      <c r="AJ349" s="9" t="str">
        <f>IF(BS_CONTROLE[[#This Row],[Atividade]]=0, "-", BS_CONTROLE[[#This Row],[Atividade]])</f>
        <v>MODERNIZAÇÃO - SOLDA</v>
      </c>
      <c r="AK349" s="31" t="str">
        <f>BS_CONTROLE[[#This Row],[Local - Partida]]</f>
        <v>-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ZEJ-ZEV</v>
      </c>
      <c r="AN349" s="105">
        <f>IF(BS_CONTROLE[[#This Row],[SB]]=0, "-", BS_CONTROLE[[#This Row],[SB]])</f>
        <v>1561551</v>
      </c>
      <c r="AO349" s="105">
        <f>IF(BS_CONTROLE[[#This Row],[SUB]]=0, "-", BS_CONTROLE[[#This Row],[SUB]])</f>
        <v>48</v>
      </c>
      <c r="AP349" s="105">
        <f>BS_CONTROLE[[#This Row],[KM - Inicio]]</f>
        <v>155.61000000000001</v>
      </c>
      <c r="AQ349" s="105">
        <f>BS_CONTROLE[[#This Row],[KM - Inicio]]</f>
        <v>155.61000000000001</v>
      </c>
      <c r="AR349" s="108">
        <v>0</v>
      </c>
      <c r="AS349" s="108">
        <v>0</v>
      </c>
      <c r="AT349" s="108">
        <v>0</v>
      </c>
      <c r="AU349" s="136"/>
      <c r="AV349" s="136"/>
      <c r="AW349" s="14"/>
      <c r="AX349" s="14"/>
      <c r="AY349" s="164">
        <f>IF(D349="","*",IFERROR(IF(ISODD(COUNT(AS349:AX349)),"ERRO",SUM((AT349-AS349),(AV349-AU349),(AX349-AW349))),"ERRO"))</f>
        <v>0</v>
      </c>
      <c r="AZ349" s="153"/>
      <c r="BA349" s="109">
        <v>0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9" s="150"/>
      <c r="BG349" s="16"/>
      <c r="BH349" s="17">
        <v>0</v>
      </c>
      <c r="BI349" s="17"/>
      <c r="BJ349" s="17" t="s">
        <v>1465</v>
      </c>
      <c r="BK349" s="17" t="s">
        <v>1465</v>
      </c>
      <c r="BL349" s="16"/>
      <c r="BM349" s="130" t="s">
        <v>412</v>
      </c>
      <c r="BN349" s="130" t="s">
        <v>436</v>
      </c>
      <c r="BO349" s="130" t="s">
        <v>436</v>
      </c>
      <c r="BP349" s="17" t="s">
        <v>1465</v>
      </c>
      <c r="BQ349" s="12" t="str">
        <f>IF(AND(BR349&lt;1,BS349&lt;1),"Produção e Intervalo",IF(BR349&lt;1,"Intervalo",IF(BS349&lt;1,"Produção","Aderente")))</f>
        <v>Produção e Intervalo</v>
      </c>
      <c r="BR349" s="19">
        <f>IF(OR(B349="",F349=""),"*",AY349/P349)</f>
        <v>0</v>
      </c>
      <c r="BS349" s="19">
        <f>IF(OR(B349="",F349=""),"*",BA349/Q349)</f>
        <v>0</v>
      </c>
      <c r="BT349" s="8" t="str">
        <f t="shared" si="8"/>
        <v>CondiçõesClimáticaChuva</v>
      </c>
    </row>
    <row r="350" spans="1:72">
      <c r="A350" s="47" t="str">
        <f>D350&amp;B350</f>
        <v>WALTER (TP-810)46092</v>
      </c>
      <c r="B350" s="102">
        <v>46092</v>
      </c>
      <c r="C350" s="135">
        <f>IF(BS_CONTROLE[[#This Row],[DATA]]="","",WEEKNUM(BS_CONTROLE[[#This Row],[DATA]]))</f>
        <v>11</v>
      </c>
      <c r="D350" s="104" t="s">
        <v>910</v>
      </c>
      <c r="E350" s="159">
        <v>342</v>
      </c>
      <c r="F350" s="126" t="s">
        <v>691</v>
      </c>
      <c r="G350" s="142" t="str">
        <f>IF(D350="","*",VLOOKUP(F350,BS_ATIVIDADE[],3,FALSE))</f>
        <v>MODERNIZAÇÃO</v>
      </c>
      <c r="H350" s="106" t="s">
        <v>558</v>
      </c>
      <c r="I350" s="106" t="s">
        <v>558</v>
      </c>
      <c r="J350" s="105">
        <v>48</v>
      </c>
      <c r="K350" s="105">
        <v>155.691</v>
      </c>
      <c r="L350" s="105" t="s">
        <v>558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0" s="127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0" s="105" t="s">
        <v>1074</v>
      </c>
      <c r="W350" s="151" t="s">
        <v>1025</v>
      </c>
      <c r="X350" s="104" t="s">
        <v>386</v>
      </c>
      <c r="Y350" s="129" t="s">
        <v>389</v>
      </c>
      <c r="Z350" s="104"/>
      <c r="AA350" s="105" t="s">
        <v>558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MODERNIZAÇÃO - SOLDA</v>
      </c>
      <c r="AJ350" s="9" t="str">
        <f>IF(BS_CONTROLE[[#This Row],[Atividade]]=0, "-", BS_CONTROLE[[#This Row],[Atividade]])</f>
        <v>MODERNIZAÇÃO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ZEJ-ZEV</v>
      </c>
      <c r="AN350" s="105">
        <f>IF(BS_CONTROLE[[#This Row],[SB]]=0, "-", BS_CONTROLE[[#This Row],[SB]])</f>
        <v>1561551</v>
      </c>
      <c r="AO350" s="105">
        <f>IF(BS_CONTROLE[[#This Row],[SUB]]=0, "-", BS_CONTROLE[[#This Row],[SUB]])</f>
        <v>48</v>
      </c>
      <c r="AP350" s="105">
        <f>BS_CONTROLE[[#This Row],[KM - Inicio]]</f>
        <v>155.691</v>
      </c>
      <c r="AQ350" s="105">
        <f>BS_CONTROLE[[#This Row],[KM - Inicio]]</f>
        <v>155.691</v>
      </c>
      <c r="AR350" s="108">
        <v>0</v>
      </c>
      <c r="AS350" s="108">
        <v>0</v>
      </c>
      <c r="AT350" s="108">
        <v>0</v>
      </c>
      <c r="AU350" s="136"/>
      <c r="AV350" s="136"/>
      <c r="AW350" s="14"/>
      <c r="AX350" s="14"/>
      <c r="AY350" s="164">
        <f>IF(D350="","*",IFERROR(IF(ISODD(COUNT(AS350:AX350)),"ERRO",SUM((AT350-AS350),(AV350-AU350),(AX350-AW350))),"ERRO"))</f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0" s="150"/>
      <c r="BG350" s="16"/>
      <c r="BH350" s="17">
        <v>0</v>
      </c>
      <c r="BI350" s="17"/>
      <c r="BJ350" s="17" t="s">
        <v>1465</v>
      </c>
      <c r="BK350" s="17" t="s">
        <v>1465</v>
      </c>
      <c r="BL350" s="16"/>
      <c r="BM350" s="130" t="s">
        <v>412</v>
      </c>
      <c r="BN350" s="130" t="s">
        <v>436</v>
      </c>
      <c r="BO350" s="130" t="s">
        <v>436</v>
      </c>
      <c r="BP350" s="17" t="s">
        <v>1465</v>
      </c>
      <c r="BQ350" s="12" t="str">
        <f>IF(AND(BR350&lt;1,BS350&lt;1),"Produção e Intervalo",IF(BR350&lt;1,"Intervalo",IF(BS350&lt;1,"Produção","Aderente")))</f>
        <v>Produção e Intervalo</v>
      </c>
      <c r="BR350" s="19">
        <f>IF(OR(B350="",F350=""),"*",AY350/P350)</f>
        <v>0</v>
      </c>
      <c r="BS350" s="19">
        <f>IF(OR(B350="",F350=""),"*",BA350/Q350)</f>
        <v>0</v>
      </c>
      <c r="BT350" s="8" t="str">
        <f t="shared" si="8"/>
        <v>CondiçõesClimáticaChuva</v>
      </c>
    </row>
    <row r="351" spans="1:72">
      <c r="A351" s="47" t="str">
        <f>D351&amp;B351</f>
        <v>MATEUS (TP-809)46092</v>
      </c>
      <c r="B351" s="102">
        <v>46092</v>
      </c>
      <c r="C351" s="135">
        <f>IF(BS_CONTROLE[[#This Row],[DATA]]="","",WEEKNUM(BS_CONTROLE[[#This Row],[DATA]]))</f>
        <v>11</v>
      </c>
      <c r="D351" s="104" t="s">
        <v>884</v>
      </c>
      <c r="E351" s="159">
        <v>343</v>
      </c>
      <c r="F351" s="126" t="s">
        <v>691</v>
      </c>
      <c r="G351" s="142" t="str">
        <f>IF(D351="","*",VLOOKUP(F351,BS_ATIVIDADE[],3,FALSE))</f>
        <v>MODERNIZAÇÃO</v>
      </c>
      <c r="H351" s="106"/>
      <c r="I351" s="106"/>
      <c r="J351" s="105">
        <v>48</v>
      </c>
      <c r="K351" s="105">
        <v>156.33199999999999</v>
      </c>
      <c r="L351" s="105" t="s">
        <v>558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1" s="127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51" s="106">
        <v>0.35416666666666669</v>
      </c>
      <c r="P351" s="106">
        <v>6.25E-2</v>
      </c>
      <c r="Q351" s="105">
        <v>1</v>
      </c>
      <c r="R351" s="10" t="str">
        <f>IFERROR(_xlfn.XLOOKUP(F351, BS_ATIVIDADE[ATIVIDADE],BS_ATIVIDADE[UNIDADE] ), "*")</f>
        <v>Nº DE SOLDA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1" s="105" t="s">
        <v>1074</v>
      </c>
      <c r="W351" s="151" t="s">
        <v>1025</v>
      </c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MODERNIZAÇÃO - SOLDA</v>
      </c>
      <c r="AJ351" s="9" t="str">
        <f>IF(BS_CONTROLE[[#This Row],[Atividade]]=0, "-", BS_CONTROLE[[#This Row],[Atividade]])</f>
        <v>MODERNIZAÇÃO - SOLDA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ZEJ-ZEV</v>
      </c>
      <c r="AN351" s="105">
        <f>IF(BS_CONTROLE[[#This Row],[SB]]=0, "-", BS_CONTROLE[[#This Row],[SB]])</f>
        <v>1571561</v>
      </c>
      <c r="AO351" s="105">
        <f>IF(BS_CONTROLE[[#This Row],[SUB]]=0, "-", BS_CONTROLE[[#This Row],[SUB]])</f>
        <v>48</v>
      </c>
      <c r="AP351" s="105">
        <f>BS_CONTROLE[[#This Row],[KM - Inicio]]</f>
        <v>156.33199999999999</v>
      </c>
      <c r="AQ351" s="105">
        <f>BS_CONTROLE[[#This Row],[KM - Inicio]]</f>
        <v>156.33199999999999</v>
      </c>
      <c r="AR351" s="108">
        <v>0</v>
      </c>
      <c r="AS351" s="108">
        <v>0</v>
      </c>
      <c r="AT351" s="108">
        <v>0</v>
      </c>
      <c r="AU351" s="136"/>
      <c r="AV351" s="136"/>
      <c r="AW351" s="14"/>
      <c r="AX351" s="14"/>
      <c r="AY351" s="164">
        <f>IF(D351="","*",IFERROR(IF(ISODD(COUNT(AS351:AX351)),"ERRO",SUM((AT351-AS351),(AV351-AU351),(AX351-AW351))),"ERRO"))</f>
        <v>0</v>
      </c>
      <c r="AZ351" s="153"/>
      <c r="BA351" s="109">
        <v>0</v>
      </c>
      <c r="BB351" s="10" t="str">
        <f>IFERROR(_xlfn.XLOOKUP(AI351, BS_ATIVIDADE[ATIVIDADE],BS_ATIVIDADE[UNIDADE] ), "*")</f>
        <v>Nº DE SOLDA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1" s="150"/>
      <c r="BG351" s="16"/>
      <c r="BH351" s="17">
        <v>0</v>
      </c>
      <c r="BI351" s="17"/>
      <c r="BJ351" s="17" t="s">
        <v>1465</v>
      </c>
      <c r="BK351" s="17" t="s">
        <v>1465</v>
      </c>
      <c r="BL351" s="16"/>
      <c r="BM351" s="130" t="s">
        <v>412</v>
      </c>
      <c r="BN351" s="130" t="s">
        <v>436</v>
      </c>
      <c r="BO351" s="130" t="s">
        <v>436</v>
      </c>
      <c r="BP351" s="17" t="s">
        <v>1465</v>
      </c>
      <c r="BQ351" s="12" t="str">
        <f>IF(AND(BR351&lt;1,BS351&lt;1),"Produção e Intervalo",IF(BR351&lt;1,"Intervalo",IF(BS351&lt;1,"Produção","Aderente")))</f>
        <v>Produção e Intervalo</v>
      </c>
      <c r="BR351" s="19">
        <f>IF(OR(B351="",F351=""),"*",AY351/P351)</f>
        <v>0</v>
      </c>
      <c r="BS351" s="19">
        <f>IF(OR(B351="",F351=""),"*",BA351/Q351)</f>
        <v>0</v>
      </c>
      <c r="BT351" s="8" t="str">
        <f t="shared" si="8"/>
        <v>CondiçõesClimáticaChuva</v>
      </c>
    </row>
    <row r="352" spans="1:72">
      <c r="A352" s="47" t="str">
        <f>D352&amp;B352</f>
        <v>A8446092</v>
      </c>
      <c r="B352" s="102">
        <v>46092</v>
      </c>
      <c r="C352" s="135">
        <f>IF(BS_CONTROLE[[#This Row],[DATA]]="","",WEEKNUM(BS_CONTROLE[[#This Row],[DATA]]))</f>
        <v>11</v>
      </c>
      <c r="D352" s="104" t="s">
        <v>688</v>
      </c>
      <c r="E352" s="159">
        <v>345</v>
      </c>
      <c r="F352" s="126" t="s">
        <v>579</v>
      </c>
      <c r="G352" s="142" t="str">
        <f>IF(D352="","*",VLOOKUP(F352,BS_ATIVIDADE[],3,FALSE))</f>
        <v>DETECÇÃO</v>
      </c>
      <c r="H352" s="106" t="s">
        <v>1015</v>
      </c>
      <c r="I352" s="106" t="s">
        <v>1494</v>
      </c>
      <c r="J352" s="105">
        <v>92</v>
      </c>
      <c r="K352" s="105">
        <v>65.3</v>
      </c>
      <c r="L352" s="105" t="s">
        <v>558</v>
      </c>
      <c r="M352" s="127" t="s">
        <v>1495</v>
      </c>
      <c r="N352" s="127" t="s">
        <v>1496</v>
      </c>
      <c r="O352" s="106">
        <v>0.3125</v>
      </c>
      <c r="P352" s="106">
        <v>4.1666666666666664E-2</v>
      </c>
      <c r="Q352" s="105">
        <v>60</v>
      </c>
      <c r="R352" s="10" t="str">
        <f>IFERROR(_xlfn.XLOOKUP(F352, BS_ATIVIDADE[ATIVIDADE],BS_ATIVIDADE[UNIDADE] ), "*")</f>
        <v>KM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2" s="105" t="s">
        <v>1017</v>
      </c>
      <c r="W352" s="151" t="s">
        <v>1243</v>
      </c>
      <c r="X352" s="104" t="s">
        <v>386</v>
      </c>
      <c r="Y352" s="129" t="s">
        <v>389</v>
      </c>
      <c r="Z352" s="104"/>
      <c r="AA352" s="105">
        <v>1</v>
      </c>
      <c r="AB352" s="103" t="s">
        <v>377</v>
      </c>
      <c r="AC352" s="152" t="s">
        <v>371</v>
      </c>
      <c r="AD352" s="107">
        <v>0.29166666666666669</v>
      </c>
      <c r="AE352" s="105" t="s">
        <v>558</v>
      </c>
      <c r="AF352" s="105"/>
      <c r="AG352" s="105"/>
      <c r="AH352" s="15"/>
      <c r="AI352" s="126" t="str">
        <f>IF(BS_CONTROLE[[#This Row],[Atividade]]=0, "-", BS_CONTROLE[[#This Row],[Atividade]])</f>
        <v>DETECÇÃO - RONDA 7 DIAS</v>
      </c>
      <c r="AJ352" s="9" t="str">
        <f>IF(BS_CONTROLE[[#This Row],[Atividade]]=0, "-", BS_CONTROLE[[#This Row],[Atividade]])</f>
        <v>DETECÇÃO - RONDA 7 DIAS</v>
      </c>
      <c r="AK352" s="31" t="str">
        <f>BS_CONTROLE[[#This Row],[Local - Partida]]</f>
        <v>ZEV-2</v>
      </c>
      <c r="AL352" s="31" t="str">
        <f>BS_CONTROLE[[#This Row],[Local - Encerramento]]</f>
        <v>ZPG2</v>
      </c>
      <c r="AM352" s="105" t="str">
        <f>IF(BS_CONTROLE[[#This Row],[Entre - Estações]]=0, "-", BS_CONTROLE[[#This Row],[Entre - Estações]])</f>
        <v>ZEV-ZPG</v>
      </c>
      <c r="AN352" s="105" t="str">
        <f>IF(BS_CONTROLE[[#This Row],[SB]]=0, "-", BS_CONTROLE[[#This Row],[SB]])</f>
        <v>ZEVZPG</v>
      </c>
      <c r="AO352" s="105">
        <f>IF(BS_CONTROLE[[#This Row],[SUB]]=0, "-", BS_CONTROLE[[#This Row],[SUB]])</f>
        <v>92</v>
      </c>
      <c r="AP352" s="105">
        <f>BS_CONTROLE[[#This Row],[KM - Inicio]]</f>
        <v>65.3</v>
      </c>
      <c r="AQ352" s="105">
        <f>BS_CONTROLE[[#This Row],[KM - Inicio]]</f>
        <v>65.3</v>
      </c>
      <c r="AR352" s="108">
        <v>0.31805555555555554</v>
      </c>
      <c r="AS352" s="108">
        <v>0.33541666666666664</v>
      </c>
      <c r="AT352" s="108">
        <v>0.37708333333333333</v>
      </c>
      <c r="AU352" s="136"/>
      <c r="AV352" s="136"/>
      <c r="AW352" s="14"/>
      <c r="AX352" s="14"/>
      <c r="AY352" s="164">
        <f>IF(D352="","*",IFERROR(IF(ISODD(COUNT(AS352:AX352)),"ERRO",SUM((AT352-AS352),(AV352-AU352),(AX352-AW352))),"ERRO"))</f>
        <v>4.1666666666666685E-2</v>
      </c>
      <c r="AZ352" s="153"/>
      <c r="BA352" s="109">
        <v>60</v>
      </c>
      <c r="BB352" s="10" t="str">
        <f>IFERROR(_xlfn.XLOOKUP(AI352, BS_ATIVIDADE[ATIVIDADE],BS_ATIVIDADE[UNIDADE] ), "*")</f>
        <v>KM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2" s="150"/>
      <c r="BG352" s="16"/>
      <c r="BH352" s="17">
        <v>2</v>
      </c>
      <c r="BI352" s="17"/>
      <c r="BJ352" s="17" t="s">
        <v>1497</v>
      </c>
      <c r="BK352" s="17" t="s">
        <v>1497</v>
      </c>
      <c r="BL352" s="16"/>
      <c r="BM352" s="130" t="s">
        <v>410</v>
      </c>
      <c r="BN352" s="130" t="s">
        <v>410</v>
      </c>
      <c r="BO352" s="130" t="s">
        <v>410</v>
      </c>
      <c r="BP352" s="18"/>
      <c r="BQ352" s="12" t="str">
        <f>IF(AND(BR352&lt;1,BS352&lt;1),"Produção e Intervalo",IF(BR352&lt;1,"Intervalo",IF(BS352&lt;1,"Produção","Aderente")))</f>
        <v>Aderente</v>
      </c>
      <c r="BR352" s="19">
        <f>IF(OR(B352="",F352=""),"*",AY352/P352)</f>
        <v>1.0000000000000004</v>
      </c>
      <c r="BS352" s="19">
        <f>IF(OR(B352="",F352=""),"*",BA352/Q352)</f>
        <v>1</v>
      </c>
      <c r="BT352" s="8" t="str">
        <f t="shared" si="8"/>
        <v>OKOK</v>
      </c>
    </row>
    <row r="353" spans="1:72">
      <c r="A353" s="47" t="str">
        <f>D353&amp;B353</f>
        <v>JACIANO (TF-674)46092</v>
      </c>
      <c r="B353" s="102">
        <v>46092</v>
      </c>
      <c r="C353" s="135">
        <f>IF(BS_CONTROLE[[#This Row],[DATA]]="","",WEEKNUM(BS_CONTROLE[[#This Row],[DATA]]))</f>
        <v>11</v>
      </c>
      <c r="D353" s="104" t="s">
        <v>858</v>
      </c>
      <c r="E353" s="159">
        <v>346</v>
      </c>
      <c r="F353" s="126" t="s">
        <v>744</v>
      </c>
      <c r="G353" s="142" t="str">
        <f>IF(D353="","*",VLOOKUP(F353,BS_ATIVIDADE[],3,FALSE))</f>
        <v>DORMENTE - SUBSTITUIÇÂO</v>
      </c>
      <c r="H353" s="106" t="s">
        <v>558</v>
      </c>
      <c r="I353" s="106" t="s">
        <v>558</v>
      </c>
      <c r="J353" s="105">
        <v>92</v>
      </c>
      <c r="K353" s="105">
        <v>72</v>
      </c>
      <c r="L353" s="105" t="s">
        <v>558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K73K722</v>
      </c>
      <c r="O353" s="106">
        <v>0.41666666666666669</v>
      </c>
      <c r="P353" s="106">
        <v>8.3333333333333329E-2</v>
      </c>
      <c r="Q353" s="105">
        <v>30</v>
      </c>
      <c r="R353" s="10" t="str">
        <f>IFERROR(_xlfn.XLOOKUP(F353, BS_ATIVIDADE[ATIVIDADE],BS_ATIVIDADE[UNIDADE] ), "*")</f>
        <v>Nº DE DORMENTES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3" s="105" t="s">
        <v>1029</v>
      </c>
      <c r="W353" s="151" t="s">
        <v>1054</v>
      </c>
      <c r="X353" s="104" t="s">
        <v>386</v>
      </c>
      <c r="Y353" s="129" t="s">
        <v>389</v>
      </c>
      <c r="Z353" s="104"/>
      <c r="AA353" s="105" t="s">
        <v>558</v>
      </c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PDM - SUBSTITUIÇÃO - DORMENTE</v>
      </c>
      <c r="AJ353" s="9" t="str">
        <f>IF(BS_CONTROLE[[#This Row],[Atividade]]=0, "-", BS_CONTROLE[[#This Row],[Atividade]])</f>
        <v>PDM - SUBSTITUIÇÃO - DORMENTE</v>
      </c>
      <c r="AK353" s="31" t="str">
        <f>BS_CONTROLE[[#This Row],[Local - Partida]]</f>
        <v>-</v>
      </c>
      <c r="AL353" s="31" t="str">
        <f>BS_CONTROLE[[#This Row],[Local - Encerramento]]</f>
        <v>-</v>
      </c>
      <c r="AM353" s="105" t="str">
        <f>IF(BS_CONTROLE[[#This Row],[Entre - Estações]]=0, "-", BS_CONTROLE[[#This Row],[Entre - Estações]])</f>
        <v>ZEZ-069</v>
      </c>
      <c r="AN353" s="105" t="s">
        <v>1498</v>
      </c>
      <c r="AO353" s="105">
        <v>54</v>
      </c>
      <c r="AP353" s="105">
        <f>BS_CONTROLE[[#This Row],[KM - Inicio]]</f>
        <v>72</v>
      </c>
      <c r="AQ353" s="105">
        <f>BS_CONTROLE[[#This Row],[KM - Inicio]]</f>
        <v>72</v>
      </c>
      <c r="AR353" s="108">
        <v>0.39374999999999999</v>
      </c>
      <c r="AS353" s="108">
        <v>0</v>
      </c>
      <c r="AT353" s="108">
        <v>0</v>
      </c>
      <c r="AU353" s="136"/>
      <c r="AV353" s="136"/>
      <c r="AW353" s="14"/>
      <c r="AX353" s="14"/>
      <c r="AY353" s="164">
        <f>IF(D353="","*",IFERROR(IF(ISODD(COUNT(AS353:AX353)),"ERRO",SUM((AT353-AS353),(AV353-AU353),(AX353-AW353))),"ERRO"))</f>
        <v>0</v>
      </c>
      <c r="AZ353" s="153"/>
      <c r="BA353" s="109">
        <v>0</v>
      </c>
      <c r="BB353" s="10" t="str">
        <f>IFERROR(_xlfn.XLOOKUP(AI353, BS_ATIVIDADE[ATIVIDADE],BS_ATIVIDADE[UNIDADE] ), "*")</f>
        <v>Nº DE DORMENTES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53" s="150"/>
      <c r="BG353" s="16"/>
      <c r="BH353" s="17">
        <v>0</v>
      </c>
      <c r="BI353" s="17"/>
      <c r="BJ353" s="17" t="s">
        <v>1499</v>
      </c>
      <c r="BK353" s="176" t="s">
        <v>1500</v>
      </c>
      <c r="BL353" s="16"/>
      <c r="BM353" s="130" t="s">
        <v>406</v>
      </c>
      <c r="BN353" s="130" t="s">
        <v>435</v>
      </c>
      <c r="BO353" s="130" t="s">
        <v>486</v>
      </c>
      <c r="BP353" s="176" t="s">
        <v>1500</v>
      </c>
      <c r="BQ353" s="12" t="str">
        <f>IF(AND(BR353&lt;1,BS353&lt;1),"Produção e Intervalo",IF(BR353&lt;1,"Intervalo",IF(BS353&lt;1,"Produção","Aderente")))</f>
        <v>Produção e Intervalo</v>
      </c>
      <c r="BR353" s="19">
        <f>IF(OR(B353="",F353=""),"*",AY353/P353)</f>
        <v>0</v>
      </c>
      <c r="BS353" s="19">
        <f>IF(OR(B353="",F353=""),"*",BA353/Q353)</f>
        <v>0</v>
      </c>
      <c r="BT353" s="8" t="str">
        <f t="shared" si="8"/>
        <v>SuperExecução</v>
      </c>
    </row>
    <row r="354" spans="1:72">
      <c r="A354" s="47" t="str">
        <f>D354&amp;B354</f>
        <v>MODERNIZAÇÃO TURMA 246092</v>
      </c>
      <c r="B354" s="102">
        <v>46092</v>
      </c>
      <c r="C354" s="135">
        <f>IF(BS_CONTROLE[[#This Row],[DATA]]="","",WEEKNUM(BS_CONTROLE[[#This Row],[DATA]]))</f>
        <v>11</v>
      </c>
      <c r="D354" s="104" t="s">
        <v>596</v>
      </c>
      <c r="E354" s="159">
        <v>347</v>
      </c>
      <c r="F354" s="126" t="s">
        <v>691</v>
      </c>
      <c r="G354" s="142" t="str">
        <f>IF(D354="","*",VLOOKUP(F354,BS_ATIVIDADE[],3,FALSE))</f>
        <v>MODERNIZAÇÃO</v>
      </c>
      <c r="H354" s="106" t="s">
        <v>558</v>
      </c>
      <c r="I354" s="106" t="s">
        <v>558</v>
      </c>
      <c r="J354" s="105">
        <v>92</v>
      </c>
      <c r="K354" s="105">
        <v>80.040000000000006</v>
      </c>
      <c r="L354" s="105" t="s">
        <v>558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54" s="106">
        <v>0.34375</v>
      </c>
      <c r="P354" s="106">
        <v>6.25E-2</v>
      </c>
      <c r="Q354" s="105">
        <v>1</v>
      </c>
      <c r="R354" s="10" t="str">
        <f>IFERROR(_xlfn.XLOOKUP(F354, BS_ATIVIDADE[ATIVIDADE],BS_ATIVIDADE[UNIDADE] ), "*")</f>
        <v>Nº DE SOLDA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4" s="105" t="s">
        <v>1012</v>
      </c>
      <c r="W354" s="151" t="s">
        <v>1025</v>
      </c>
      <c r="X354" s="104" t="s">
        <v>386</v>
      </c>
      <c r="Y354" s="129" t="s">
        <v>389</v>
      </c>
      <c r="Z354" s="104"/>
      <c r="AA354" s="105" t="s">
        <v>558</v>
      </c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MODERNIZAÇÃO - SOLDA</v>
      </c>
      <c r="AJ354" s="9" t="str">
        <f>IF(BS_CONTROLE[[#This Row],[Atividade]]=0, "-", BS_CONTROLE[[#This Row],[Atividade]])</f>
        <v>MODERNIZAÇÃO - SOLDA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ZXW-ZEZ</v>
      </c>
      <c r="AN354" s="105" t="str">
        <f>IF(BS_CONTROLE[[#This Row],[SB]]=0, "-", BS_CONTROLE[[#This Row],[SB]])</f>
        <v>ZXWK792</v>
      </c>
      <c r="AO354" s="105">
        <f>IF(BS_CONTROLE[[#This Row],[SUB]]=0, "-", BS_CONTROLE[[#This Row],[SUB]])</f>
        <v>92</v>
      </c>
      <c r="AP354" s="105">
        <f>BS_CONTROLE[[#This Row],[KM - Inicio]]</f>
        <v>80.040000000000006</v>
      </c>
      <c r="AQ354" s="105">
        <f>BS_CONTROLE[[#This Row],[KM - Inicio]]</f>
        <v>80.040000000000006</v>
      </c>
      <c r="AR354" s="108">
        <v>0.37708333333333333</v>
      </c>
      <c r="AS354" s="108">
        <v>0</v>
      </c>
      <c r="AT354" s="108">
        <v>0</v>
      </c>
      <c r="AU354" s="136"/>
      <c r="AV354" s="136"/>
      <c r="AW354" s="14"/>
      <c r="AX354" s="14"/>
      <c r="AY354" s="164">
        <f>IF(D354="","*",IFERROR(IF(ISODD(COUNT(AS354:AX354)),"ERRO",SUM((AT354-AS354),(AV354-AU354),(AX354-AW354))),"ERRO"))</f>
        <v>0</v>
      </c>
      <c r="AZ354" s="153"/>
      <c r="BA354" s="109">
        <v>0</v>
      </c>
      <c r="BB354" s="10" t="str">
        <f>IFERROR(_xlfn.XLOOKUP(AI354, BS_ATIVIDADE[ATIVIDADE],BS_ATIVIDADE[UNIDADE] ), "*")</f>
        <v>Nº DE SOLDA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4" s="150"/>
      <c r="BG354" s="16"/>
      <c r="BH354" s="17">
        <v>0</v>
      </c>
      <c r="BI354" s="17"/>
      <c r="BJ354" s="17" t="s">
        <v>1501</v>
      </c>
      <c r="BK354" s="176" t="s">
        <v>1501</v>
      </c>
      <c r="BL354" s="16"/>
      <c r="BM354" s="130" t="s">
        <v>405</v>
      </c>
      <c r="BN354" s="130" t="s">
        <v>434</v>
      </c>
      <c r="BO354" s="130" t="s">
        <v>495</v>
      </c>
      <c r="BP354" s="176" t="s">
        <v>1501</v>
      </c>
      <c r="BQ354" s="12" t="str">
        <f>IF(AND(BR354&lt;1,BS354&lt;1),"Produção e Intervalo",IF(BR354&lt;1,"Intervalo",IF(BS354&lt;1,"Produção","Aderente")))</f>
        <v>Produção e Intervalo</v>
      </c>
      <c r="BR354" s="19">
        <f>IF(OR(B354="",F354=""),"*",AY354/P354)</f>
        <v>0</v>
      </c>
      <c r="BS354" s="19">
        <f>IF(OR(B354="",F354=""),"*",BA354/Q354)</f>
        <v>0</v>
      </c>
      <c r="BT354" s="8" t="str">
        <f t="shared" si="8"/>
        <v>CCOCirculaçãoIntervaloOportunidade</v>
      </c>
    </row>
    <row r="355" spans="1:72">
      <c r="A355" s="47" t="str">
        <f>D355&amp;B355</f>
        <v>CARLOS (TP-722)46092</v>
      </c>
      <c r="B355" s="102">
        <v>46092</v>
      </c>
      <c r="C355" s="135">
        <f>IF(BS_CONTROLE[[#This Row],[DATA]]="","",WEEKNUM(BS_CONTROLE[[#This Row],[DATA]]))</f>
        <v>11</v>
      </c>
      <c r="D355" s="104" t="s">
        <v>826</v>
      </c>
      <c r="E355" s="159">
        <v>348</v>
      </c>
      <c r="F355" s="126" t="s">
        <v>744</v>
      </c>
      <c r="G355" s="142" t="str">
        <f>IF(D355="","*",VLOOKUP(F355,BS_ATIVIDADE[],3,FALSE))</f>
        <v>DORMENTE - SUBSTITUIÇÂO</v>
      </c>
      <c r="H355" s="106" t="s">
        <v>558</v>
      </c>
      <c r="I355" s="106" t="s">
        <v>558</v>
      </c>
      <c r="J355" s="105">
        <v>92</v>
      </c>
      <c r="K355" s="105">
        <v>82</v>
      </c>
      <c r="L355" s="105" t="s">
        <v>558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55" s="106">
        <v>0.41666666666666669</v>
      </c>
      <c r="P355" s="106">
        <v>8.3333333333333329E-2</v>
      </c>
      <c r="Q355" s="105">
        <v>30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5" s="105" t="s">
        <v>1029</v>
      </c>
      <c r="W355" s="151" t="s">
        <v>1054</v>
      </c>
      <c r="X355" s="104" t="s">
        <v>386</v>
      </c>
      <c r="Y355" s="129" t="s">
        <v>389</v>
      </c>
      <c r="Z355" s="104"/>
      <c r="AA355" s="105" t="s">
        <v>558</v>
      </c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ZXW</v>
      </c>
      <c r="AN355" s="105" t="str">
        <f>IF(BS_CONTROLE[[#This Row],[SB]]=0, "-", BS_CONTROLE[[#This Row],[SB]])</f>
        <v>ZXW2</v>
      </c>
      <c r="AO355" s="105">
        <f>IF(BS_CONTROLE[[#This Row],[SUB]]=0, "-", BS_CONTROLE[[#This Row],[SUB]])</f>
        <v>92</v>
      </c>
      <c r="AP355" s="105">
        <f>BS_CONTROLE[[#This Row],[KM - Inicio]]</f>
        <v>82</v>
      </c>
      <c r="AQ355" s="105">
        <f>BS_CONTROLE[[#This Row],[KM - Inicio]]</f>
        <v>82</v>
      </c>
      <c r="AR355" s="108">
        <v>0.37638888888888888</v>
      </c>
      <c r="AS355" s="108">
        <v>0</v>
      </c>
      <c r="AT355" s="108">
        <v>0</v>
      </c>
      <c r="AU355" s="136"/>
      <c r="AV355" s="136"/>
      <c r="AW355" s="14"/>
      <c r="AX355" s="14"/>
      <c r="AY355" s="164">
        <f>IF(D355="","*",IFERROR(IF(ISODD(COUNT(AS355:AX355)),"ERRO",SUM((AT355-AS355),(AV355-AU355),(AX355-AW355))),"ERRO"))</f>
        <v>0</v>
      </c>
      <c r="AZ355" s="153"/>
      <c r="BA355" s="109">
        <v>0</v>
      </c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5" s="150"/>
      <c r="BG355" s="16"/>
      <c r="BH355" s="17">
        <v>0</v>
      </c>
      <c r="BI355" s="17"/>
      <c r="BJ355" s="17" t="s">
        <v>1502</v>
      </c>
      <c r="BK355" s="110" t="s">
        <v>1503</v>
      </c>
      <c r="BL355" s="16"/>
      <c r="BM355" s="130" t="s">
        <v>405</v>
      </c>
      <c r="BN355" s="130" t="s">
        <v>434</v>
      </c>
      <c r="BO355" s="130" t="s">
        <v>495</v>
      </c>
      <c r="BP355" s="110" t="s">
        <v>1503</v>
      </c>
      <c r="BQ355" s="12" t="str">
        <f>IF(AND(BR355&lt;1,BS355&lt;1),"Produção e Intervalo",IF(BR355&lt;1,"Intervalo",IF(BS355&lt;1,"Produção","Aderente")))</f>
        <v>Produção e Intervalo</v>
      </c>
      <c r="BR355" s="19">
        <f>IF(OR(B355="",F355=""),"*",AY355/P355)</f>
        <v>0</v>
      </c>
      <c r="BS355" s="19">
        <f>IF(OR(B355="",F355=""),"*",BA355/Q355)</f>
        <v>0</v>
      </c>
      <c r="BT355" s="8" t="str">
        <f t="shared" si="8"/>
        <v>CCOCirculaçãoIntervaloOportunidade</v>
      </c>
    </row>
    <row r="356" spans="1:72">
      <c r="A356" s="47" t="str">
        <f>D356&amp;B356</f>
        <v>EXPANSÃO TURMA 146092</v>
      </c>
      <c r="B356" s="102">
        <v>46092</v>
      </c>
      <c r="C356" s="135">
        <f>IF(BS_CONTROLE[[#This Row],[DATA]]="","",WEEKNUM(BS_CONTROLE[[#This Row],[DATA]]))</f>
        <v>11</v>
      </c>
      <c r="D356" s="104" t="s">
        <v>559</v>
      </c>
      <c r="E356" s="159">
        <v>285</v>
      </c>
      <c r="F356" s="126" t="s">
        <v>619</v>
      </c>
      <c r="G356" s="142" t="str">
        <f>IF(D356="","*",VLOOKUP(F356,BS_ATIVIDADE[],3,FALSE))</f>
        <v>EXPANSÃO</v>
      </c>
      <c r="H356" s="106" t="s">
        <v>558</v>
      </c>
      <c r="I356" s="106" t="s">
        <v>558</v>
      </c>
      <c r="J356" s="105">
        <v>30</v>
      </c>
      <c r="K356" s="105">
        <v>111.5</v>
      </c>
      <c r="L356" s="105">
        <v>112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6" s="127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56" s="106">
        <v>0.41666666666666669</v>
      </c>
      <c r="P356" s="106">
        <v>6.25E-2</v>
      </c>
      <c r="Q356" s="105">
        <v>1</v>
      </c>
      <c r="R356" s="10" t="str">
        <f>IFERROR(_xlfn.XLOOKUP(F356, BS_ATIVIDADE[ATIVIDADE],BS_ATIVIDADE[UNIDADE] ), "*")</f>
        <v>Nº DE SOLDA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6" s="105" t="s">
        <v>1047</v>
      </c>
      <c r="W356" s="151" t="s">
        <v>1025</v>
      </c>
      <c r="X356" s="104" t="s">
        <v>386</v>
      </c>
      <c r="Y356" s="129" t="s">
        <v>389</v>
      </c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EXPANSÃO - SOLDA</v>
      </c>
      <c r="AJ356" s="9" t="str">
        <f>IF(BS_CONTROLE[[#This Row],[Atividade]]=0, "-", BS_CONTROLE[[#This Row],[Atividade]])</f>
        <v>EXPANSÃO - SOLDA</v>
      </c>
      <c r="AK356" s="31" t="str">
        <f>BS_CONTROLE[[#This Row],[Local - Partida]]</f>
        <v>-</v>
      </c>
      <c r="AL356" s="31" t="str">
        <f>BS_CONTROLE[[#This Row],[Local - Encerramento]]</f>
        <v>-</v>
      </c>
      <c r="AM356" s="105" t="str">
        <f>IF(BS_CONTROLE[[#This Row],[Entre - Estações]]=0, "-", BS_CONTROLE[[#This Row],[Entre - Estações]])</f>
        <v>ZGM-109</v>
      </c>
      <c r="AN356" s="105">
        <f>IF(BS_CONTROLE[[#This Row],[SB]]=0, "-", BS_CONTROLE[[#This Row],[SB]])</f>
        <v>1121111</v>
      </c>
      <c r="AO356" s="105">
        <f>IF(BS_CONTROLE[[#This Row],[SUB]]=0, "-", BS_CONTROLE[[#This Row],[SUB]])</f>
        <v>30</v>
      </c>
      <c r="AP356" s="105">
        <f>BS_CONTROLE[[#This Row],[KM - Inicio]]</f>
        <v>111.5</v>
      </c>
      <c r="AQ356" s="105">
        <f>BS_CONTROLE[[#This Row],[KM - Inicio]]</f>
        <v>111.5</v>
      </c>
      <c r="AR356" s="108">
        <v>0</v>
      </c>
      <c r="AS356" s="108">
        <v>0</v>
      </c>
      <c r="AT356" s="108">
        <v>0</v>
      </c>
      <c r="AU356" s="136"/>
      <c r="AV356" s="136"/>
      <c r="AW356" s="14"/>
      <c r="AX356" s="14"/>
      <c r="AY356" s="164">
        <f>IF(D356="","*",IFERROR(IF(ISODD(COUNT(AS356:AX356)),"ERRO",SUM((AT356-AS356),(AV356-AU356),(AX356-AW356))),"ERRO"))</f>
        <v>0</v>
      </c>
      <c r="AZ356" s="153"/>
      <c r="BA356" s="109">
        <v>0</v>
      </c>
      <c r="BB356" s="10" t="str">
        <f>IFERROR(_xlfn.XLOOKUP(AI356, BS_ATIVIDADE[ATIVIDADE],BS_ATIVIDADE[UNIDADE] ), "*")</f>
        <v>Nº DE SOLDA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6" s="150"/>
      <c r="BG356" s="16"/>
      <c r="BH356" s="17">
        <v>0</v>
      </c>
      <c r="BI356" s="17"/>
      <c r="BJ356" s="17" t="s">
        <v>1465</v>
      </c>
      <c r="BK356" s="176" t="s">
        <v>1465</v>
      </c>
      <c r="BL356" s="16"/>
      <c r="BM356" s="130" t="s">
        <v>412</v>
      </c>
      <c r="BN356" s="130" t="s">
        <v>436</v>
      </c>
      <c r="BO356" s="130" t="s">
        <v>436</v>
      </c>
      <c r="BP356" s="195" t="s">
        <v>1465</v>
      </c>
      <c r="BQ356" s="12" t="str">
        <f>IF(AND(BR356&lt;1,BS356&lt;1),"Produção e Intervalo",IF(BR356&lt;1,"Intervalo",IF(BS356&lt;1,"Produção","Aderente")))</f>
        <v>Produção e Intervalo</v>
      </c>
      <c r="BR356" s="19">
        <f>IF(OR(B356="",F356=""),"*",AY356/P356)</f>
        <v>0</v>
      </c>
      <c r="BS356" s="19">
        <f>IF(OR(B356="",F356=""),"*",BA356/Q356)</f>
        <v>0</v>
      </c>
      <c r="BT356" s="8" t="str">
        <f t="shared" si="8"/>
        <v>CondiçõesClimáticaChuva</v>
      </c>
    </row>
    <row r="357" spans="1:72">
      <c r="A357" s="47" t="str">
        <f>D357&amp;B357</f>
        <v>DIEGO (TF-42)46092</v>
      </c>
      <c r="B357" s="102">
        <v>46092</v>
      </c>
      <c r="C357" s="135">
        <f>IF(BS_CONTROLE[[#This Row],[DATA]]="","",WEEKNUM(BS_CONTROLE[[#This Row],[DATA]]))</f>
        <v>11</v>
      </c>
      <c r="D357" s="104" t="s">
        <v>835</v>
      </c>
      <c r="E357" s="159">
        <v>286</v>
      </c>
      <c r="F357" s="126" t="s">
        <v>636</v>
      </c>
      <c r="G357" s="142" t="str">
        <f>IF(D357="","*",VLOOKUP(F357,BS_ATIVIDADE[],3,FALSE))</f>
        <v>LIMPEZA LASTRO</v>
      </c>
      <c r="H357" s="106" t="s">
        <v>558</v>
      </c>
      <c r="I357" s="106" t="s">
        <v>558</v>
      </c>
      <c r="J357" s="105">
        <v>30</v>
      </c>
      <c r="K357" s="105">
        <v>113</v>
      </c>
      <c r="L357" s="105" t="s">
        <v>558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7" s="127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57" s="106">
        <v>0.41666666666666669</v>
      </c>
      <c r="P357" s="106">
        <v>6.25E-2</v>
      </c>
      <c r="Q357" s="105">
        <v>30</v>
      </c>
      <c r="R357" s="10" t="str">
        <f>IFERROR(_xlfn.XLOOKUP(F357, BS_ATIVIDADE[ATIVIDADE],BS_ATIVIDADE[UNIDADE] ), "*")</f>
        <v>M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7" s="105" t="s">
        <v>1029</v>
      </c>
      <c r="W357" s="151" t="s">
        <v>1295</v>
      </c>
      <c r="X357" s="104" t="s">
        <v>386</v>
      </c>
      <c r="Y357" s="129" t="s">
        <v>389</v>
      </c>
      <c r="Z357" s="104"/>
      <c r="AA357" s="105" t="s">
        <v>558</v>
      </c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LIMPEZA LASTRO</v>
      </c>
      <c r="AJ357" s="9" t="str">
        <f>IF(BS_CONTROLE[[#This Row],[Atividade]]=0, "-", BS_CONTROLE[[#This Row],[Atividade]])</f>
        <v>LIMPEZA LASTRO</v>
      </c>
      <c r="AK357" s="31" t="str">
        <f>BS_CONTROLE[[#This Row],[Local - Partida]]</f>
        <v>-</v>
      </c>
      <c r="AL357" s="31" t="str">
        <f>BS_CONTROLE[[#This Row],[Local - Encerramento]]</f>
        <v>-</v>
      </c>
      <c r="AM357" s="105" t="str">
        <f>IF(BS_CONTROLE[[#This Row],[Entre - Estações]]=0, "-", BS_CONTROLE[[#This Row],[Entre - Estações]])</f>
        <v>ZGM-109</v>
      </c>
      <c r="AN357" s="105">
        <f>IF(BS_CONTROLE[[#This Row],[SB]]=0, "-", BS_CONTROLE[[#This Row],[SB]])</f>
        <v>1131121</v>
      </c>
      <c r="AO357" s="105">
        <f>IF(BS_CONTROLE[[#This Row],[SUB]]=0, "-", BS_CONTROLE[[#This Row],[SUB]])</f>
        <v>30</v>
      </c>
      <c r="AP357" s="105">
        <f>BS_CONTROLE[[#This Row],[KM - Inicio]]</f>
        <v>113</v>
      </c>
      <c r="AQ357" s="105">
        <f>BS_CONTROLE[[#This Row],[KM - Inicio]]</f>
        <v>113</v>
      </c>
      <c r="AR357" s="108">
        <v>0.34027777777777779</v>
      </c>
      <c r="AS357" s="108">
        <v>0.39166666666666666</v>
      </c>
      <c r="AT357" s="108">
        <v>0.43333333333333335</v>
      </c>
      <c r="AU357" s="136"/>
      <c r="AV357" s="136"/>
      <c r="AW357" s="14"/>
      <c r="AX357" s="14"/>
      <c r="AY357" s="164">
        <f>IF(D357="","*",IFERROR(IF(ISODD(COUNT(AS357:AX357)),"ERRO",SUM((AT357-AS357),(AV357-AU357),(AX357-AW357))),"ERRO"))</f>
        <v>4.1666666666666685E-2</v>
      </c>
      <c r="AZ357" s="153"/>
      <c r="BA357" s="109">
        <v>52</v>
      </c>
      <c r="BB357" s="10" t="str">
        <f>IFERROR(_xlfn.XLOOKUP(AI357, BS_ATIVIDADE[ATIVIDADE],BS_ATIVIDADE[UNIDADE] ), "*")</f>
        <v>M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7" s="150"/>
      <c r="BG357" s="16"/>
      <c r="BH357" s="17">
        <v>2</v>
      </c>
      <c r="BI357" s="17"/>
      <c r="BJ357" s="17" t="s">
        <v>1504</v>
      </c>
      <c r="BK357" s="17" t="s">
        <v>1505</v>
      </c>
      <c r="BL357" s="16"/>
      <c r="BM357" s="130" t="s">
        <v>405</v>
      </c>
      <c r="BN357" s="130" t="s">
        <v>434</v>
      </c>
      <c r="BO357" s="130" t="s">
        <v>512</v>
      </c>
      <c r="BP357" s="17" t="s">
        <v>1505</v>
      </c>
      <c r="BQ357" s="12" t="str">
        <f>IF(AND(BR357&lt;1,BS357&lt;1),"Produção e Intervalo",IF(BR357&lt;1,"Intervalo",IF(BS357&lt;1,"Produção","Aderente")))</f>
        <v>Intervalo</v>
      </c>
      <c r="BR357" s="19">
        <f>IF(OR(B357="",F357=""),"*",AY357/P357)</f>
        <v>0.66666666666666696</v>
      </c>
      <c r="BS357" s="19">
        <f>IF(OR(B357="",F357=""),"*",BA357/Q357)</f>
        <v>1.7333333333333334</v>
      </c>
      <c r="BT357" s="8" t="str">
        <f t="shared" si="8"/>
        <v>CCOCirculaçãoIntervaloOportunidade</v>
      </c>
    </row>
    <row r="358" spans="1:72">
      <c r="A358" s="47" t="str">
        <f>D358&amp;B358</f>
        <v>V8546092</v>
      </c>
      <c r="B358" s="102">
        <v>46092</v>
      </c>
      <c r="C358" s="135">
        <f>IF(BS_CONTROLE[[#This Row],[DATA]]="","",WEEKNUM(BS_CONTROLE[[#This Row],[DATA]]))</f>
        <v>11</v>
      </c>
      <c r="D358" s="104" t="s">
        <v>759</v>
      </c>
      <c r="E358" s="159">
        <v>352</v>
      </c>
      <c r="F358" s="126" t="s">
        <v>572</v>
      </c>
      <c r="G358" s="142" t="str">
        <f>IF(D358="","*",VLOOKUP(F358,BS_ATIVIDADE[],3,FALSE))</f>
        <v>OUTROS</v>
      </c>
      <c r="H358" s="106" t="s">
        <v>1015</v>
      </c>
      <c r="I358" s="106" t="s">
        <v>1050</v>
      </c>
      <c r="J358" s="105">
        <v>92</v>
      </c>
      <c r="K358" s="105">
        <v>66</v>
      </c>
      <c r="L358" s="105" t="s">
        <v>558</v>
      </c>
      <c r="M358" s="127" t="s">
        <v>11</v>
      </c>
      <c r="N358" s="127" t="s">
        <v>1016</v>
      </c>
      <c r="O358" s="106">
        <v>0.375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8" s="105" t="s">
        <v>1506</v>
      </c>
      <c r="W358" s="151" t="s">
        <v>1085</v>
      </c>
      <c r="X358" s="104" t="s">
        <v>386</v>
      </c>
      <c r="Y358" s="129"/>
      <c r="Z358" s="104"/>
      <c r="AA358" s="105" t="s">
        <v>558</v>
      </c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DESLOCAMENTO</v>
      </c>
      <c r="AJ358" s="9" t="str">
        <f>IF(BS_CONTROLE[[#This Row],[Atividade]]=0, "-", BS_CONTROLE[[#This Row],[Atividade]])</f>
        <v>DESLOCAMENTO</v>
      </c>
      <c r="AK358" s="31" t="str">
        <f>BS_CONTROLE[[#This Row],[Local - Partida]]</f>
        <v>ZEV-2</v>
      </c>
      <c r="AL358" s="31" t="str">
        <f>BS_CONTROLE[[#This Row],[Local - Encerramento]]</f>
        <v>ZPTZDR</v>
      </c>
      <c r="AM358" s="105" t="str">
        <f>IF(BS_CONTROLE[[#This Row],[Entre - Estações]]=0, "-", BS_CONTROLE[[#This Row],[Entre - Estações]])</f>
        <v>ZEV-ZPT</v>
      </c>
      <c r="AN358" s="105" t="str">
        <f>IF(BS_CONTROLE[[#This Row],[SB]]=0, "-", BS_CONTROLE[[#This Row],[SB]])</f>
        <v>ZEVZPT</v>
      </c>
      <c r="AO358" s="105">
        <f>IF(BS_CONTROLE[[#This Row],[SUB]]=0, "-", BS_CONTROLE[[#This Row],[SUB]])</f>
        <v>92</v>
      </c>
      <c r="AP358" s="105">
        <f>BS_CONTROLE[[#This Row],[KM - Inicio]]</f>
        <v>66</v>
      </c>
      <c r="AQ358" s="105">
        <f>BS_CONTROLE[[#This Row],[KM - Inicio]]</f>
        <v>66</v>
      </c>
      <c r="AR358" s="108">
        <v>0.41666666666666669</v>
      </c>
      <c r="AS358" s="108">
        <v>0.51180555555555551</v>
      </c>
      <c r="AT358" s="108">
        <v>0.55347222222222225</v>
      </c>
      <c r="AU358" s="136"/>
      <c r="AV358" s="136"/>
      <c r="AW358" s="14"/>
      <c r="AX358" s="14"/>
      <c r="AY358" s="164">
        <f>IF(D358="","*",IFERROR(IF(ISODD(COUNT(AS358:AX358)),"ERRO",SUM((AT358-AS358),(AV358-AU358),(AX358-AW358))),"ERRO"))</f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8" s="150"/>
      <c r="BG358" s="16"/>
      <c r="BH358" s="17">
        <v>2</v>
      </c>
      <c r="BI358" s="17"/>
      <c r="BJ358" s="17" t="s">
        <v>1507</v>
      </c>
      <c r="BK358" s="18" t="s">
        <v>1508</v>
      </c>
      <c r="BL358" s="16"/>
      <c r="BM358" s="130" t="s">
        <v>410</v>
      </c>
      <c r="BN358" s="130" t="s">
        <v>410</v>
      </c>
      <c r="BO358" s="130" t="s">
        <v>410</v>
      </c>
      <c r="BP358" s="18"/>
      <c r="BQ358" s="12" t="str">
        <f>IF(AND(BR358&lt;1,BS358&lt;1),"Produção e Intervalo",IF(BR358&lt;1,"Intervalo",IF(BS358&lt;1,"Produção","Aderente")))</f>
        <v>Aderente</v>
      </c>
      <c r="BR358" s="19">
        <f>IF(OR(B358="",F358=""),"*",AY358/P358)</f>
        <v>1.0000000000000018</v>
      </c>
      <c r="BS358" s="19">
        <f>IF(OR(B358="",F358=""),"*",BA358/Q358)</f>
        <v>1</v>
      </c>
      <c r="BT358" s="8" t="str">
        <f t="shared" si="8"/>
        <v>OKOK</v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8"/>
        <v/>
      </c>
    </row>
    <row r="360" spans="1:72" hidden="1">
      <c r="A360" s="47" t="str">
        <f>D360&amp;B360</f>
        <v>KLECIO (TP-699)46093</v>
      </c>
      <c r="B360" s="102">
        <v>46093</v>
      </c>
      <c r="C360" s="135">
        <f>IF(BS_CONTROLE[[#This Row],[DATA]]="","",WEEKNUM(BS_CONTROLE[[#This Row],[DATA]]))</f>
        <v>11</v>
      </c>
      <c r="D360" s="104" t="s">
        <v>876</v>
      </c>
      <c r="E360" s="159">
        <v>354</v>
      </c>
      <c r="F360" s="126" t="s">
        <v>740</v>
      </c>
      <c r="G360" s="142" t="str">
        <f>IF(D360="","*",VLOOKUP(F360,BS_ATIVIDADE[],3,FALSE))</f>
        <v>SOLDA</v>
      </c>
      <c r="H360" s="106" t="s">
        <v>558</v>
      </c>
      <c r="I360" s="106" t="s">
        <v>558</v>
      </c>
      <c r="J360" s="105">
        <v>70</v>
      </c>
      <c r="K360" s="105">
        <v>97.3</v>
      </c>
      <c r="L360" s="105" t="s">
        <v>558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60" s="106">
        <v>0.375</v>
      </c>
      <c r="P360" s="106">
        <v>6.25E-2</v>
      </c>
      <c r="Q360" s="105">
        <v>1</v>
      </c>
      <c r="R360" s="10" t="str">
        <f>IFERROR(_xlfn.XLOOKUP(F360, BS_ATIVIDADE[ATIVIDADE],BS_ATIVIDADE[UNIDADE] ), "*")</f>
        <v>Nº DE SOLDA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0" s="105" t="s">
        <v>1058</v>
      </c>
      <c r="W360" s="151" t="s">
        <v>1025</v>
      </c>
      <c r="X360" s="104" t="s">
        <v>386</v>
      </c>
      <c r="Y360" s="129" t="s">
        <v>389</v>
      </c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PDM - SOLDA</v>
      </c>
      <c r="AJ360" s="9" t="str">
        <f>IF(BS_CONTROLE[[#This Row],[Atividade]]=0, "-", BS_CONTROLE[[#This Row],[Atividade]])</f>
        <v>PDM - SOLDA</v>
      </c>
      <c r="AK360" s="31" t="str">
        <f>BS_CONTROLE[[#This Row],[Local - Partida]]</f>
        <v>-</v>
      </c>
      <c r="AL360" s="31" t="str">
        <f>BS_CONTROLE[[#This Row],[Local - Encerramento]]</f>
        <v>-</v>
      </c>
      <c r="AM360" s="105" t="str">
        <f>IF(BS_CONTROLE[[#This Row],[Entre - Estações]]=0, "-", BS_CONTROLE[[#This Row],[Entre - Estações]])</f>
        <v>ZTT</v>
      </c>
      <c r="AN360" s="105" t="str">
        <f>IF(BS_CONTROLE[[#This Row],[SB]]=0, "-", BS_CONTROLE[[#This Row],[SB]])</f>
        <v>ZTTK971</v>
      </c>
      <c r="AO360" s="105">
        <f>IF(BS_CONTROLE[[#This Row],[SUB]]=0, "-", BS_CONTROLE[[#This Row],[SUB]])</f>
        <v>70</v>
      </c>
      <c r="AP360" s="105">
        <f>BS_CONTROLE[[#This Row],[KM - Inicio]]</f>
        <v>97.3</v>
      </c>
      <c r="AQ360" s="105">
        <f>BS_CONTROLE[[#This Row],[KM - Inicio]]</f>
        <v>97.3</v>
      </c>
      <c r="AR360" s="108">
        <v>0</v>
      </c>
      <c r="AS360" s="108">
        <v>0</v>
      </c>
      <c r="AT360" s="108">
        <v>0</v>
      </c>
      <c r="AU360" s="136"/>
      <c r="AV360" s="136"/>
      <c r="AW360" s="14"/>
      <c r="AX360" s="14"/>
      <c r="AY360" s="164">
        <f>IF(D360="","*",IFERROR(IF(ISODD(COUNT(AS360:AX360)),"ERRO",SUM((AT360-AS360),(AV360-AU360),(AX360-AW360))),"ERRO"))</f>
        <v>0</v>
      </c>
      <c r="AZ360" s="153"/>
      <c r="BA360" s="109">
        <v>0</v>
      </c>
      <c r="BB360" s="10" t="str">
        <f>IFERROR(_xlfn.XLOOKUP(AI360, BS_ATIVIDADE[ATIVIDADE],BS_ATIVIDADE[UNIDADE] ), "*")</f>
        <v>Nº DE SOLDA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0" s="150"/>
      <c r="BG360" s="16"/>
      <c r="BH360" s="17">
        <v>0</v>
      </c>
      <c r="BI360" s="17"/>
      <c r="BJ360" s="17" t="s">
        <v>1368</v>
      </c>
      <c r="BK360" s="17" t="s">
        <v>1368</v>
      </c>
      <c r="BL360" s="16"/>
      <c r="BM360" s="130" t="s">
        <v>412</v>
      </c>
      <c r="BN360" s="130"/>
      <c r="BO360" s="130"/>
      <c r="BP360" s="18"/>
      <c r="BQ360" s="12" t="str">
        <f>IF(AND(BR360&lt;1,BS360&lt;1),"Produção e Intervalo",IF(BR360&lt;1,"Intervalo",IF(BS360&lt;1,"Produção","Aderente")))</f>
        <v>Produção e Intervalo</v>
      </c>
      <c r="BR360" s="19">
        <f>IF(OR(B360="",F360=""),"*",AY360/P360)</f>
        <v>0</v>
      </c>
      <c r="BS360" s="19">
        <f>IF(OR(B360="",F360=""),"*",BA360/Q360)</f>
        <v>0</v>
      </c>
      <c r="BT360" s="8" t="str">
        <f t="shared" si="8"/>
        <v/>
      </c>
    </row>
    <row r="361" spans="1:72" hidden="1">
      <c r="A361" s="47" t="str">
        <f>D361&amp;B361</f>
        <v>V9246093</v>
      </c>
      <c r="B361" s="102">
        <v>46093</v>
      </c>
      <c r="C361" s="135">
        <f>IF(BS_CONTROLE[[#This Row],[DATA]]="","",WEEKNUM(BS_CONTROLE[[#This Row],[DATA]]))</f>
        <v>11</v>
      </c>
      <c r="D361" s="104" t="s">
        <v>772</v>
      </c>
      <c r="E361" s="159">
        <v>174</v>
      </c>
      <c r="F361" s="126" t="s">
        <v>663</v>
      </c>
      <c r="G361" s="142" t="str">
        <f>IF(D361="","*",VLOOKUP(F361,BS_ATIVIDADE[],3,FALSE))</f>
        <v>MECANIZAÇÃO - SOCADORA</v>
      </c>
      <c r="H361" s="106" t="s">
        <v>1057</v>
      </c>
      <c r="I361" s="106" t="s">
        <v>1057</v>
      </c>
      <c r="J361" s="105">
        <v>70</v>
      </c>
      <c r="K361" s="105">
        <v>86.5</v>
      </c>
      <c r="L361" s="105">
        <v>86.9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361" s="106">
        <v>0.375</v>
      </c>
      <c r="P361" s="106">
        <v>8.3333333333333329E-2</v>
      </c>
      <c r="Q361" s="105">
        <v>200</v>
      </c>
      <c r="R361" s="10" t="str">
        <f>IFERROR(_xlfn.XLOOKUP(F361, BS_ATIVIDADE[ATIVIDADE],BS_ATIVIDADE[UNIDADE] ), "*")</f>
        <v>M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1" s="105" t="s">
        <v>1058</v>
      </c>
      <c r="W361" s="151" t="s">
        <v>1013</v>
      </c>
      <c r="X361" s="104" t="s">
        <v>386</v>
      </c>
      <c r="Y361" s="129" t="s">
        <v>389</v>
      </c>
      <c r="Z361" s="104"/>
      <c r="AA361" s="105" t="s">
        <v>1408</v>
      </c>
      <c r="AB361" s="103" t="s">
        <v>377</v>
      </c>
      <c r="AC361" s="152" t="s">
        <v>371</v>
      </c>
      <c r="AD361" s="107">
        <v>0.35416666666666669</v>
      </c>
      <c r="AE361" s="105" t="s">
        <v>558</v>
      </c>
      <c r="AF361" s="105" t="s">
        <v>558</v>
      </c>
      <c r="AG361" s="105"/>
      <c r="AH361" s="15"/>
      <c r="AI361" s="126" t="str">
        <f>IF(BS_CONTROLE[[#This Row],[Atividade]]=0, "-", BS_CONTROLE[[#This Row],[Atividade]])</f>
        <v>MECANIZAÇÃO - SOCADORA</v>
      </c>
      <c r="AJ361" s="9" t="str">
        <f>IF(BS_CONTROLE[[#This Row],[Atividade]]=0, "-", BS_CONTROLE[[#This Row],[Atividade]])</f>
        <v>MECANIZAÇÃO - SOCADORA</v>
      </c>
      <c r="AK361" s="31" t="str">
        <f>BS_CONTROLE[[#This Row],[Local - Partida]]</f>
        <v>ZAC-2</v>
      </c>
      <c r="AL361" s="31" t="str">
        <f>BS_CONTROLE[[#This Row],[Local - Encerramento]]</f>
        <v>ZAC-2</v>
      </c>
      <c r="AM361" s="105" t="str">
        <f>IF(BS_CONTROLE[[#This Row],[Entre - Estações]]=0, "-", BS_CONTROLE[[#This Row],[Entre - Estações]])</f>
        <v>ZAC-ZSW</v>
      </c>
      <c r="AN361" s="105" t="str">
        <f>IF(BS_CONTROLE[[#This Row],[SB]]=0, "-", BS_CONTROLE[[#This Row],[SB]])</f>
        <v>ZACZSW</v>
      </c>
      <c r="AO361" s="105">
        <f>IF(BS_CONTROLE[[#This Row],[SUB]]=0, "-", BS_CONTROLE[[#This Row],[SUB]])</f>
        <v>70</v>
      </c>
      <c r="AP361" s="105">
        <f>BS_CONTROLE[[#This Row],[KM - Inicio]]</f>
        <v>86.5</v>
      </c>
      <c r="AQ361" s="105">
        <f>BS_CONTROLE[[#This Row],[KM - Inicio]]</f>
        <v>86.5</v>
      </c>
      <c r="AR361" s="108"/>
      <c r="AS361" s="108"/>
      <c r="AT361" s="108"/>
      <c r="AU361" s="136"/>
      <c r="AV361" s="136"/>
      <c r="AW361" s="14"/>
      <c r="AX361" s="14"/>
      <c r="AY361" s="164">
        <f>IF(D361="","*",IFERROR(IF(ISODD(COUNT(AS361:AX361)),"ERRO",SUM((AT361-AS361),(AV361-AU361),(AX361-AW361))),"ERRO"))</f>
        <v>0</v>
      </c>
      <c r="AZ361" s="153"/>
      <c r="BA361" s="109"/>
      <c r="BB361" s="10" t="str">
        <f>IFERROR(_xlfn.XLOOKUP(AI361, BS_ATIVIDADE[ATIVIDADE],BS_ATIVIDADE[UNIDADE] ), "*")</f>
        <v>M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1" s="150"/>
      <c r="BG361" s="16"/>
      <c r="BH361" s="17"/>
      <c r="BI361" s="17"/>
      <c r="BJ361" s="17" t="s">
        <v>1431</v>
      </c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Produção e Intervalo</v>
      </c>
      <c r="BR361" s="19">
        <f>IF(OR(B361="",F361=""),"*",AY361/P361)</f>
        <v>0</v>
      </c>
      <c r="BS361" s="19">
        <f>IF(OR(B361="",F361=""),"*",BA361/Q361)</f>
        <v>0</v>
      </c>
      <c r="BT361" s="8" t="str">
        <f t="shared" si="8"/>
        <v/>
      </c>
    </row>
    <row r="362" spans="1:72" hidden="1">
      <c r="A362" s="47" t="str">
        <f>D362&amp;B362</f>
        <v>A74</v>
      </c>
      <c r="B362" s="102"/>
      <c r="C362" s="135" t="str">
        <f>IF(BS_CONTROLE[[#This Row],[DATA]]="","",WEEKNUM(BS_CONTROLE[[#This Row],[DATA]]))</f>
        <v/>
      </c>
      <c r="D362" s="104" t="s">
        <v>681</v>
      </c>
      <c r="E362" s="159"/>
      <c r="F362" s="126" t="s">
        <v>579</v>
      </c>
      <c r="G362" s="142"/>
      <c r="H362" s="106" t="s">
        <v>1485</v>
      </c>
      <c r="I362" s="106" t="s">
        <v>333</v>
      </c>
      <c r="J362" s="105">
        <v>68</v>
      </c>
      <c r="K362" s="105">
        <v>52</v>
      </c>
      <c r="L362" s="105"/>
      <c r="M362" s="127" t="s">
        <v>1509</v>
      </c>
      <c r="N362" s="127" t="s">
        <v>1279</v>
      </c>
      <c r="O362" s="106">
        <v>0.33333333333333331</v>
      </c>
      <c r="P362" s="106">
        <v>4.1666666666666664E-2</v>
      </c>
      <c r="Q362" s="105">
        <v>60</v>
      </c>
      <c r="R362" s="10" t="str">
        <f>IFERROR(_xlfn.XLOOKUP(F362, BS_ATIVIDADE[ATIVIDADE],BS_ATIVIDADE[UNIDADE] ), "*")</f>
        <v>KM</v>
      </c>
      <c r="S362" s="128" t="s">
        <v>8</v>
      </c>
      <c r="T362" s="128" t="s">
        <v>261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 t="s">
        <v>1017</v>
      </c>
      <c r="W362" s="151" t="s">
        <v>1243</v>
      </c>
      <c r="X362" s="104" t="s">
        <v>386</v>
      </c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DETECÇÃO - RONDA 7 DIAS</v>
      </c>
      <c r="AJ362" s="9" t="str">
        <f>IF(BS_CONTROLE[[#This Row],[Atividade]]=0, "-", BS_CONTROLE[[#This Row],[Atividade]])</f>
        <v>DETECÇÃO - RONDA 7 DIAS</v>
      </c>
      <c r="AK362" s="31" t="str">
        <f>BS_CONTROLE[[#This Row],[Local - Partida]]</f>
        <v>ZBVZQB</v>
      </c>
      <c r="AL362" s="31" t="str">
        <f>BS_CONTROLE[[#This Row],[Local - Encerramento]]</f>
        <v>ZRX</v>
      </c>
      <c r="AM362" s="105" t="str">
        <f>IF(BS_CONTROLE[[#This Row],[Entre - Estações]]=0, "-", BS_CONTROLE[[#This Row],[Entre - Estações]])</f>
        <v>ZQBZBV-ZRX</v>
      </c>
      <c r="AN362" s="105" t="str">
        <f>IF(BS_CONTROLE[[#This Row],[SB]]=0, "-", BS_CONTROLE[[#This Row],[SB]])</f>
        <v>ZQBZBVZRX</v>
      </c>
      <c r="AO362" s="105">
        <f>IF(BS_CONTROLE[[#This Row],[SUB]]=0, "-", BS_CONTROLE[[#This Row],[SUB]])</f>
        <v>68</v>
      </c>
      <c r="AP362" s="105">
        <f>BS_CONTROLE[[#This Row],[KM - Inicio]]</f>
        <v>52</v>
      </c>
      <c r="AQ362" s="105">
        <f>BS_CONTROLE[[#This Row],[KM - Inicio]]</f>
        <v>52</v>
      </c>
      <c r="AR362" s="108"/>
      <c r="AS362" s="108"/>
      <c r="AT362" s="108"/>
      <c r="AU362" s="136"/>
      <c r="AV362" s="136"/>
      <c r="AW362" s="14"/>
      <c r="AX362" s="14"/>
      <c r="AY362" s="164">
        <f>IF(D362="","*",IFERROR(IF(ISODD(COUNT(AS362:AX362)),"ERRO",SUM((AT362-AS362),(AV362-AU362),(AX362-AW362))),"ERRO"))</f>
        <v>0</v>
      </c>
      <c r="AZ362" s="153"/>
      <c r="BA362" s="109"/>
      <c r="BB362" s="10" t="str">
        <f>IFERROR(_xlfn.XLOOKUP(AI362, BS_ATIVIDADE[ATIVIDADE],BS_ATIVIDADE[UNIDADE] ), "*")</f>
        <v>KM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8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8"/>
        <v/>
      </c>
    </row>
    <row r="364" spans="1:72" hidden="1">
      <c r="A364" s="47" t="str">
        <f>D364&amp;B364</f>
        <v>W5946093</v>
      </c>
      <c r="B364" s="102">
        <v>46093</v>
      </c>
      <c r="C364" s="135">
        <f>IF(BS_CONTROLE[[#This Row],[DATA]]="","",WEEKNUM(BS_CONTROLE[[#This Row],[DATA]]))</f>
        <v>11</v>
      </c>
      <c r="D364" s="104" t="s">
        <v>790</v>
      </c>
      <c r="E364" s="159">
        <v>356</v>
      </c>
      <c r="F364" s="126" t="s">
        <v>721</v>
      </c>
      <c r="G364" s="142" t="str">
        <f>IF(D364="","*",VLOOKUP(F364,BS_ATIVIDADE[],3,FALSE))</f>
        <v>DORMENTE - DESCARGA</v>
      </c>
      <c r="H364" s="106" t="s">
        <v>1510</v>
      </c>
      <c r="I364" s="106" t="s">
        <v>1510</v>
      </c>
      <c r="J364" s="105">
        <v>56</v>
      </c>
      <c r="K364" s="105">
        <v>253.7</v>
      </c>
      <c r="L364" s="105">
        <v>252.042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64" s="106">
        <v>0.33333333333333331</v>
      </c>
      <c r="P364" s="106">
        <v>6.25E-2</v>
      </c>
      <c r="Q364" s="105">
        <v>567</v>
      </c>
      <c r="R364" s="10" t="str">
        <f>IFERROR(_xlfn.XLOOKUP(F364, BS_ATIVIDADE[ATIVIDADE],BS_ATIVIDADE[UNIDADE] ), "*")</f>
        <v>Nº DE DORMENTES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4" s="105" t="s">
        <v>1284</v>
      </c>
      <c r="W364" s="151" t="s">
        <v>1511</v>
      </c>
      <c r="X364" s="104" t="s">
        <v>386</v>
      </c>
      <c r="Y364" s="129" t="s">
        <v>389</v>
      </c>
      <c r="Z364" s="104"/>
      <c r="AA364" s="105" t="s">
        <v>1176</v>
      </c>
      <c r="AB364" s="103" t="s">
        <v>377</v>
      </c>
      <c r="AC364" s="152" t="s">
        <v>371</v>
      </c>
      <c r="AD364" s="107">
        <v>0.29166666666666669</v>
      </c>
      <c r="AE364" s="105">
        <v>7629</v>
      </c>
      <c r="AF364" s="105"/>
      <c r="AG364" s="105"/>
      <c r="AH364" s="15"/>
      <c r="AI364" s="126" t="str">
        <f>IF(BS_CONTROLE[[#This Row],[Atividade]]=0, "-", BS_CONTROLE[[#This Row],[Atividade]])</f>
        <v>PDM - DESCARGA - DORMENTE</v>
      </c>
      <c r="AJ364" s="9" t="str">
        <f>IF(BS_CONTROLE[[#This Row],[Atividade]]=0, "-", BS_CONTROLE[[#This Row],[Atividade]])</f>
        <v>PDM - DESCARGA - DORMENTE</v>
      </c>
      <c r="AK364" s="31" t="str">
        <f>BS_CONTROLE[[#This Row],[Local - Partida]]</f>
        <v>ZYU-1</v>
      </c>
      <c r="AL364" s="31" t="str">
        <f>BS_CONTROLE[[#This Row],[Local - Encerramento]]</f>
        <v>ZYU-1</v>
      </c>
      <c r="AM364" s="105" t="str">
        <f>IF(BS_CONTROLE[[#This Row],[Entre - Estações]]=0, "-", BS_CONTROLE[[#This Row],[Entre - Estações]])</f>
        <v>ZQB-ZBV</v>
      </c>
      <c r="AN364" s="105" t="str">
        <f>IF(BS_CONTROLE[[#This Row],[SB]]=0, "-", BS_CONTROLE[[#This Row],[SB]])</f>
        <v>ZQBZBL</v>
      </c>
      <c r="AO364" s="105">
        <f>IF(BS_CONTROLE[[#This Row],[SUB]]=0, "-", BS_CONTROLE[[#This Row],[SUB]])</f>
        <v>56</v>
      </c>
      <c r="AP364" s="105">
        <f>BS_CONTROLE[[#This Row],[KM - Inicio]]</f>
        <v>253.7</v>
      </c>
      <c r="AQ364" s="105">
        <f>BS_CONTROLE[[#This Row],[KM - Inicio]]</f>
        <v>253.7</v>
      </c>
      <c r="AR364" s="108">
        <v>0.39027777777777778</v>
      </c>
      <c r="AS364" s="108"/>
      <c r="AT364" s="108"/>
      <c r="AU364" s="136"/>
      <c r="AV364" s="136"/>
      <c r="AW364" s="14"/>
      <c r="AX364" s="14"/>
      <c r="AY364" s="164">
        <f>IF(D364="","*",IFERROR(IF(ISODD(COUNT(AS364:AX364)),"ERRO",SUM((AT364-AS364),(AV364-AU364),(AX364-AW364))),"ERRO"))</f>
        <v>0</v>
      </c>
      <c r="AZ364" s="153"/>
      <c r="BA364" s="109"/>
      <c r="BB364" s="10" t="str">
        <f>IFERROR(_xlfn.XLOOKUP(AI364, BS_ATIVIDADE[ATIVIDADE],BS_ATIVIDADE[UNIDADE] ), "*")</f>
        <v>Nº DE DORMENTES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4" s="150"/>
      <c r="BG364" s="16"/>
      <c r="BH364" s="17"/>
      <c r="BI364" s="17"/>
      <c r="BJ364" s="17" t="s">
        <v>1512</v>
      </c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Produção e Intervalo</v>
      </c>
      <c r="BR364" s="19">
        <f>IF(OR(B364="",F364=""),"*",AY364/P364)</f>
        <v>0</v>
      </c>
      <c r="BS364" s="19">
        <f>IF(OR(B364="",F364=""),"*",BA364/Q364)</f>
        <v>0</v>
      </c>
      <c r="BT364" s="8" t="str">
        <f t="shared" si="8"/>
        <v/>
      </c>
    </row>
    <row r="365" spans="1:72" hidden="1">
      <c r="A365" s="47" t="str">
        <f>D365&amp;B365</f>
        <v>JOSÉ (TP-879)46093</v>
      </c>
      <c r="B365" s="102">
        <v>46093</v>
      </c>
      <c r="C365" s="135">
        <f>IF(BS_CONTROLE[[#This Row],[DATA]]="","",WEEKNUM(BS_CONTROLE[[#This Row],[DATA]]))</f>
        <v>11</v>
      </c>
      <c r="D365" s="104" t="s">
        <v>865</v>
      </c>
      <c r="E365" s="159">
        <v>325</v>
      </c>
      <c r="F365" s="126" t="s">
        <v>744</v>
      </c>
      <c r="G365" s="142" t="str">
        <f>IF(D365="","*",VLOOKUP(F365,BS_ATIVIDADE[],3,FALSE))</f>
        <v>DORMENTE - SUBSTITUIÇÂO</v>
      </c>
      <c r="H365" s="106" t="s">
        <v>558</v>
      </c>
      <c r="I365" s="106"/>
      <c r="J365" s="105">
        <v>56</v>
      </c>
      <c r="K365" s="105">
        <v>253.7</v>
      </c>
      <c r="L365" s="105" t="s">
        <v>558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65" s="106">
        <v>0.375</v>
      </c>
      <c r="P365" s="106">
        <v>6.25E-2</v>
      </c>
      <c r="Q365" s="105">
        <v>30</v>
      </c>
      <c r="R365" s="10" t="str">
        <f>IFERROR(_xlfn.XLOOKUP(F365, BS_ATIVIDADE[ATIVIDADE],BS_ATIVIDADE[UNIDADE] ), "*")</f>
        <v>Nº DE DORMENTES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5" s="105" t="s">
        <v>1284</v>
      </c>
      <c r="W365" s="151" t="s">
        <v>1054</v>
      </c>
      <c r="X365" s="104" t="s">
        <v>386</v>
      </c>
      <c r="Y365" s="129" t="s">
        <v>389</v>
      </c>
      <c r="Z365" s="104"/>
      <c r="AA365" s="105" t="s">
        <v>558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PDM - SUBSTITUIÇÃO - DORMENTE</v>
      </c>
      <c r="AJ365" s="9" t="str">
        <f>IF(BS_CONTROLE[[#This Row],[Atividade]]=0, "-", BS_CONTROLE[[#This Row],[Atividade]])</f>
        <v>PDM - SUBSTITUIÇÃO - DORMENTE</v>
      </c>
      <c r="AK365" s="31" t="str">
        <f>BS_CONTROLE[[#This Row],[Local - Partida]]</f>
        <v>-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ZQB-ZBV</v>
      </c>
      <c r="AN365" s="105" t="str">
        <f>IF(BS_CONTROLE[[#This Row],[SB]]=0, "-", BS_CONTROLE[[#This Row],[SB]])</f>
        <v>ZQBZBL</v>
      </c>
      <c r="AO365" s="105">
        <f>IF(BS_CONTROLE[[#This Row],[SUB]]=0, "-", BS_CONTROLE[[#This Row],[SUB]])</f>
        <v>56</v>
      </c>
      <c r="AP365" s="105">
        <f>BS_CONTROLE[[#This Row],[KM - Inicio]]</f>
        <v>253.7</v>
      </c>
      <c r="AQ365" s="105">
        <f>BS_CONTROLE[[#This Row],[KM - Inicio]]</f>
        <v>253.7</v>
      </c>
      <c r="AR365" s="108"/>
      <c r="AS365" s="108"/>
      <c r="AT365" s="108"/>
      <c r="AU365" s="136"/>
      <c r="AV365" s="136"/>
      <c r="AW365" s="14"/>
      <c r="AX365" s="14"/>
      <c r="AY365" s="164">
        <f>IF(D365="","*",IFERROR(IF(ISODD(COUNT(AS365:AX365)),"ERRO",SUM((AT365-AS365),(AV365-AU365),(AX365-AW365))),"ERRO"))</f>
        <v>0</v>
      </c>
      <c r="AZ365" s="153"/>
      <c r="BA365" s="109"/>
      <c r="BB365" s="10" t="str">
        <f>IFERROR(_xlfn.XLOOKUP(AI365, BS_ATIVIDADE[ATIVIDADE],BS_ATIVIDADE[UNIDADE] ), "*")</f>
        <v>Nº DE DORMENTES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5" s="150"/>
      <c r="BG365" s="16"/>
      <c r="BH365" s="17"/>
      <c r="BI365" s="17"/>
      <c r="BJ365" s="17" t="s">
        <v>1321</v>
      </c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Produção e Intervalo</v>
      </c>
      <c r="BR365" s="19">
        <f>IF(OR(B365="",F365=""),"*",AY365/P365)</f>
        <v>0</v>
      </c>
      <c r="BS365" s="19">
        <f>IF(OR(B365="",F365=""),"*",BA365/Q365)</f>
        <v>0</v>
      </c>
      <c r="BT365" s="8" t="str">
        <f t="shared" si="8"/>
        <v/>
      </c>
    </row>
    <row r="366" spans="1:72" hidden="1">
      <c r="A366" s="47" t="str">
        <f>D366&amp;B366</f>
        <v>EDSON/NIVALDO (TP-819)46093</v>
      </c>
      <c r="B366" s="102">
        <v>46093</v>
      </c>
      <c r="C366" s="135">
        <f>IF(BS_CONTROLE[[#This Row],[DATA]]="","",WEEKNUM(BS_CONTROLE[[#This Row],[DATA]]))</f>
        <v>11</v>
      </c>
      <c r="D366" s="104" t="s">
        <v>842</v>
      </c>
      <c r="E366" s="159">
        <v>30</v>
      </c>
      <c r="F366" s="126" t="s">
        <v>744</v>
      </c>
      <c r="G366" s="142" t="str">
        <f>IF(D366="","*",VLOOKUP(F366,BS_ATIVIDADE[],3,FALSE))</f>
        <v>DORMENTE - SUBSTITUIÇÂO</v>
      </c>
      <c r="H366" s="106" t="s">
        <v>558</v>
      </c>
      <c r="I366" s="106" t="s">
        <v>558</v>
      </c>
      <c r="J366" s="105">
        <v>49</v>
      </c>
      <c r="K366" s="105">
        <v>224.45</v>
      </c>
      <c r="L366" s="105" t="s">
        <v>558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66" s="106">
        <v>0.375</v>
      </c>
      <c r="P366" s="106">
        <v>6.25E-2</v>
      </c>
      <c r="Q366" s="105">
        <v>40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66" s="105" t="s">
        <v>1284</v>
      </c>
      <c r="W366" s="151" t="s">
        <v>1092</v>
      </c>
      <c r="X366" s="104" t="s">
        <v>386</v>
      </c>
      <c r="Y366" s="129" t="s">
        <v>389</v>
      </c>
      <c r="Z366" s="104"/>
      <c r="AA366" s="105" t="s">
        <v>558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 t="str">
        <f>BS_CONTROLE[[#This Row],[Local - Encerramento]]</f>
        <v>-</v>
      </c>
      <c r="AM366" s="105" t="str">
        <f>IF(BS_CONTROLE[[#This Row],[Entre - Estações]]=0, "-", BS_CONTROLE[[#This Row],[Entre - Estações]])</f>
        <v>ZXI-ZVK</v>
      </c>
      <c r="AN366" s="105" t="str">
        <f>IF(BS_CONTROLE[[#This Row],[SB]]=0, "-", BS_CONTROLE[[#This Row],[SB]])</f>
        <v>224ZIC1</v>
      </c>
      <c r="AO366" s="105">
        <f>IF(BS_CONTROLE[[#This Row],[SUB]]=0, "-", BS_CONTROLE[[#This Row],[SUB]])</f>
        <v>49</v>
      </c>
      <c r="AP366" s="105">
        <f>BS_CONTROLE[[#This Row],[KM - Inicio]]</f>
        <v>224.45</v>
      </c>
      <c r="AQ366" s="105">
        <f>BS_CONTROLE[[#This Row],[KM - Inicio]]</f>
        <v>224.45</v>
      </c>
      <c r="AR366" s="108">
        <v>0</v>
      </c>
      <c r="AS366" s="108">
        <v>0</v>
      </c>
      <c r="AT366" s="108">
        <v>0</v>
      </c>
      <c r="AU366" s="136"/>
      <c r="AV366" s="136"/>
      <c r="AW366" s="14"/>
      <c r="AX366" s="14"/>
      <c r="AY366" s="164">
        <f>IF(D366="","*",IFERROR(IF(ISODD(COUNT(AS366:AX366)),"ERRO",SUM((AT366-AS366),(AV366-AU366),(AX366-AW366))),"ERRO"))</f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66" s="150"/>
      <c r="BG366" s="16"/>
      <c r="BH366" s="17">
        <v>0</v>
      </c>
      <c r="BI366" s="17"/>
      <c r="BJ366" s="17" t="s">
        <v>1368</v>
      </c>
      <c r="BK366" s="17" t="s">
        <v>1368</v>
      </c>
      <c r="BL366" s="16"/>
      <c r="BM366" s="130" t="s">
        <v>412</v>
      </c>
      <c r="BN366" s="130" t="s">
        <v>436</v>
      </c>
      <c r="BO366" s="130" t="s">
        <v>436</v>
      </c>
      <c r="BP366" s="17" t="s">
        <v>1368</v>
      </c>
      <c r="BQ366" s="12" t="str">
        <f>IF(AND(BR366&lt;1,BS366&lt;1),"Produção e Intervalo",IF(BR366&lt;1,"Intervalo",IF(BS366&lt;1,"Produção","Aderente")))</f>
        <v>Produção e Intervalo</v>
      </c>
      <c r="BR366" s="19">
        <f>IF(OR(B366="",F366=""),"*",AY366/P366)</f>
        <v>0</v>
      </c>
      <c r="BS366" s="19">
        <f>IF(OR(B366="",F366=""),"*",BA366/Q366)</f>
        <v>0</v>
      </c>
      <c r="BT366" s="8" t="str">
        <f t="shared" si="8"/>
        <v>CondiçõesClimáticaChuva</v>
      </c>
    </row>
    <row r="367" spans="1:72" hidden="1">
      <c r="A367" s="47" t="str">
        <f>D367&amp;B367</f>
        <v>ROGÉRIO (TP-730)46093</v>
      </c>
      <c r="B367" s="102">
        <v>46093</v>
      </c>
      <c r="C367" s="135">
        <f>IF(BS_CONTROLE[[#This Row],[DATA]]="","",WEEKNUM(BS_CONTROLE[[#This Row],[DATA]]))</f>
        <v>11</v>
      </c>
      <c r="D367" s="104" t="s">
        <v>900</v>
      </c>
      <c r="E367" s="159">
        <v>57</v>
      </c>
      <c r="F367" s="126" t="s">
        <v>744</v>
      </c>
      <c r="G367" s="142" t="str">
        <f>IF(D367="","*",VLOOKUP(F367,BS_ATIVIDADE[],3,FALSE))</f>
        <v>DORMENTE - SUBSTITUIÇÂO</v>
      </c>
      <c r="H367" s="127" t="str" cm="1">
        <f t="array" ref="H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67" s="106" t="s">
        <v>558</v>
      </c>
      <c r="J367" s="105">
        <v>49</v>
      </c>
      <c r="K367" s="105">
        <v>202.45</v>
      </c>
      <c r="L367" s="105" t="s">
        <v>558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7" s="106">
        <v>0.375</v>
      </c>
      <c r="P367" s="106">
        <v>6.25E-2</v>
      </c>
      <c r="Q367" s="105">
        <v>40</v>
      </c>
      <c r="R367" s="10" t="str">
        <f>IFERROR(_xlfn.XLOOKUP(F367, BS_ATIVIDADE[ATIVIDADE],BS_ATIVIDADE[UNIDADE] ), "*")</f>
        <v>Nº DE DORMENTES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67" s="105" t="s">
        <v>1284</v>
      </c>
      <c r="W367" s="151" t="s">
        <v>1092</v>
      </c>
      <c r="X367" s="104" t="s">
        <v>386</v>
      </c>
      <c r="Y367" s="129" t="s">
        <v>389</v>
      </c>
      <c r="Z367" s="104"/>
      <c r="AA367" s="105" t="s">
        <v>558</v>
      </c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PDM - SUBSTITUIÇÃO - DORMENTE</v>
      </c>
      <c r="AJ367" s="9" t="str">
        <f>IF(BS_CONTROLE[[#This Row],[Atividade]]=0, "-", BS_CONTROLE[[#This Row],[Atividade]])</f>
        <v>PDM - SUBSTITUIÇÃO - DORMENTE</v>
      </c>
      <c r="AK367" s="31" t="str">
        <f>BS_CONTROLE[[#This Row],[Local - Partida]]</f>
        <v>ZYU1</v>
      </c>
      <c r="AL367" s="31" t="str">
        <f>BS_CONTROLE[[#This Row],[Local - Encerramento]]</f>
        <v>-</v>
      </c>
      <c r="AM367" s="105" t="str">
        <f>IF(BS_CONTROLE[[#This Row],[Entre - Estações]]=0, "-", BS_CONTROLE[[#This Row],[Entre - Estações]])</f>
        <v>ZYU</v>
      </c>
      <c r="AN367" s="105" t="str">
        <f>IF(BS_CONTROLE[[#This Row],[SB]]=0, "-", BS_CONTROLE[[#This Row],[SB]])</f>
        <v>ZYU1</v>
      </c>
      <c r="AO367" s="105">
        <f>IF(BS_CONTROLE[[#This Row],[SUB]]=0, "-", BS_CONTROLE[[#This Row],[SUB]])</f>
        <v>49</v>
      </c>
      <c r="AP367" s="105">
        <f>BS_CONTROLE[[#This Row],[KM - Inicio]]</f>
        <v>202.45</v>
      </c>
      <c r="AQ367" s="105">
        <f>BS_CONTROLE[[#This Row],[KM - Inicio]]</f>
        <v>202.45</v>
      </c>
      <c r="AR367" s="108">
        <v>0.38958333333333334</v>
      </c>
      <c r="AS367" s="108"/>
      <c r="AT367" s="108"/>
      <c r="AU367" s="136"/>
      <c r="AV367" s="136"/>
      <c r="AW367" s="14"/>
      <c r="AX367" s="14"/>
      <c r="AY367" s="164">
        <f>IF(D367="","*",IFERROR(IF(ISODD(COUNT(AS367:AX367)),"ERRO",SUM((AT367-AS367),(AV367-AU367),(AX367-AW367))),"ERRO"))</f>
        <v>0</v>
      </c>
      <c r="AZ367" s="153"/>
      <c r="BA367" s="109"/>
      <c r="BB367" s="10" t="str">
        <f>IFERROR(_xlfn.XLOOKUP(AI367, BS_ATIVIDADE[ATIVIDADE],BS_ATIVIDADE[UNIDADE] ), "*")</f>
        <v>Nº DE DORMENTES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67" s="150"/>
      <c r="BG367" s="16"/>
      <c r="BH367" s="17"/>
      <c r="BI367" s="17"/>
      <c r="BJ367" s="17" t="s">
        <v>1513</v>
      </c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Produção e Intervalo</v>
      </c>
      <c r="BR367" s="19">
        <f>IF(OR(B367="",F367=""),"*",AY367/P367)</f>
        <v>0</v>
      </c>
      <c r="BS367" s="19">
        <f>IF(OR(B367="",F367=""),"*",BA367/Q367)</f>
        <v>0</v>
      </c>
      <c r="BT367" s="8" t="str">
        <f t="shared" si="8"/>
        <v/>
      </c>
    </row>
    <row r="368" spans="1:72" hidden="1">
      <c r="A368" s="47" t="str">
        <f>D368&amp;B368</f>
        <v>V93</v>
      </c>
      <c r="B368" s="102"/>
      <c r="C368" s="135" t="str">
        <f>IF(BS_CONTROLE[[#This Row],[DATA]]="","",WEEKNUM(BS_CONTROLE[[#This Row],[DATA]]))</f>
        <v/>
      </c>
      <c r="D368" s="104" t="s">
        <v>775</v>
      </c>
      <c r="E368" s="159">
        <v>52</v>
      </c>
      <c r="F368" s="126" t="s">
        <v>663</v>
      </c>
      <c r="G368" s="142" t="str">
        <f>IF(D368="","*",VLOOKUP(F368,BS_ATIVIDADE[],3,FALSE))</f>
        <v>MECANIZAÇÃO - SOCADORA</v>
      </c>
      <c r="H368" s="105" t="s">
        <v>1290</v>
      </c>
      <c r="I368" s="105" t="s">
        <v>1290</v>
      </c>
      <c r="J368" s="105">
        <v>56</v>
      </c>
      <c r="K368" s="105">
        <v>190.07</v>
      </c>
      <c r="L368" s="105">
        <v>188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127" t="s">
        <v>1291</v>
      </c>
      <c r="O368" s="106">
        <v>0.39583333333333331</v>
      </c>
      <c r="P368" s="106">
        <v>8.3333333333333329E-2</v>
      </c>
      <c r="Q368" s="105">
        <v>200</v>
      </c>
      <c r="R368" s="10" t="str">
        <f>IFERROR(_xlfn.XLOOKUP(F368, BS_ATIVIDADE[ATIVIDADE],BS_ATIVIDADE[UNIDADE] ), "*")</f>
        <v>M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8" s="105" t="s">
        <v>1029</v>
      </c>
      <c r="W368" s="151" t="s">
        <v>1013</v>
      </c>
      <c r="X368" s="104" t="s">
        <v>386</v>
      </c>
      <c r="Y368" s="129"/>
      <c r="Z368" s="104"/>
      <c r="AA368" s="105">
        <v>1</v>
      </c>
      <c r="AB368" s="103" t="s">
        <v>383</v>
      </c>
      <c r="AC368" s="152" t="s">
        <v>384</v>
      </c>
      <c r="AD368" s="107">
        <v>0.33333333333333331</v>
      </c>
      <c r="AE368" s="105" t="s">
        <v>558</v>
      </c>
      <c r="AF368" s="105"/>
      <c r="AG368" s="105"/>
      <c r="AH368" s="15"/>
      <c r="AI368" s="126" t="str">
        <f>IF(BS_CONTROLE[[#This Row],[Atividade]]=0, "-", BS_CONTROLE[[#This Row],[Atividade]])</f>
        <v>MECANIZAÇÃO - SOCADORA</v>
      </c>
      <c r="AJ368" s="9" t="str">
        <f>IF(BS_CONTROLE[[#This Row],[Atividade]]=0, "-", BS_CONTROLE[[#This Row],[Atividade]])</f>
        <v>MECANIZAÇÃO - SOCADORA</v>
      </c>
      <c r="AK368" s="31" t="str">
        <f>BS_CONTROLE[[#This Row],[Local - Partida]]</f>
        <v>ZXP-2</v>
      </c>
      <c r="AL368" s="31" t="str">
        <f>BS_CONTROLE[[#This Row],[Local - Encerramento]]</f>
        <v>ZXP-2</v>
      </c>
      <c r="AM368" s="105" t="str">
        <f>IF(BS_CONTROLE[[#This Row],[Entre - Estações]]=0, "-", BS_CONTROLE[[#This Row],[Entre - Estações]])</f>
        <v>ZXP-ZFY</v>
      </c>
      <c r="AN368" s="105" t="str">
        <f>IF(BS_CONTROLE[[#This Row],[SB]]=0, "-", BS_CONTROLE[[#This Row],[SB]])</f>
        <v>189ZFY/ZXP189</v>
      </c>
      <c r="AO368" s="105">
        <f>IF(BS_CONTROLE[[#This Row],[SUB]]=0, "-", BS_CONTROLE[[#This Row],[SUB]])</f>
        <v>56</v>
      </c>
      <c r="AP368" s="105">
        <f>BS_CONTROLE[[#This Row],[KM - Inicio]]</f>
        <v>190.07</v>
      </c>
      <c r="AQ368" s="105">
        <f>BS_CONTROLE[[#This Row],[KM - Inicio]]</f>
        <v>190.07</v>
      </c>
      <c r="AR368" s="108"/>
      <c r="AS368" s="108"/>
      <c r="AT368" s="108"/>
      <c r="AU368" s="136"/>
      <c r="AV368" s="136"/>
      <c r="AW368" s="14"/>
      <c r="AX368" s="14"/>
      <c r="AY368" s="164">
        <f>IF(D368="","*",IFERROR(IF(ISODD(COUNT(AS368:AX368)),"ERRO",SUM((AT368-AS368),(AV368-AU368),(AX368-AW368))),"ERRO"))</f>
        <v>0</v>
      </c>
      <c r="AZ368" s="153"/>
      <c r="BA368" s="109"/>
      <c r="BB368" s="10" t="str">
        <f>IFERROR(_xlfn.XLOOKUP(AI368, BS_ATIVIDADE[ATIVIDADE],BS_ATIVIDADE[UNIDADE] ), "*")</f>
        <v>M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8"/>
        <v/>
      </c>
    </row>
    <row r="369" spans="1:72" hidden="1">
      <c r="A369" s="47" t="str">
        <f>D369&amp;B369</f>
        <v>ROBSON (TF-701)46093</v>
      </c>
      <c r="B369" s="102">
        <v>46093</v>
      </c>
      <c r="C369" s="135">
        <f>IF(BS_CONTROLE[[#This Row],[DATA]]="","",WEEKNUM(BS_CONTROLE[[#This Row],[DATA]]))</f>
        <v>11</v>
      </c>
      <c r="D369" s="104" t="s">
        <v>898</v>
      </c>
      <c r="E369" s="177">
        <v>114</v>
      </c>
      <c r="F369" s="126" t="s">
        <v>636</v>
      </c>
      <c r="G369" s="142" t="str">
        <f>IF(D369="","*",VLOOKUP(F369,BS_ATIVIDADE[],3,FALSE))</f>
        <v>LIMPEZA LASTRO</v>
      </c>
      <c r="H369" s="127" t="str" cm="1">
        <f t="array" ref="H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69" s="106" t="s">
        <v>558</v>
      </c>
      <c r="J369" s="105">
        <v>56</v>
      </c>
      <c r="K369" s="105">
        <v>187.58</v>
      </c>
      <c r="L369" s="105" t="s">
        <v>558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9" s="106">
        <v>0.41666666666666669</v>
      </c>
      <c r="P369" s="106">
        <v>6.25E-2</v>
      </c>
      <c r="Q369" s="105">
        <v>15</v>
      </c>
      <c r="R369" s="10" t="str">
        <f>IFERROR(_xlfn.XLOOKUP(F369, BS_ATIVIDADE[ATIVIDADE],BS_ATIVIDADE[UNIDADE] ), "*")</f>
        <v>M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9" s="105" t="s">
        <v>1284</v>
      </c>
      <c r="W369" s="151" t="s">
        <v>1295</v>
      </c>
      <c r="X369" s="104" t="s">
        <v>386</v>
      </c>
      <c r="Y369" s="129" t="s">
        <v>389</v>
      </c>
      <c r="Z369" s="104"/>
      <c r="AA369" s="105" t="s">
        <v>558</v>
      </c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LIMPEZA LASTRO</v>
      </c>
      <c r="AJ369" s="9" t="str">
        <f>IF(BS_CONTROLE[[#This Row],[Atividade]]=0, "-", BS_CONTROLE[[#This Row],[Atividade]])</f>
        <v>LIMPEZA LASTRO</v>
      </c>
      <c r="AK369" s="31" t="str">
        <f>BS_CONTROLE[[#This Row],[Local - Partida]]</f>
        <v>ZXP189</v>
      </c>
      <c r="AL369" s="31" t="str">
        <f>BS_CONTROLE[[#This Row],[Local - Encerramento]]</f>
        <v>-</v>
      </c>
      <c r="AM369" s="105" t="str">
        <f>IF(BS_CONTROLE[[#This Row],[Entre - Estações]]=0, "-", BS_CONTROLE[[#This Row],[Entre - Estações]])</f>
        <v>ZXP-ZFY</v>
      </c>
      <c r="AN369" s="105" t="str">
        <f>IF(BS_CONTROLE[[#This Row],[SB]]=0, "-", BS_CONTROLE[[#This Row],[SB]])</f>
        <v>ZXP189</v>
      </c>
      <c r="AO369" s="105">
        <f>IF(BS_CONTROLE[[#This Row],[SUB]]=0, "-", BS_CONTROLE[[#This Row],[SUB]])</f>
        <v>56</v>
      </c>
      <c r="AP369" s="105">
        <f>BS_CONTROLE[[#This Row],[KM - Inicio]]</f>
        <v>187.58</v>
      </c>
      <c r="AQ369" s="105">
        <f>BS_CONTROLE[[#This Row],[KM - Inicio]]</f>
        <v>187.58</v>
      </c>
      <c r="AR369" s="108">
        <v>0</v>
      </c>
      <c r="AS369" s="108">
        <v>0</v>
      </c>
      <c r="AT369" s="108">
        <v>0</v>
      </c>
      <c r="AU369" s="136"/>
      <c r="AV369" s="136"/>
      <c r="AW369" s="14"/>
      <c r="AX369" s="14"/>
      <c r="AY369" s="164">
        <f>IF(D369="","*",IFERROR(IF(ISODD(COUNT(AS369:AX369)),"ERRO",SUM((AT369-AS369),(AV369-AU369),(AX369-AW369))),"ERRO"))</f>
        <v>0</v>
      </c>
      <c r="AZ369" s="153"/>
      <c r="BA369" s="109">
        <v>0</v>
      </c>
      <c r="BB369" s="10" t="str">
        <f>IFERROR(_xlfn.XLOOKUP(AI369, BS_ATIVIDADE[ATIVIDADE],BS_ATIVIDADE[UNIDADE] ), "*")</f>
        <v>M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9" s="150"/>
      <c r="BG369" s="16"/>
      <c r="BH369" s="17">
        <v>0</v>
      </c>
      <c r="BI369" s="17"/>
      <c r="BJ369" s="17" t="s">
        <v>1368</v>
      </c>
      <c r="BK369" s="17" t="s">
        <v>1368</v>
      </c>
      <c r="BL369" s="16"/>
      <c r="BM369" s="130" t="s">
        <v>412</v>
      </c>
      <c r="BN369" s="130" t="s">
        <v>436</v>
      </c>
      <c r="BO369" s="130" t="s">
        <v>436</v>
      </c>
      <c r="BP369" s="17" t="s">
        <v>1368</v>
      </c>
      <c r="BQ369" s="12" t="str">
        <f>IF(AND(BR369&lt;1,BS369&lt;1),"Produção e Intervalo",IF(BR369&lt;1,"Intervalo",IF(BS369&lt;1,"Produção","Aderente")))</f>
        <v>Produção e Intervalo</v>
      </c>
      <c r="BR369" s="19">
        <f>IF(OR(B369="",F369=""),"*",AY369/P369)</f>
        <v>0</v>
      </c>
      <c r="BS369" s="19">
        <f>IF(OR(B369="",F369=""),"*",BA369/Q369)</f>
        <v>0</v>
      </c>
      <c r="BT369" s="8" t="str">
        <f t="shared" si="8"/>
        <v>CondiçõesClimáticaChuva</v>
      </c>
    </row>
    <row r="370" spans="1:72" hidden="1">
      <c r="A370" s="47" t="str">
        <f>D370&amp;B370</f>
        <v>CARLOS (TP-722)46093</v>
      </c>
      <c r="B370" s="102">
        <v>46093</v>
      </c>
      <c r="C370" s="135">
        <f>IF(BS_CONTROLE[[#This Row],[DATA]]="","",WEEKNUM(BS_CONTROLE[[#This Row],[DATA]]))</f>
        <v>11</v>
      </c>
      <c r="D370" s="104" t="s">
        <v>826</v>
      </c>
      <c r="E370" s="159">
        <v>262</v>
      </c>
      <c r="F370" s="126" t="s">
        <v>740</v>
      </c>
      <c r="G370" s="142" t="str">
        <f>IF(D370="","*",VLOOKUP(F370,BS_ATIVIDADE[],3,FALSE))</f>
        <v>SOLDA</v>
      </c>
      <c r="H370" s="106" t="s">
        <v>558</v>
      </c>
      <c r="I370" s="106" t="s">
        <v>558</v>
      </c>
      <c r="J370" s="105">
        <v>56</v>
      </c>
      <c r="K370" s="105">
        <v>158.4</v>
      </c>
      <c r="L370" s="105" t="s">
        <v>558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70" s="106">
        <v>0.375</v>
      </c>
      <c r="P370" s="106">
        <v>6.25E-2</v>
      </c>
      <c r="Q370" s="105">
        <v>1</v>
      </c>
      <c r="R370" s="10" t="str">
        <f>IFERROR(_xlfn.XLOOKUP(F370, BS_ATIVIDADE[ATIVIDADE],BS_ATIVIDADE[UNIDADE] ), "*")</f>
        <v>Nº DE SOLDA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1284</v>
      </c>
      <c r="W370" s="151" t="s">
        <v>1025</v>
      </c>
      <c r="X370" s="104" t="s">
        <v>386</v>
      </c>
      <c r="Y370" s="129" t="s">
        <v>389</v>
      </c>
      <c r="Z370" s="104"/>
      <c r="AA370" s="105">
        <v>1</v>
      </c>
      <c r="AB370" s="103" t="s">
        <v>377</v>
      </c>
      <c r="AC370" s="152" t="s">
        <v>371</v>
      </c>
      <c r="AD370" s="107">
        <v>0.3125</v>
      </c>
      <c r="AE370" s="105" t="s">
        <v>558</v>
      </c>
      <c r="AF370" s="105"/>
      <c r="AG370" s="105"/>
      <c r="AH370" s="15"/>
      <c r="AI370" s="126" t="str">
        <f>IF(BS_CONTROLE[[#This Row],[Atividade]]=0, "-", BS_CONTROLE[[#This Row],[Atividade]])</f>
        <v>PDM - SOLDA</v>
      </c>
      <c r="AJ370" s="9" t="str">
        <f>IF(BS_CONTROLE[[#This Row],[Atividade]]=0, "-", BS_CONTROLE[[#This Row],[Atividade]])</f>
        <v>PDM - SOLDA</v>
      </c>
      <c r="AK370" s="31" t="str">
        <f>BS_CONTROLE[[#This Row],[Local - Partida]]</f>
        <v>-</v>
      </c>
      <c r="AL370" s="31" t="str">
        <f>BS_CONTROLE[[#This Row],[Local - Encerramento]]</f>
        <v>-</v>
      </c>
      <c r="AM370" s="105" t="str">
        <f>IF(BS_CONTROLE[[#This Row],[Entre - Estações]]=0, "-", BS_CONTROLE[[#This Row],[Entre - Estações]])</f>
        <v>ZPS-ZCX</v>
      </c>
      <c r="AN370" s="105" t="str">
        <f>IF(BS_CONTROLE[[#This Row],[SB]]=0, "-", BS_CONTROLE[[#This Row],[SB]])</f>
        <v>ZPSZCX</v>
      </c>
      <c r="AO370" s="105">
        <f>IF(BS_CONTROLE[[#This Row],[SUB]]=0, "-", BS_CONTROLE[[#This Row],[SUB]])</f>
        <v>56</v>
      </c>
      <c r="AP370" s="105">
        <f>BS_CONTROLE[[#This Row],[KM - Inicio]]</f>
        <v>158.4</v>
      </c>
      <c r="AQ370" s="105">
        <f>BS_CONTROLE[[#This Row],[KM - Inicio]]</f>
        <v>158.4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4">
        <f>IF(D370="","*",IFERROR(IF(ISODD(COUNT(AS370:AX370)),"ERRO",SUM((AT370-AS370),(AV370-AU370),(AX370-AW370))),"ERRO"))</f>
        <v>0</v>
      </c>
      <c r="AZ370" s="153"/>
      <c r="BA370" s="109">
        <v>0</v>
      </c>
      <c r="BB370" s="10" t="str">
        <f>IFERROR(_xlfn.XLOOKUP(AI370, BS_ATIVIDADE[ATIVIDADE],BS_ATIVIDADE[UNIDADE] ), "*")</f>
        <v>Nº DE SOLDA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1368</v>
      </c>
      <c r="BK370" s="17" t="s">
        <v>1368</v>
      </c>
      <c r="BL370" s="16"/>
      <c r="BM370" s="130" t="s">
        <v>412</v>
      </c>
      <c r="BN370" s="130" t="s">
        <v>436</v>
      </c>
      <c r="BO370" s="130" t="s">
        <v>436</v>
      </c>
      <c r="BP370" s="17" t="s">
        <v>1368</v>
      </c>
      <c r="BQ370" s="12" t="str">
        <f>IF(AND(BR370&lt;1,BS370&lt;1),"Produção e Intervalo",IF(BR370&lt;1,"Intervalo",IF(BS370&lt;1,"Produção","Aderente")))</f>
        <v>Produção e Intervalo</v>
      </c>
      <c r="BR370" s="19">
        <f>IF(OR(B370="",F370=""),"*",AY370/P370)</f>
        <v>0</v>
      </c>
      <c r="BS370" s="19">
        <f>IF(OR(B370="",F370=""),"*",BA370/Q370)</f>
        <v>0</v>
      </c>
      <c r="BT370" s="8" t="str">
        <f t="shared" si="8"/>
        <v>CondiçõesClimáticaChuva</v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8"/>
        <v/>
      </c>
    </row>
    <row r="372" spans="1:72" hidden="1">
      <c r="A372" s="47" t="str">
        <f>D372&amp;B372</f>
        <v>E1746093</v>
      </c>
      <c r="B372" s="102">
        <v>46093</v>
      </c>
      <c r="C372" s="135">
        <f>IF(BS_CONTROLE[[#This Row],[DATA]]="","",WEEKNUM(BS_CONTROLE[[#This Row],[DATA]]))</f>
        <v>11</v>
      </c>
      <c r="D372" s="104" t="s">
        <v>702</v>
      </c>
      <c r="E372" s="159">
        <v>334</v>
      </c>
      <c r="F372" s="126" t="s">
        <v>560</v>
      </c>
      <c r="G372" s="142" t="str">
        <f>IF(D372="","*",VLOOKUP(F372,BS_ATIVIDADE[],3,FALSE))</f>
        <v>CAMINHÂO - SOLDA</v>
      </c>
      <c r="H372" s="106" t="s">
        <v>1480</v>
      </c>
      <c r="I372" s="106" t="s">
        <v>1480</v>
      </c>
      <c r="J372" s="105">
        <v>55</v>
      </c>
      <c r="K372" s="105">
        <v>106.432</v>
      </c>
      <c r="L372" s="105">
        <v>106.75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72" s="106">
        <v>0.375</v>
      </c>
      <c r="P372" s="106">
        <v>0.125</v>
      </c>
      <c r="Q372" s="105">
        <v>2</v>
      </c>
      <c r="R372" s="10" t="str">
        <f>IFERROR(_xlfn.XLOOKUP(F372, BS_ATIVIDADE[ATIVIDADE],BS_ATIVIDADE[UNIDADE] ), "*")</f>
        <v>Nº DE SOLDA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2" s="105" t="s">
        <v>1481</v>
      </c>
      <c r="W372" s="151" t="s">
        <v>1021</v>
      </c>
      <c r="X372" s="104" t="s">
        <v>386</v>
      </c>
      <c r="Y372" s="129" t="s">
        <v>389</v>
      </c>
      <c r="Z372" s="104"/>
      <c r="AA372" s="105">
        <v>1</v>
      </c>
      <c r="AB372" s="103" t="s">
        <v>377</v>
      </c>
      <c r="AC372" s="152" t="s">
        <v>371</v>
      </c>
      <c r="AD372" s="107">
        <v>0.35416666666666669</v>
      </c>
      <c r="AE372" s="105" t="s">
        <v>558</v>
      </c>
      <c r="AF372" s="105"/>
      <c r="AG372" s="105"/>
      <c r="AH372" s="15"/>
      <c r="AI372" s="126" t="str">
        <f>IF(BS_CONTROLE[[#This Row],[Atividade]]=0, "-", BS_CONTROLE[[#This Row],[Atividade]])</f>
        <v>CAMINHÃO DE SOLDA</v>
      </c>
      <c r="AJ372" s="9" t="str">
        <f>IF(BS_CONTROLE[[#This Row],[Atividade]]=0, "-", BS_CONTROLE[[#This Row],[Atividade]])</f>
        <v>CAMINHÃO DE SOLDA</v>
      </c>
      <c r="AK372" s="31" t="str">
        <f>BS_CONTROLE[[#This Row],[Local - Partida]]</f>
        <v>102ZKW-2</v>
      </c>
      <c r="AL372" s="31" t="str">
        <f>BS_CONTROLE[[#This Row],[Local - Encerramento]]</f>
        <v>102ZKW-2</v>
      </c>
      <c r="AM372" s="105" t="str">
        <f>IF(BS_CONTROLE[[#This Row],[Entre - Estações]]=0, "-", BS_CONTROLE[[#This Row],[Entre - Estações]])</f>
        <v>ZLU</v>
      </c>
      <c r="AN372" s="105" t="str">
        <f>IF(BS_CONTROLE[[#This Row],[SB]]=0, "-", BS_CONTROLE[[#This Row],[SB]])</f>
        <v>ZLU1052</v>
      </c>
      <c r="AO372" s="105">
        <f>IF(BS_CONTROLE[[#This Row],[SUB]]=0, "-", BS_CONTROLE[[#This Row],[SUB]])</f>
        <v>55</v>
      </c>
      <c r="AP372" s="105">
        <f>BS_CONTROLE[[#This Row],[KM - Inicio]]</f>
        <v>106.432</v>
      </c>
      <c r="AQ372" s="105">
        <f>BS_CONTROLE[[#This Row],[KM - Inicio]]</f>
        <v>106.432</v>
      </c>
      <c r="AR372" s="108">
        <v>0</v>
      </c>
      <c r="AS372" s="108">
        <v>0</v>
      </c>
      <c r="AT372" s="108">
        <v>0</v>
      </c>
      <c r="AU372" s="136"/>
      <c r="AV372" s="136"/>
      <c r="AW372" s="14"/>
      <c r="AX372" s="14"/>
      <c r="AY372" s="164">
        <f>IF(D372="","*",IFERROR(IF(ISODD(COUNT(AS372:AX372)),"ERRO",SUM((AT372-AS372),(AV372-AU372),(AX372-AW372))),"ERRO"))</f>
        <v>0</v>
      </c>
      <c r="AZ372" s="153"/>
      <c r="BA372" s="109">
        <v>0</v>
      </c>
      <c r="BB372" s="10" t="str">
        <f>IFERROR(_xlfn.XLOOKUP(AI372, BS_ATIVIDADE[ATIVIDADE],BS_ATIVIDADE[UNIDADE] ), "*")</f>
        <v>Nº DE SOLDA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2" s="150"/>
      <c r="BG372" s="16"/>
      <c r="BH372" s="17">
        <v>0</v>
      </c>
      <c r="BI372" s="17"/>
      <c r="BJ372" s="17" t="s">
        <v>1514</v>
      </c>
      <c r="BK372" s="17" t="s">
        <v>1514</v>
      </c>
      <c r="BL372" s="16"/>
      <c r="BM372" s="130" t="s">
        <v>412</v>
      </c>
      <c r="BN372" s="130" t="s">
        <v>436</v>
      </c>
      <c r="BO372" s="130" t="s">
        <v>436</v>
      </c>
      <c r="BP372" s="17" t="s">
        <v>1514</v>
      </c>
      <c r="BQ372" s="12" t="str">
        <f>IF(AND(BR372&lt;1,BS372&lt;1),"Produção e Intervalo",IF(BR372&lt;1,"Intervalo",IF(BS372&lt;1,"Produção","Aderente")))</f>
        <v>Produção e Intervalo</v>
      </c>
      <c r="BR372" s="19">
        <f>IF(OR(B372="",F372=""),"*",AY372/P372)</f>
        <v>0</v>
      </c>
      <c r="BS372" s="19">
        <f>IF(OR(B372="",F372=""),"*",BA372/Q372)</f>
        <v>0</v>
      </c>
      <c r="BT372" s="8" t="str">
        <f t="shared" si="8"/>
        <v>CondiçõesClimáticaChuva</v>
      </c>
    </row>
    <row r="373" spans="1:72" hidden="1">
      <c r="A373" s="47" t="str">
        <f>D373&amp;B373</f>
        <v>W6046093</v>
      </c>
      <c r="B373" s="102">
        <v>46093</v>
      </c>
      <c r="C373" s="135">
        <f>IF(BS_CONTROLE[[#This Row],[DATA]]="","",WEEKNUM(BS_CONTROLE[[#This Row],[DATA]]))</f>
        <v>11</v>
      </c>
      <c r="D373" s="104" t="s">
        <v>791</v>
      </c>
      <c r="E373" s="159">
        <v>367</v>
      </c>
      <c r="F373" s="126" t="s">
        <v>753</v>
      </c>
      <c r="G373" s="142" t="str">
        <f>IF(D373="","*",VLOOKUP(F373,BS_ATIVIDADE[],3,FALSE))</f>
        <v>OUTROS</v>
      </c>
      <c r="H373" s="106" t="s">
        <v>1068</v>
      </c>
      <c r="I373" s="106" t="s">
        <v>1068</v>
      </c>
      <c r="J373" s="105">
        <v>55</v>
      </c>
      <c r="K373" s="105">
        <v>124.5</v>
      </c>
      <c r="L373" s="105" t="s">
        <v>558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127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373" s="106">
        <v>0.35416666666666669</v>
      </c>
      <c r="P373" s="106">
        <v>2.7777777777777776E-2</v>
      </c>
      <c r="Q373" s="105">
        <v>1</v>
      </c>
      <c r="R373" s="10" t="str">
        <f>IFERROR(_xlfn.XLOOKUP(F373, BS_ATIVIDADE[ATIVIDADE],BS_ATIVIDADE[UNIDADE] ), "*")</f>
        <v>BINÁRIO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3" s="105" t="s">
        <v>1184</v>
      </c>
      <c r="W373" s="151" t="s">
        <v>1515</v>
      </c>
      <c r="X373" s="104" t="s">
        <v>386</v>
      </c>
      <c r="Y373" s="129" t="s">
        <v>389</v>
      </c>
      <c r="Z373" s="104"/>
      <c r="AA373" s="105">
        <v>2</v>
      </c>
      <c r="AB373" s="103" t="s">
        <v>377</v>
      </c>
      <c r="AC373" s="152" t="s">
        <v>371</v>
      </c>
      <c r="AD373" s="107">
        <v>0.29166666666666669</v>
      </c>
      <c r="AE373" s="105">
        <v>7694</v>
      </c>
      <c r="AF373" s="105" t="s">
        <v>558</v>
      </c>
      <c r="AG373" s="105"/>
      <c r="AH373" s="15"/>
      <c r="AI373" s="126" t="s">
        <v>572</v>
      </c>
      <c r="AJ373" s="9" t="str">
        <f>IF(BS_CONTROLE[[#This Row],[Atividade]]=0, "-", BS_CONTROLE[[#This Row],[Atividade]])</f>
        <v>RECOLHIMENTO DE MATERIAL</v>
      </c>
      <c r="AK373" s="31" t="str">
        <f>BS_CONTROLE[[#This Row],[Local - Partida]]</f>
        <v>ZEM130-2</v>
      </c>
      <c r="AL373" s="31" t="str">
        <f>BS_CONTROLE[[#This Row],[Local - Encerramento]]</f>
        <v>ZEM130-2</v>
      </c>
      <c r="AM373" s="105" t="s">
        <v>1516</v>
      </c>
      <c r="AN373" s="105" t="s">
        <v>1516</v>
      </c>
      <c r="AO373" s="105">
        <f>IF(BS_CONTROLE[[#This Row],[SUB]]=0, "-", BS_CONTROLE[[#This Row],[SUB]])</f>
        <v>55</v>
      </c>
      <c r="AP373" s="105">
        <v>132</v>
      </c>
      <c r="AQ373" s="105" t="s">
        <v>558</v>
      </c>
      <c r="AR373" s="108">
        <v>0.35347222222222224</v>
      </c>
      <c r="AS373" s="108"/>
      <c r="AT373" s="108"/>
      <c r="AU373" s="136"/>
      <c r="AV373" s="136"/>
      <c r="AW373" s="14"/>
      <c r="AX373" s="14"/>
      <c r="AY373" s="164">
        <f>IF(D373="","*",IFERROR(IF(ISODD(COUNT(AS373:AX373)),"ERRO",SUM((AT373-AS373),(AV373-AU373),(AX373-AW373))),"ERRO"))</f>
        <v>0</v>
      </c>
      <c r="AZ373" s="153"/>
      <c r="BA373" s="109"/>
      <c r="BB373" s="10" t="str">
        <f>IFERROR(_xlfn.XLOOKUP(AI373, BS_ATIVIDADE[ATIVIDADE],BS_ATIVIDADE[UNIDADE] ), "*")</f>
        <v>BINÁRIO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3" s="150"/>
      <c r="BG373" s="16"/>
      <c r="BH373" s="17"/>
      <c r="BI373" s="17"/>
      <c r="BJ373" s="17" t="s">
        <v>1517</v>
      </c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Produção e Intervalo</v>
      </c>
      <c r="BR373" s="19">
        <f>IF(OR(B373="",F373=""),"*",AY373/P373)</f>
        <v>0</v>
      </c>
      <c r="BS373" s="19">
        <f>IF(OR(B373="",F373=""),"*",BA373/Q373)</f>
        <v>0</v>
      </c>
      <c r="BT373" s="8" t="str">
        <f t="shared" si="8"/>
        <v/>
      </c>
    </row>
    <row r="374" spans="1:72" hidden="1">
      <c r="A374" s="47" t="str">
        <f>D374&amp;B374</f>
        <v>EDSON (TP-719)46093</v>
      </c>
      <c r="B374" s="102">
        <v>46093</v>
      </c>
      <c r="C374" s="135">
        <f>IF(BS_CONTROLE[[#This Row],[DATA]]="","",WEEKNUM(BS_CONTROLE[[#This Row],[DATA]]))</f>
        <v>11</v>
      </c>
      <c r="D374" s="104" t="s">
        <v>840</v>
      </c>
      <c r="E374" s="159">
        <v>188</v>
      </c>
      <c r="F374" s="126" t="s">
        <v>721</v>
      </c>
      <c r="G374" s="142" t="str">
        <f>IF(D374="","*",VLOOKUP(F374,BS_ATIVIDADE[],3,FALSE))</f>
        <v>DORMENTE - DESCARGA</v>
      </c>
      <c r="H374" s="106" t="s">
        <v>558</v>
      </c>
      <c r="I374" s="106" t="s">
        <v>558</v>
      </c>
      <c r="J374" s="105">
        <v>55</v>
      </c>
      <c r="K374" s="105">
        <v>129.16999999999999</v>
      </c>
      <c r="L374" s="105">
        <v>129.61099999999999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4" s="106">
        <v>0.375</v>
      </c>
      <c r="P374" s="106">
        <v>8.3333333333333329E-2</v>
      </c>
      <c r="Q374" s="105">
        <v>30</v>
      </c>
      <c r="R374" s="10" t="str">
        <f>IFERROR(_xlfn.XLOOKUP(F374, BS_ATIVIDADE[ATIVIDADE],BS_ATIVIDADE[UNIDADE] ), "*")</f>
        <v>Nº DE DORMENTES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4" s="105" t="s">
        <v>1184</v>
      </c>
      <c r="W374" s="151" t="s">
        <v>1092</v>
      </c>
      <c r="X374" s="104" t="s">
        <v>386</v>
      </c>
      <c r="Y374" s="129" t="s">
        <v>389</v>
      </c>
      <c r="Z374" s="104"/>
      <c r="AA374" s="105" t="s">
        <v>558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DESCARGA - DORMENTE</v>
      </c>
      <c r="AJ374" s="9" t="str">
        <f>IF(BS_CONTROLE[[#This Row],[Atividade]]=0, "-", BS_CONTROLE[[#This Row],[Atividade]])</f>
        <v>PDM - DESCARGA - DORMENTE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ZYQ-ZEM</v>
      </c>
      <c r="AN374" s="105" t="str">
        <f>IF(BS_CONTROLE[[#This Row],[SB]]=0, "-", BS_CONTROLE[[#This Row],[SB]])</f>
        <v>130ZYQ2</v>
      </c>
      <c r="AO374" s="105">
        <f>IF(BS_CONTROLE[[#This Row],[SUB]]=0, "-", BS_CONTROLE[[#This Row],[SUB]])</f>
        <v>55</v>
      </c>
      <c r="AP374" s="105">
        <f>BS_CONTROLE[[#This Row],[KM - Inicio]]</f>
        <v>129.16999999999999</v>
      </c>
      <c r="AQ374" s="105">
        <f>BS_CONTROLE[[#This Row],[KM - Inicio]]</f>
        <v>129.16999999999999</v>
      </c>
      <c r="AR374" s="108"/>
      <c r="AS374" s="108"/>
      <c r="AT374" s="108"/>
      <c r="AU374" s="136"/>
      <c r="AV374" s="136"/>
      <c r="AW374" s="14"/>
      <c r="AX374" s="14"/>
      <c r="AY374" s="164">
        <f>IF(D374="","*",IFERROR(IF(ISODD(COUNT(AS374:AX374)),"ERRO",SUM((AT374-AS374),(AV374-AU374),(AX374-AW374))),"ERRO"))</f>
        <v>0</v>
      </c>
      <c r="AZ374" s="153"/>
      <c r="BA374" s="109"/>
      <c r="BB374" s="10" t="str">
        <f>IFERROR(_xlfn.XLOOKUP(AI374, BS_ATIVIDADE[ATIVIDADE],BS_ATIVIDADE[UNIDADE] ), "*")</f>
        <v>Nº DE DORMENTES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4" s="150"/>
      <c r="BG374" s="16"/>
      <c r="BH374" s="17"/>
      <c r="BI374" s="17"/>
      <c r="BJ374" s="17" t="s">
        <v>1321</v>
      </c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Produção e Intervalo</v>
      </c>
      <c r="BR374" s="19">
        <f>IF(OR(B374="",F374=""),"*",AY374/P374)</f>
        <v>0</v>
      </c>
      <c r="BS374" s="19">
        <f>IF(OR(B374="",F374=""),"*",BA374/Q374)</f>
        <v>0</v>
      </c>
      <c r="BT374" s="8" t="str">
        <f t="shared" si="8"/>
        <v/>
      </c>
    </row>
    <row r="375" spans="1:72" hidden="1">
      <c r="A375" s="47" t="str">
        <f>D375&amp;B375</f>
        <v>EDSON (TP-719)46093</v>
      </c>
      <c r="B375" s="102">
        <v>46093</v>
      </c>
      <c r="C375" s="135">
        <f>IF(BS_CONTROLE[[#This Row],[DATA]]="","",WEEKNUM(BS_CONTROLE[[#This Row],[DATA]]))</f>
        <v>11</v>
      </c>
      <c r="D375" s="104" t="s">
        <v>840</v>
      </c>
      <c r="E375" s="159">
        <v>189</v>
      </c>
      <c r="F375" s="126" t="s">
        <v>721</v>
      </c>
      <c r="G375" s="142" t="str">
        <f>IF(D375="","*",VLOOKUP(F375,BS_ATIVIDADE[],3,FALSE))</f>
        <v>DORMENTE - DESCARGA</v>
      </c>
      <c r="H375" s="106" t="s">
        <v>558</v>
      </c>
      <c r="I375" s="106" t="s">
        <v>558</v>
      </c>
      <c r="J375" s="105">
        <v>55</v>
      </c>
      <c r="K375" s="105">
        <v>130.6</v>
      </c>
      <c r="L375" s="105">
        <v>130.80000000000001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75" s="106">
        <v>0.375</v>
      </c>
      <c r="P375" s="106">
        <v>8.3333333333333329E-2</v>
      </c>
      <c r="Q375" s="105">
        <v>30</v>
      </c>
      <c r="R375" s="10" t="str">
        <f>IFERROR(_xlfn.XLOOKUP(F375, BS_ATIVIDADE[ATIVIDADE],BS_ATIVIDADE[UNIDADE] ), "*")</f>
        <v>Nº DE DORMENTES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5" s="105" t="s">
        <v>1184</v>
      </c>
      <c r="W375" s="151" t="s">
        <v>1092</v>
      </c>
      <c r="X375" s="104" t="s">
        <v>386</v>
      </c>
      <c r="Y375" s="129" t="s">
        <v>389</v>
      </c>
      <c r="Z375" s="104"/>
      <c r="AA375" s="105" t="s">
        <v>558</v>
      </c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PDM - DESCARGA - DORMENTE</v>
      </c>
      <c r="AJ375" s="9" t="str">
        <f>IF(BS_CONTROLE[[#This Row],[Atividade]]=0, "-", BS_CONTROLE[[#This Row],[Atividade]])</f>
        <v>PDM - DESCARGA - DORMENTE</v>
      </c>
      <c r="AK375" s="31" t="str">
        <f>BS_CONTROLE[[#This Row],[Local - Partida]]</f>
        <v>-</v>
      </c>
      <c r="AL375" s="31" t="str">
        <f>BS_CONTROLE[[#This Row],[Local - Encerramento]]</f>
        <v>-</v>
      </c>
      <c r="AM375" s="105" t="str">
        <f>IF(BS_CONTROLE[[#This Row],[Entre - Estações]]=0, "-", BS_CONTROLE[[#This Row],[Entre - Estações]])</f>
        <v>ZYQ-ZEM</v>
      </c>
      <c r="AN375" s="105" t="str">
        <f>IF(BS_CONTROLE[[#This Row],[SB]]=0, "-", BS_CONTROLE[[#This Row],[SB]])</f>
        <v>ZEM1302</v>
      </c>
      <c r="AO375" s="105">
        <f>IF(BS_CONTROLE[[#This Row],[SUB]]=0, "-", BS_CONTROLE[[#This Row],[SUB]])</f>
        <v>55</v>
      </c>
      <c r="AP375" s="105">
        <f>BS_CONTROLE[[#This Row],[KM - Inicio]]</f>
        <v>130.6</v>
      </c>
      <c r="AQ375" s="105">
        <f>BS_CONTROLE[[#This Row],[KM - Inicio]]</f>
        <v>130.6</v>
      </c>
      <c r="AR375" s="108"/>
      <c r="AS375" s="108"/>
      <c r="AT375" s="108"/>
      <c r="AU375" s="136"/>
      <c r="AV375" s="136"/>
      <c r="AW375" s="14"/>
      <c r="AX375" s="14"/>
      <c r="AY375" s="164">
        <f>IF(D375="","*",IFERROR(IF(ISODD(COUNT(AS375:AX375)),"ERRO",SUM((AT375-AS375),(AV375-AU375),(AX375-AW375))),"ERRO"))</f>
        <v>0</v>
      </c>
      <c r="AZ375" s="153"/>
      <c r="BA375" s="109"/>
      <c r="BB375" s="10" t="str">
        <f>IFERROR(_xlfn.XLOOKUP(AI375, BS_ATIVIDADE[ATIVIDADE],BS_ATIVIDADE[UNIDADE] ), "*")</f>
        <v>Nº DE DORMENTES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5" s="150"/>
      <c r="BG375" s="16"/>
      <c r="BH375" s="17"/>
      <c r="BI375" s="17"/>
      <c r="BJ375" s="17" t="s">
        <v>1321</v>
      </c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Produção e Intervalo</v>
      </c>
      <c r="BR375" s="19">
        <f>IF(OR(B375="",F375=""),"*",AY375/P375)</f>
        <v>0</v>
      </c>
      <c r="BS375" s="19">
        <f>IF(OR(B375="",F375=""),"*",BA375/Q375)</f>
        <v>0</v>
      </c>
      <c r="BT375" s="8" t="str">
        <f t="shared" si="8"/>
        <v/>
      </c>
    </row>
    <row r="376" spans="1:72" hidden="1">
      <c r="A376" s="47" t="str">
        <f>D376&amp;B376</f>
        <v>V8946093</v>
      </c>
      <c r="B376" s="102">
        <v>46093</v>
      </c>
      <c r="C376" s="135">
        <f>IF(BS_CONTROLE[[#This Row],[DATA]]="","",WEEKNUM(BS_CONTROLE[[#This Row],[DATA]]))</f>
        <v>11</v>
      </c>
      <c r="D376" s="104" t="s">
        <v>768</v>
      </c>
      <c r="E376" s="159">
        <v>121</v>
      </c>
      <c r="F376" s="126" t="s">
        <v>663</v>
      </c>
      <c r="G376" s="142" t="str">
        <f>IF(D376="","*",VLOOKUP(F376,BS_ATIVIDADE[],3,FALSE))</f>
        <v>MECANIZAÇÃO - SOCADORA</v>
      </c>
      <c r="H376" s="106" t="s">
        <v>1302</v>
      </c>
      <c r="I376" s="106" t="s">
        <v>1068</v>
      </c>
      <c r="J376" s="105">
        <v>55</v>
      </c>
      <c r="K376" s="105">
        <v>132.5</v>
      </c>
      <c r="L376" s="105">
        <v>131.97999999999999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76" s="106">
        <v>0.38541666666666669</v>
      </c>
      <c r="P376" s="106">
        <v>8.3333333333333329E-2</v>
      </c>
      <c r="Q376" s="105">
        <v>480</v>
      </c>
      <c r="R376" s="10" t="str">
        <f>IFERROR(_xlfn.XLOOKUP(F376, BS_ATIVIDADE[ATIVIDADE],BS_ATIVIDADE[UNIDADE] ), "*")</f>
        <v>M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6" s="105" t="s">
        <v>1072</v>
      </c>
      <c r="W376" s="151" t="s">
        <v>1013</v>
      </c>
      <c r="X376" s="104" t="s">
        <v>386</v>
      </c>
      <c r="Y376" s="129" t="s">
        <v>389</v>
      </c>
      <c r="Z376" s="104"/>
      <c r="AA376" s="105">
        <v>1</v>
      </c>
      <c r="AB376" s="103" t="s">
        <v>377</v>
      </c>
      <c r="AC376" s="152" t="s">
        <v>371</v>
      </c>
      <c r="AD376" s="107">
        <v>0.35416666666666669</v>
      </c>
      <c r="AE376" s="105">
        <v>6239</v>
      </c>
      <c r="AF376" s="105"/>
      <c r="AG376" s="105"/>
      <c r="AH376" s="15"/>
      <c r="AI376" s="126" t="str">
        <f>IF(BS_CONTROLE[[#This Row],[Atividade]]=0, "-", BS_CONTROLE[[#This Row],[Atividade]])</f>
        <v>MECANIZAÇÃO - SOCADORA</v>
      </c>
      <c r="AJ376" s="9" t="str">
        <f>IF(BS_CONTROLE[[#This Row],[Atividade]]=0, "-", BS_CONTROLE[[#This Row],[Atividade]])</f>
        <v>MECANIZAÇÃO - SOCADORA</v>
      </c>
      <c r="AK376" s="31" t="str">
        <f>BS_CONTROLE[[#This Row],[Local - Partida]]</f>
        <v>ZEM130-1</v>
      </c>
      <c r="AL376" s="31" t="str">
        <f>BS_CONTROLE[[#This Row],[Local - Encerramento]]</f>
        <v>ZEM130-2</v>
      </c>
      <c r="AM376" s="105" t="str">
        <f>IF(BS_CONTROLE[[#This Row],[Entre - Estações]]=0, "-", BS_CONTROLE[[#This Row],[Entre - Estações]])</f>
        <v>ZYQ-ZEM</v>
      </c>
      <c r="AN376" s="105" t="str">
        <f>IF(BS_CONTROLE[[#This Row],[SB]]=0, "-", BS_CONTROLE[[#This Row],[SB]])</f>
        <v>ZEM1302</v>
      </c>
      <c r="AO376" s="105">
        <f>IF(BS_CONTROLE[[#This Row],[SUB]]=0, "-", BS_CONTROLE[[#This Row],[SUB]])</f>
        <v>55</v>
      </c>
      <c r="AP376" s="105">
        <f>BS_CONTROLE[[#This Row],[KM - Inicio]]</f>
        <v>132.5</v>
      </c>
      <c r="AQ376" s="105">
        <f>BS_CONTROLE[[#This Row],[KM - Inicio]]</f>
        <v>132.5</v>
      </c>
      <c r="AR376" s="108"/>
      <c r="AS376" s="108"/>
      <c r="AT376" s="108"/>
      <c r="AU376" s="136"/>
      <c r="AV376" s="136"/>
      <c r="AW376" s="14"/>
      <c r="AX376" s="14"/>
      <c r="AY376" s="164">
        <f>IF(D376="","*",IFERROR(IF(ISODD(COUNT(AS376:AX376)),"ERRO",SUM((AT376-AS376),(AV376-AU376),(AX376-AW376))),"ERRO"))</f>
        <v>0</v>
      </c>
      <c r="AZ376" s="153"/>
      <c r="BA376" s="109"/>
      <c r="BB376" s="10" t="str">
        <f>IFERROR(_xlfn.XLOOKUP(AI376, BS_ATIVIDADE[ATIVIDADE],BS_ATIVIDADE[UNIDADE] ), "*")</f>
        <v>M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6" s="150"/>
      <c r="BG376" s="16"/>
      <c r="BH376" s="17"/>
      <c r="BI376" s="17"/>
      <c r="BJ376" s="17" t="s">
        <v>1431</v>
      </c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Produção e Intervalo</v>
      </c>
      <c r="BR376" s="19">
        <f>IF(OR(B376="",F376=""),"*",AY376/P376)</f>
        <v>0</v>
      </c>
      <c r="BS376" s="19">
        <f>IF(OR(B376="",F376=""),"*",BA376/Q376)</f>
        <v>0</v>
      </c>
      <c r="BT376" s="8" t="str">
        <f t="shared" si="8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8"/>
        <v/>
      </c>
    </row>
    <row r="378" spans="1:72" hidden="1">
      <c r="A378" s="47" t="str">
        <f>D378&amp;B378</f>
        <v>MOD ZRB46093</v>
      </c>
      <c r="B378" s="102">
        <v>46093</v>
      </c>
      <c r="C378" s="135">
        <f>IF(BS_CONTROLE[[#This Row],[DATA]]="","",WEEKNUM(BS_CONTROLE[[#This Row],[DATA]]))</f>
        <v>11</v>
      </c>
      <c r="D378" s="104" t="s">
        <v>582</v>
      </c>
      <c r="E378" s="159">
        <v>39</v>
      </c>
      <c r="F378" s="126" t="s">
        <v>548</v>
      </c>
      <c r="G378" s="142" t="str">
        <f>IF(D378="","*",VLOOKUP(F378,BS_ATIVIDADE[],3,FALSE))</f>
        <v>OUTROS</v>
      </c>
      <c r="H378" s="106" t="s">
        <v>558</v>
      </c>
      <c r="I378" s="106" t="s">
        <v>558</v>
      </c>
      <c r="J378" s="105">
        <v>55</v>
      </c>
      <c r="K378" s="105">
        <v>145.9</v>
      </c>
      <c r="L378" s="105">
        <v>151.69999999999999</v>
      </c>
      <c r="M378" s="127" t="s">
        <v>1104</v>
      </c>
      <c r="N378" s="127" t="s">
        <v>1105</v>
      </c>
      <c r="O378" s="106">
        <v>0.33333333333333331</v>
      </c>
      <c r="P378" s="106">
        <v>0.33333333333333331</v>
      </c>
      <c r="Q378" s="105">
        <v>1</v>
      </c>
      <c r="R378" s="10" t="str">
        <f>IFERROR(_xlfn.XLOOKUP(F378, BS_ATIVIDADE[ATIVIDADE],BS_ATIVIDADE[UNIDADE] ), "*")</f>
        <v>BINÁRIO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8" s="105" t="s">
        <v>1074</v>
      </c>
      <c r="W378" s="151" t="s">
        <v>1518</v>
      </c>
      <c r="X378" s="104" t="s">
        <v>386</v>
      </c>
      <c r="Y378" s="129" t="s">
        <v>389</v>
      </c>
      <c r="Z378" s="104"/>
      <c r="AA378" s="105" t="s">
        <v>558</v>
      </c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BLOCO</v>
      </c>
      <c r="AJ378" s="9" t="str">
        <f>IF(BS_CONTROLE[[#This Row],[Atividade]]=0, "-", BS_CONTROLE[[#This Row],[Atividade]])</f>
        <v>BLOCO</v>
      </c>
      <c r="AK378" s="31" t="str">
        <f>BS_CONTROLE[[#This Row],[Local - Partida]]</f>
        <v>-</v>
      </c>
      <c r="AL378" s="31" t="str">
        <f>BS_CONTROLE[[#This Row],[Local - Encerramento]]</f>
        <v>-</v>
      </c>
      <c r="AM378" s="105" t="str">
        <f>IF(BS_CONTROLE[[#This Row],[Entre - Estações]]=0, "-", BS_CONTROLE[[#This Row],[Entre - Estações]])</f>
        <v>ZEJ-ZRB</v>
      </c>
      <c r="AN378" s="105" t="str">
        <f>IF(BS_CONTROLE[[#This Row],[SB]]=0, "-", BS_CONTROLE[[#This Row],[SB]])</f>
        <v>ZEJZRB</v>
      </c>
      <c r="AO378" s="105">
        <f>IF(BS_CONTROLE[[#This Row],[SUB]]=0, "-", BS_CONTROLE[[#This Row],[SUB]])</f>
        <v>55</v>
      </c>
      <c r="AP378" s="105">
        <f>BS_CONTROLE[[#This Row],[KM - Inicio]]</f>
        <v>145.9</v>
      </c>
      <c r="AQ378" s="105">
        <f>BS_CONTROLE[[#This Row],[KM - Inicio]]</f>
        <v>145.9</v>
      </c>
      <c r="AR378" s="108"/>
      <c r="AS378" s="108"/>
      <c r="AT378" s="108"/>
      <c r="AU378" s="136"/>
      <c r="AV378" s="136"/>
      <c r="AW378" s="14"/>
      <c r="AX378" s="14"/>
      <c r="AY378" s="164">
        <f>IF(D378="","*",IFERROR(IF(ISODD(COUNT(AS378:AX378)),"ERRO",SUM((AT378-AS378),(AV378-AU378),(AX378-AW378))),"ERRO"))</f>
        <v>0</v>
      </c>
      <c r="AZ378" s="153"/>
      <c r="BA378" s="109"/>
      <c r="BB378" s="10" t="str">
        <f>IFERROR(_xlfn.XLOOKUP(AI378, BS_ATIVIDADE[ATIVIDADE],BS_ATIVIDADE[UNIDADE] ), "*")</f>
        <v>BINÁRIO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8" s="150"/>
      <c r="BG378" s="16"/>
      <c r="BH378" s="17"/>
      <c r="BI378" s="17"/>
      <c r="BJ378" s="17" t="s">
        <v>1519</v>
      </c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Produção e Intervalo</v>
      </c>
      <c r="BR378" s="19">
        <f>IF(OR(B378="",F378=""),"*",AY378/P378)</f>
        <v>0</v>
      </c>
      <c r="BS378" s="19">
        <f>IF(OR(B378="",F378=""),"*",BA378/Q378)</f>
        <v>0</v>
      </c>
      <c r="BT378" s="8" t="str">
        <f t="shared" si="8"/>
        <v/>
      </c>
    </row>
    <row r="379" spans="1:72" hidden="1">
      <c r="A379" s="47" t="str">
        <f>D379&amp;B379</f>
        <v>W9646093</v>
      </c>
      <c r="B379" s="102">
        <v>46093</v>
      </c>
      <c r="C379" s="135">
        <f>IF(BS_CONTROLE[[#This Row],[DATA]]="","",WEEKNUM(BS_CONTROLE[[#This Row],[DATA]]))</f>
        <v>11</v>
      </c>
      <c r="D379" s="104" t="s">
        <v>805</v>
      </c>
      <c r="E379" s="159">
        <v>34</v>
      </c>
      <c r="F379" s="126" t="s">
        <v>682</v>
      </c>
      <c r="G379" s="142" t="str">
        <f>IF(D379="","*",VLOOKUP(F379,BS_ATIVIDADE[],3,FALSE))</f>
        <v>MODERNIZAÇÃO</v>
      </c>
      <c r="H379" s="106" t="s">
        <v>1096</v>
      </c>
      <c r="I379" s="106" t="s">
        <v>1096</v>
      </c>
      <c r="J379" s="105">
        <v>55</v>
      </c>
      <c r="K379" s="105">
        <v>147.52000000000001</v>
      </c>
      <c r="L379" s="105" t="s">
        <v>558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79" s="106">
        <v>0.31944444444444442</v>
      </c>
      <c r="P379" s="106">
        <v>0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9" s="105" t="s">
        <v>1074</v>
      </c>
      <c r="W379" s="151" t="s">
        <v>1520</v>
      </c>
      <c r="X379" s="104" t="s">
        <v>386</v>
      </c>
      <c r="Y379" s="129" t="s">
        <v>389</v>
      </c>
      <c r="Z379" s="104"/>
      <c r="AA379" s="105">
        <v>1</v>
      </c>
      <c r="AB379" s="103" t="s">
        <v>377</v>
      </c>
      <c r="AC379" s="152" t="s">
        <v>371</v>
      </c>
      <c r="AD379" s="107">
        <v>0.29166666666666669</v>
      </c>
      <c r="AE379" s="105"/>
      <c r="AF379" s="105"/>
      <c r="AG379" s="105"/>
      <c r="AH379" s="15"/>
      <c r="AI379" s="126" t="str">
        <f>IF(BS_CONTROLE[[#This Row],[Atividade]]=0, "-", BS_CONTROLE[[#This Row],[Atividade]])</f>
        <v>MODERNIZAÇÃO - OUTRA ATIVIDADE</v>
      </c>
      <c r="AJ379" s="9" t="str">
        <f>IF(BS_CONTROLE[[#This Row],[Atividade]]=0, "-", BS_CONTROLE[[#This Row],[Atividade]])</f>
        <v>MODERNIZAÇÃO - OUTRA ATIVIDADE</v>
      </c>
      <c r="AK379" s="31" t="str">
        <f>BS_CONTROLE[[#This Row],[Local - Partida]]</f>
        <v xml:space="preserve">ZEM1 </v>
      </c>
      <c r="AL379" s="31" t="str">
        <f>BS_CONTROLE[[#This Row],[Local - Encerramento]]</f>
        <v xml:space="preserve">ZEM1 </v>
      </c>
      <c r="AM379" s="105" t="str">
        <f>IF(BS_CONTROLE[[#This Row],[Entre - Estações]]=0, "-", BS_CONTROLE[[#This Row],[Entre - Estações]])</f>
        <v>ZEJ-ZEV</v>
      </c>
      <c r="AN379" s="105" t="str">
        <f>IF(BS_CONTROLE[[#This Row],[SB]]=0, "-", BS_CONTROLE[[#This Row],[SB]])</f>
        <v>148ZEJ2</v>
      </c>
      <c r="AO379" s="105">
        <f>IF(BS_CONTROLE[[#This Row],[SUB]]=0, "-", BS_CONTROLE[[#This Row],[SUB]])</f>
        <v>55</v>
      </c>
      <c r="AP379" s="105">
        <f>BS_CONTROLE[[#This Row],[KM - Inicio]]</f>
        <v>147.52000000000001</v>
      </c>
      <c r="AQ379" s="105">
        <f>BS_CONTROLE[[#This Row],[KM - Inicio]]</f>
        <v>147.52000000000001</v>
      </c>
      <c r="AR379" s="108">
        <v>0.31111111111111112</v>
      </c>
      <c r="AS379" s="108"/>
      <c r="AT379" s="108"/>
      <c r="AU379" s="136"/>
      <c r="AV379" s="136"/>
      <c r="AW379" s="14"/>
      <c r="AX379" s="14"/>
      <c r="AY379" s="164">
        <f>IF(D379="","*",IFERROR(IF(ISODD(COUNT(AS379:AX379)),"ERRO",SUM((AT379-AS379),(AV379-AU379),(AX379-AW379))),"ERRO"))</f>
        <v>0</v>
      </c>
      <c r="AZ379" s="153"/>
      <c r="BA379" s="109"/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9" s="150"/>
      <c r="BG379" s="16"/>
      <c r="BH379" s="17"/>
      <c r="BI379" s="17"/>
      <c r="BJ379" s="17" t="s">
        <v>1521</v>
      </c>
      <c r="BK379" s="18"/>
      <c r="BL379" s="16"/>
      <c r="BM379" s="130"/>
      <c r="BN379" s="130"/>
      <c r="BO379" s="130"/>
      <c r="BP379" s="18"/>
      <c r="BQ379" s="12" t="e">
        <f>IF(AND(BR379&lt;1,BS379&lt;1),"Produção e Intervalo",IF(BR379&lt;1,"Intervalo",IF(BS379&lt;1,"Produção","Aderente")))</f>
        <v>#DIV/0!</v>
      </c>
      <c r="BR379" s="19" t="e">
        <f>IF(OR(B379="",F379=""),"*",AY379/P379)</f>
        <v>#DIV/0!</v>
      </c>
      <c r="BS379" s="19">
        <f>IF(OR(B379="",F379=""),"*",BA379/Q379)</f>
        <v>0</v>
      </c>
      <c r="BT379" s="8" t="str">
        <f t="shared" si="8"/>
        <v/>
      </c>
    </row>
    <row r="380" spans="1:72" hidden="1">
      <c r="A380" s="47" t="str">
        <f>D380&amp;B380</f>
        <v>W9946093</v>
      </c>
      <c r="B380" s="102">
        <v>46093</v>
      </c>
      <c r="C380" s="135">
        <f>IF(BS_CONTROLE[[#This Row],[DATA]]="","",WEEKNUM(BS_CONTROLE[[#This Row],[DATA]]))</f>
        <v>11</v>
      </c>
      <c r="D380" s="104" t="s">
        <v>808</v>
      </c>
      <c r="E380" s="159">
        <v>35</v>
      </c>
      <c r="F380" s="126" t="s">
        <v>687</v>
      </c>
      <c r="G380" s="142" t="str">
        <f>IF(D380="","*",VLOOKUP(F380,BS_ATIVIDADE[],3,FALSE))</f>
        <v>MODERNIZAÇÃO</v>
      </c>
      <c r="H380" s="106" t="s">
        <v>54</v>
      </c>
      <c r="I380" s="106" t="s">
        <v>1096</v>
      </c>
      <c r="J380" s="105">
        <v>55</v>
      </c>
      <c r="K380" s="105">
        <v>150.1</v>
      </c>
      <c r="L380" s="105" t="s">
        <v>558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0" s="106">
        <v>0.30555555555555558</v>
      </c>
      <c r="P380" s="106">
        <v>0</v>
      </c>
      <c r="Q380" s="105">
        <v>10</v>
      </c>
      <c r="R380" s="10" t="str">
        <f>IFERROR(_xlfn.XLOOKUP(F380, BS_ATIVIDADE[ATIVIDADE],BS_ATIVIDADE[UNIDADE] ), "*")</f>
        <v>VAGÕES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0" s="105" t="s">
        <v>1074</v>
      </c>
      <c r="W380" s="151" t="s">
        <v>1522</v>
      </c>
      <c r="X380" s="104" t="s">
        <v>386</v>
      </c>
      <c r="Y380" s="129" t="s">
        <v>389</v>
      </c>
      <c r="Z380" s="104"/>
      <c r="AA380" s="105">
        <v>1</v>
      </c>
      <c r="AB380" s="103" t="s">
        <v>377</v>
      </c>
      <c r="AC380" s="152" t="s">
        <v>371</v>
      </c>
      <c r="AD380" s="107">
        <v>0.29166666666666669</v>
      </c>
      <c r="AE380" s="105"/>
      <c r="AF380" s="105"/>
      <c r="AG380" s="105"/>
      <c r="AH380" s="15"/>
      <c r="AI380" s="126" t="str">
        <f>IF(BS_CONTROLE[[#This Row],[Atividade]]=0, "-", BS_CONTROLE[[#This Row],[Atividade]])</f>
        <v>MODERNIZAÇÃO - PEDRA - DESCARGA</v>
      </c>
      <c r="AJ380" s="9" t="str">
        <f>IF(BS_CONTROLE[[#This Row],[Atividade]]=0, "-", BS_CONTROLE[[#This Row],[Atividade]])</f>
        <v>MODERNIZAÇÃO - PEDRA - DESCARGA</v>
      </c>
      <c r="AK380" s="31" t="str">
        <f>BS_CONTROLE[[#This Row],[Local - Partida]]</f>
        <v>ZEM1</v>
      </c>
      <c r="AL380" s="31" t="str">
        <f>BS_CONTROLE[[#This Row],[Local - Encerramento]]</f>
        <v xml:space="preserve">ZEM1 </v>
      </c>
      <c r="AM380" s="105" t="str">
        <f>IF(BS_CONTROLE[[#This Row],[Entre - Estações]]=0, "-", BS_CONTROLE[[#This Row],[Entre - Estações]])</f>
        <v>ZEJ-ZEV</v>
      </c>
      <c r="AN380" s="105" t="str">
        <f>IF(BS_CONTROLE[[#This Row],[SB]]=0, "-", BS_CONTROLE[[#This Row],[SB]])</f>
        <v>ZRB1502</v>
      </c>
      <c r="AO380" s="105">
        <f>IF(BS_CONTROLE[[#This Row],[SUB]]=0, "-", BS_CONTROLE[[#This Row],[SUB]])</f>
        <v>55</v>
      </c>
      <c r="AP380" s="105">
        <f>BS_CONTROLE[[#This Row],[KM - Inicio]]</f>
        <v>150.1</v>
      </c>
      <c r="AQ380" s="105">
        <f>BS_CONTROLE[[#This Row],[KM - Inicio]]</f>
        <v>150.1</v>
      </c>
      <c r="AR380" s="108">
        <v>0.30277777777777776</v>
      </c>
      <c r="AS380" s="108"/>
      <c r="AT380" s="108"/>
      <c r="AU380" s="136"/>
      <c r="AV380" s="136"/>
      <c r="AW380" s="14"/>
      <c r="AX380" s="14"/>
      <c r="AY380" s="164">
        <f>IF(D380="","*",IFERROR(IF(ISODD(COUNT(AS380:AX380)),"ERRO",SUM((AT380-AS380),(AV380-AU380),(AX380-AW380))),"ERRO"))</f>
        <v>0</v>
      </c>
      <c r="AZ380" s="153"/>
      <c r="BA380" s="109"/>
      <c r="BB380" s="10" t="str">
        <f>IFERROR(_xlfn.XLOOKUP(AI380, BS_ATIVIDADE[ATIVIDADE],BS_ATIVIDADE[UNIDADE] ), "*")</f>
        <v>VAGÕES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0" s="150"/>
      <c r="BG380" s="16"/>
      <c r="BH380" s="17"/>
      <c r="BI380" s="17"/>
      <c r="BJ380" s="17" t="s">
        <v>1523</v>
      </c>
      <c r="BK380" s="18"/>
      <c r="BL380" s="16"/>
      <c r="BM380" s="130"/>
      <c r="BN380" s="130"/>
      <c r="BO380" s="130"/>
      <c r="BP380" s="18"/>
      <c r="BQ380" s="12" t="e">
        <f>IF(AND(BR380&lt;1,BS380&lt;1),"Produção e Intervalo",IF(BR380&lt;1,"Intervalo",IF(BS380&lt;1,"Produção","Aderente")))</f>
        <v>#DIV/0!</v>
      </c>
      <c r="BR380" s="19" t="e">
        <f>IF(OR(B380="",F380=""),"*",AY380/P380)</f>
        <v>#DIV/0!</v>
      </c>
      <c r="BS380" s="19">
        <f>IF(OR(B380="",F380=""),"*",BA380/Q380)</f>
        <v>0</v>
      </c>
      <c r="BT380" s="8" t="str">
        <f t="shared" si="8"/>
        <v/>
      </c>
    </row>
    <row r="381" spans="1:72" hidden="1">
      <c r="A381" s="47" t="str">
        <f>D381&amp;B381</f>
        <v>V9546093</v>
      </c>
      <c r="B381" s="102">
        <v>46093</v>
      </c>
      <c r="C381" s="135">
        <f>IF(BS_CONTROLE[[#This Row],[DATA]]="","",WEEKNUM(BS_CONTROLE[[#This Row],[DATA]]))</f>
        <v>11</v>
      </c>
      <c r="D381" s="104" t="s">
        <v>779</v>
      </c>
      <c r="E381" s="159">
        <v>36</v>
      </c>
      <c r="F381" s="126" t="s">
        <v>689</v>
      </c>
      <c r="G381" s="142" t="str">
        <f>IF(D381="","*",VLOOKUP(F381,BS_ATIVIDADE[],3,FALSE))</f>
        <v>MODERNIZAÇÃO</v>
      </c>
      <c r="H381" s="106" t="s">
        <v>53</v>
      </c>
      <c r="I381" s="106" t="s">
        <v>54</v>
      </c>
      <c r="J381" s="105">
        <v>55</v>
      </c>
      <c r="K381" s="105">
        <v>150.15</v>
      </c>
      <c r="L381" s="105" t="s">
        <v>558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1" s="106">
        <v>0.30555555555555558</v>
      </c>
      <c r="P381" s="106">
        <v>0</v>
      </c>
      <c r="Q381" s="105">
        <v>500</v>
      </c>
      <c r="R381" s="10" t="str">
        <f>IFERROR(_xlfn.XLOOKUP(F381, BS_ATIVIDADE[ATIVIDADE],BS_ATIVIDADE[UNIDADE] ), "*")</f>
        <v>M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1" s="105" t="s">
        <v>1074</v>
      </c>
      <c r="W381" s="151" t="s">
        <v>1524</v>
      </c>
      <c r="X381" s="104" t="s">
        <v>386</v>
      </c>
      <c r="Y381" s="129" t="s">
        <v>389</v>
      </c>
      <c r="Z381" s="104"/>
      <c r="AA381" s="105">
        <v>1</v>
      </c>
      <c r="AB381" s="103" t="s">
        <v>377</v>
      </c>
      <c r="AC381" s="152" t="s">
        <v>371</v>
      </c>
      <c r="AD381" s="107">
        <v>0.29166666666666669</v>
      </c>
      <c r="AE381" s="105"/>
      <c r="AF381" s="105"/>
      <c r="AG381" s="105"/>
      <c r="AH381" s="15"/>
      <c r="AI381" s="126" t="str">
        <f>IF(BS_CONTROLE[[#This Row],[Atividade]]=0, "-", BS_CONTROLE[[#This Row],[Atividade]])</f>
        <v>MODERNIZAÇÃO - SOCADORA</v>
      </c>
      <c r="AJ381" s="9" t="str">
        <f>IF(BS_CONTROLE[[#This Row],[Atividade]]=0, "-", BS_CONTROLE[[#This Row],[Atividade]])</f>
        <v>MODERNIZAÇÃO - SOCADORA</v>
      </c>
      <c r="AK381" s="31" t="str">
        <f>BS_CONTROLE[[#This Row],[Local - Partida]]</f>
        <v>ZEM1301</v>
      </c>
      <c r="AL381" s="31" t="str">
        <f>BS_CONTROLE[[#This Row],[Local - Encerramento]]</f>
        <v>ZEM1</v>
      </c>
      <c r="AM381" s="105" t="str">
        <f>IF(BS_CONTROLE[[#This Row],[Entre - Estações]]=0, "-", BS_CONTROLE[[#This Row],[Entre - Estações]])</f>
        <v>ZEJ-ZEV</v>
      </c>
      <c r="AN381" s="105" t="str">
        <f>IF(BS_CONTROLE[[#This Row],[SB]]=0, "-", BS_CONTROLE[[#This Row],[SB]])</f>
        <v>ZRB1502</v>
      </c>
      <c r="AO381" s="105">
        <f>IF(BS_CONTROLE[[#This Row],[SUB]]=0, "-", BS_CONTROLE[[#This Row],[SUB]])</f>
        <v>55</v>
      </c>
      <c r="AP381" s="105">
        <f>BS_CONTROLE[[#This Row],[KM - Inicio]]</f>
        <v>150.15</v>
      </c>
      <c r="AQ381" s="105">
        <f>BS_CONTROLE[[#This Row],[KM - Inicio]]</f>
        <v>150.15</v>
      </c>
      <c r="AR381" s="108">
        <v>0.30277777777777776</v>
      </c>
      <c r="AS381" s="108"/>
      <c r="AT381" s="108"/>
      <c r="AU381" s="136"/>
      <c r="AV381" s="136"/>
      <c r="AW381" s="14"/>
      <c r="AX381" s="14"/>
      <c r="AY381" s="164">
        <f>IF(D381="","*",IFERROR(IF(ISODD(COUNT(AS381:AX381)),"ERRO",SUM((AT381-AS381),(AV381-AU381),(AX381-AW381))),"ERRO"))</f>
        <v>0</v>
      </c>
      <c r="AZ381" s="153"/>
      <c r="BA381" s="109"/>
      <c r="BB381" s="10" t="str">
        <f>IFERROR(_xlfn.XLOOKUP(AI381, BS_ATIVIDADE[ATIVIDADE],BS_ATIVIDADE[UNIDADE] ), "*")</f>
        <v>M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1" s="150"/>
      <c r="BG381" s="16"/>
      <c r="BH381" s="17"/>
      <c r="BI381" s="17"/>
      <c r="BJ381" s="17" t="s">
        <v>1523</v>
      </c>
      <c r="BK381" s="18"/>
      <c r="BL381" s="16"/>
      <c r="BM381" s="130"/>
      <c r="BN381" s="130"/>
      <c r="BO381" s="130"/>
      <c r="BP381" s="18"/>
      <c r="BQ381" s="12" t="e">
        <f>IF(AND(BR381&lt;1,BS381&lt;1),"Produção e Intervalo",IF(BR381&lt;1,"Intervalo",IF(BS381&lt;1,"Produção","Aderente")))</f>
        <v>#DIV/0!</v>
      </c>
      <c r="BR381" s="19" t="e">
        <f>IF(OR(B381="",F381=""),"*",AY381/P381)</f>
        <v>#DIV/0!</v>
      </c>
      <c r="BS381" s="19">
        <f>IF(OR(B381="",F381=""),"*",BA381/Q381)</f>
        <v>0</v>
      </c>
      <c r="BT381" s="8" t="str">
        <f t="shared" si="8"/>
        <v/>
      </c>
    </row>
    <row r="382" spans="1:72" hidden="1">
      <c r="A382" s="47" t="str">
        <f>D382&amp;B382</f>
        <v>W9746093</v>
      </c>
      <c r="B382" s="102">
        <v>46093</v>
      </c>
      <c r="C382" s="135">
        <f>IF(BS_CONTROLE[[#This Row],[DATA]]="","",WEEKNUM(BS_CONTROLE[[#This Row],[DATA]]))</f>
        <v>11</v>
      </c>
      <c r="D382" s="104" t="s">
        <v>806</v>
      </c>
      <c r="E382" s="159">
        <v>37</v>
      </c>
      <c r="F382" s="126" t="s">
        <v>682</v>
      </c>
      <c r="G382" s="142" t="str">
        <f>IF(D382="","*",VLOOKUP(F382,BS_ATIVIDADE[],3,FALSE))</f>
        <v>MODERNIZAÇÃO</v>
      </c>
      <c r="H382" s="106" t="s">
        <v>131</v>
      </c>
      <c r="I382" s="106" t="s">
        <v>131</v>
      </c>
      <c r="J382" s="105">
        <v>55</v>
      </c>
      <c r="K382" s="105">
        <v>150.6</v>
      </c>
      <c r="L382" s="105" t="s">
        <v>558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2" s="106">
        <v>0.30555555555555558</v>
      </c>
      <c r="P382" s="106">
        <v>0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2" s="105" t="s">
        <v>1074</v>
      </c>
      <c r="W382" s="151" t="s">
        <v>1525</v>
      </c>
      <c r="X382" s="104" t="s">
        <v>386</v>
      </c>
      <c r="Y382" s="129" t="s">
        <v>389</v>
      </c>
      <c r="Z382" s="104"/>
      <c r="AA382" s="105">
        <v>1</v>
      </c>
      <c r="AB382" s="103" t="s">
        <v>377</v>
      </c>
      <c r="AC382" s="152" t="s">
        <v>371</v>
      </c>
      <c r="AD382" s="107">
        <v>0.29166666666666669</v>
      </c>
      <c r="AE382" s="105"/>
      <c r="AF382" s="105"/>
      <c r="AG382" s="105"/>
      <c r="AH382" s="15"/>
      <c r="AI382" s="126" t="str">
        <f>IF(BS_CONTROLE[[#This Row],[Atividade]]=0, "-", BS_CONTROLE[[#This Row],[Atividade]])</f>
        <v>MODERNIZAÇÃO - OUTRA ATIVIDADE</v>
      </c>
      <c r="AJ382" s="9" t="str">
        <f>IF(BS_CONTROLE[[#This Row],[Atividade]]=0, "-", BS_CONTROLE[[#This Row],[Atividade]])</f>
        <v>MODERNIZAÇÃO - OUTRA ATIVIDADE</v>
      </c>
      <c r="AK382" s="31" t="str">
        <f>BS_CONTROLE[[#This Row],[Local - Partida]]</f>
        <v>Z3VZEV</v>
      </c>
      <c r="AL382" s="31" t="str">
        <f>BS_CONTROLE[[#This Row],[Local - Encerramento]]</f>
        <v>Z3VZEV</v>
      </c>
      <c r="AM382" s="105" t="str">
        <f>IF(BS_CONTROLE[[#This Row],[Entre - Estações]]=0, "-", BS_CONTROLE[[#This Row],[Entre - Estações]])</f>
        <v>ZEJ-ZEV</v>
      </c>
      <c r="AN382" s="105" t="str">
        <f>IF(BS_CONTROLE[[#This Row],[SB]]=0, "-", BS_CONTROLE[[#This Row],[SB]])</f>
        <v>ZRB1502</v>
      </c>
      <c r="AO382" s="105">
        <f>IF(BS_CONTROLE[[#This Row],[SUB]]=0, "-", BS_CONTROLE[[#This Row],[SUB]])</f>
        <v>55</v>
      </c>
      <c r="AP382" s="105">
        <f>BS_CONTROLE[[#This Row],[KM - Inicio]]</f>
        <v>150.6</v>
      </c>
      <c r="AQ382" s="105">
        <f>BS_CONTROLE[[#This Row],[KM - Inicio]]</f>
        <v>150.6</v>
      </c>
      <c r="AR382" s="108">
        <v>0.31041666666666667</v>
      </c>
      <c r="AS382" s="108"/>
      <c r="AT382" s="108"/>
      <c r="AU382" s="136"/>
      <c r="AV382" s="136"/>
      <c r="AW382" s="14"/>
      <c r="AX382" s="14"/>
      <c r="AY382" s="164">
        <f>IF(D382="","*",IFERROR(IF(ISODD(COUNT(AS382:AX382)),"ERRO",SUM((AT382-AS382),(AV382-AU382),(AX382-AW382))),"ERRO"))</f>
        <v>0</v>
      </c>
      <c r="AZ382" s="153"/>
      <c r="BA382" s="109"/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2" s="150"/>
      <c r="BG382" s="16"/>
      <c r="BH382" s="17"/>
      <c r="BI382" s="17"/>
      <c r="BJ382" s="17" t="s">
        <v>1526</v>
      </c>
      <c r="BK382" s="18"/>
      <c r="BL382" s="16"/>
      <c r="BM382" s="130"/>
      <c r="BN382" s="130"/>
      <c r="BO382" s="130"/>
      <c r="BP382" s="18"/>
      <c r="BQ382" s="12" t="e">
        <f>IF(AND(BR382&lt;1,BS382&lt;1),"Produção e Intervalo",IF(BR382&lt;1,"Intervalo",IF(BS382&lt;1,"Produção","Aderente")))</f>
        <v>#DIV/0!</v>
      </c>
      <c r="BR382" s="19" t="e">
        <f>IF(OR(B382="",F382=""),"*",AY382/P382)</f>
        <v>#DIV/0!</v>
      </c>
      <c r="BS382" s="19">
        <f>IF(OR(B382="",F382=""),"*",BA382/Q382)</f>
        <v>0</v>
      </c>
      <c r="BT382" s="8" t="str">
        <f t="shared" si="8"/>
        <v/>
      </c>
    </row>
    <row r="383" spans="1:72" hidden="1">
      <c r="A383" s="47" t="str">
        <f>D383&amp;B383</f>
        <v>V9646093</v>
      </c>
      <c r="B383" s="102">
        <v>46093</v>
      </c>
      <c r="C383" s="135">
        <f>IF(BS_CONTROLE[[#This Row],[DATA]]="","",WEEKNUM(BS_CONTROLE[[#This Row],[DATA]]))</f>
        <v>11</v>
      </c>
      <c r="D383" s="104" t="s">
        <v>782</v>
      </c>
      <c r="E383" s="159">
        <v>38</v>
      </c>
      <c r="F383" s="126" t="s">
        <v>689</v>
      </c>
      <c r="G383" s="142" t="str">
        <f>IF(D383="","*",VLOOKUP(F383,BS_ATIVIDADE[],3,FALSE))</f>
        <v>MODERNIZAÇÃO</v>
      </c>
      <c r="H383" s="106" t="s">
        <v>131</v>
      </c>
      <c r="I383" s="106" t="s">
        <v>131</v>
      </c>
      <c r="J383" s="105">
        <v>55</v>
      </c>
      <c r="K383" s="105">
        <v>150.6</v>
      </c>
      <c r="L383" s="105" t="s">
        <v>558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3" s="106">
        <v>0.30555555555555558</v>
      </c>
      <c r="P383" s="106">
        <v>0</v>
      </c>
      <c r="Q383" s="105">
        <v>500</v>
      </c>
      <c r="R383" s="10" t="str">
        <f>IFERROR(_xlfn.XLOOKUP(F383, BS_ATIVIDADE[ATIVIDADE],BS_ATIVIDADE[UNIDADE] ), "*")</f>
        <v>M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3" s="105" t="s">
        <v>1074</v>
      </c>
      <c r="W383" s="151" t="s">
        <v>1525</v>
      </c>
      <c r="X383" s="104" t="s">
        <v>386</v>
      </c>
      <c r="Y383" s="129" t="s">
        <v>389</v>
      </c>
      <c r="Z383" s="104"/>
      <c r="AA383" s="105">
        <v>1</v>
      </c>
      <c r="AB383" s="103" t="s">
        <v>377</v>
      </c>
      <c r="AC383" s="152" t="s">
        <v>371</v>
      </c>
      <c r="AD383" s="107">
        <v>0.29166666666666669</v>
      </c>
      <c r="AE383" s="105">
        <v>9316</v>
      </c>
      <c r="AF383" s="105">
        <v>9244</v>
      </c>
      <c r="AG383" s="105">
        <v>9278</v>
      </c>
      <c r="AH383" s="15"/>
      <c r="AI383" s="126" t="str">
        <f>IF(BS_CONTROLE[[#This Row],[Atividade]]=0, "-", BS_CONTROLE[[#This Row],[Atividade]])</f>
        <v>MODERNIZAÇÃO - SOCADORA</v>
      </c>
      <c r="AJ383" s="9" t="str">
        <f>IF(BS_CONTROLE[[#This Row],[Atividade]]=0, "-", BS_CONTROLE[[#This Row],[Atividade]])</f>
        <v>MODERNIZAÇÃO - SOCADORA</v>
      </c>
      <c r="AK383" s="31" t="str">
        <f>BS_CONTROLE[[#This Row],[Local - Partida]]</f>
        <v>Z3VZEV</v>
      </c>
      <c r="AL383" s="31" t="str">
        <f>BS_CONTROLE[[#This Row],[Local - Encerramento]]</f>
        <v>Z3VZEV</v>
      </c>
      <c r="AM383" s="105" t="str">
        <f>IF(BS_CONTROLE[[#This Row],[Entre - Estações]]=0, "-", BS_CONTROLE[[#This Row],[Entre - Estações]])</f>
        <v>ZEJ-ZEV</v>
      </c>
      <c r="AN383" s="105" t="str">
        <f>IF(BS_CONTROLE[[#This Row],[SB]]=0, "-", BS_CONTROLE[[#This Row],[SB]])</f>
        <v>ZRB1502</v>
      </c>
      <c r="AO383" s="105">
        <f>IF(BS_CONTROLE[[#This Row],[SUB]]=0, "-", BS_CONTROLE[[#This Row],[SUB]])</f>
        <v>55</v>
      </c>
      <c r="AP383" s="105">
        <f>BS_CONTROLE[[#This Row],[KM - Inicio]]</f>
        <v>150.6</v>
      </c>
      <c r="AQ383" s="105">
        <f>BS_CONTROLE[[#This Row],[KM - Inicio]]</f>
        <v>150.6</v>
      </c>
      <c r="AR383" s="108">
        <v>0.31041666666666667</v>
      </c>
      <c r="AS383" s="108"/>
      <c r="AT383" s="108"/>
      <c r="AU383" s="136"/>
      <c r="AV383" s="136"/>
      <c r="AW383" s="14"/>
      <c r="AX383" s="14"/>
      <c r="AY383" s="164">
        <f>IF(D383="","*",IFERROR(IF(ISODD(COUNT(AS383:AX383)),"ERRO",SUM((AT383-AS383),(AV383-AU383),(AX383-AW383))),"ERRO"))</f>
        <v>0</v>
      </c>
      <c r="AZ383" s="153"/>
      <c r="BA383" s="109"/>
      <c r="BB383" s="10" t="str">
        <f>IFERROR(_xlfn.XLOOKUP(AI383, BS_ATIVIDADE[ATIVIDADE],BS_ATIVIDADE[UNIDADE] ), "*")</f>
        <v>M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3" s="150"/>
      <c r="BG383" s="16"/>
      <c r="BH383" s="17"/>
      <c r="BI383" s="17"/>
      <c r="BJ383" s="17" t="s">
        <v>1526</v>
      </c>
      <c r="BK383" s="18"/>
      <c r="BL383" s="16"/>
      <c r="BM383" s="130"/>
      <c r="BN383" s="130"/>
      <c r="BO383" s="130"/>
      <c r="BP383" s="18"/>
      <c r="BQ383" s="12" t="e">
        <f>IF(AND(BR383&lt;1,BS383&lt;1),"Produção e Intervalo",IF(BR383&lt;1,"Intervalo",IF(BS383&lt;1,"Produção","Aderente")))</f>
        <v>#DIV/0!</v>
      </c>
      <c r="BR383" s="19" t="e">
        <f>IF(OR(B383="",F383=""),"*",AY383/P383)</f>
        <v>#DIV/0!</v>
      </c>
      <c r="BS383" s="19">
        <f>IF(OR(B383="",F383=""),"*",BA383/Q383)</f>
        <v>0</v>
      </c>
      <c r="BT383" s="8" t="str">
        <f t="shared" si="8"/>
        <v/>
      </c>
    </row>
    <row r="384" spans="1:72" hidden="1">
      <c r="A384" s="47" t="str">
        <f>D384&amp;B384</f>
        <v>MODERNIZAÇÃO TURMA 246093</v>
      </c>
      <c r="B384" s="102">
        <v>46093</v>
      </c>
      <c r="C384" s="135">
        <f>IF(BS_CONTROLE[[#This Row],[DATA]]="","",WEEKNUM(BS_CONTROLE[[#This Row],[DATA]]))</f>
        <v>11</v>
      </c>
      <c r="D384" s="104" t="s">
        <v>596</v>
      </c>
      <c r="E384" s="159">
        <v>378</v>
      </c>
      <c r="F384" s="126" t="s">
        <v>691</v>
      </c>
      <c r="G384" s="142" t="str">
        <f>IF(D384="","*",VLOOKUP(F384,BS_ATIVIDADE[],3,FALSE))</f>
        <v>MODERNIZAÇÃO</v>
      </c>
      <c r="H384" s="106" t="s">
        <v>558</v>
      </c>
      <c r="I384" s="106" t="s">
        <v>558</v>
      </c>
      <c r="J384" s="105">
        <v>55</v>
      </c>
      <c r="K384" s="105">
        <v>148</v>
      </c>
      <c r="L384" s="105">
        <v>148.4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84" s="106">
        <v>0.33333333333333331</v>
      </c>
      <c r="P384" s="106">
        <v>0</v>
      </c>
      <c r="Q384" s="105">
        <v>2</v>
      </c>
      <c r="R384" s="10" t="str">
        <f>IFERROR(_xlfn.XLOOKUP(F384, BS_ATIVIDADE[ATIVIDADE],BS_ATIVIDADE[UNIDADE] ), "*")</f>
        <v>Nº DE SOLDA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1074</v>
      </c>
      <c r="W384" s="151" t="s">
        <v>1025</v>
      </c>
      <c r="X384" s="104" t="s">
        <v>386</v>
      </c>
      <c r="Y384" s="129" t="s">
        <v>389</v>
      </c>
      <c r="Z384" s="104"/>
      <c r="AA384" s="105" t="s">
        <v>558</v>
      </c>
      <c r="AB384" s="103"/>
      <c r="AC384" s="152"/>
      <c r="AD384" s="107">
        <v>0.29166666666666669</v>
      </c>
      <c r="AE384" s="105"/>
      <c r="AF384" s="105"/>
      <c r="AG384" s="105"/>
      <c r="AH384" s="15"/>
      <c r="AI384" s="126" t="str">
        <f>IF(BS_CONTROLE[[#This Row],[Atividade]]=0, "-", BS_CONTROLE[[#This Row],[Atividade]])</f>
        <v>MODERNIZAÇÃO - SOLDA</v>
      </c>
      <c r="AJ384" s="9" t="str">
        <f>IF(BS_CONTROLE[[#This Row],[Atividade]]=0, "-", BS_CONTROLE[[#This Row],[Atividade]])</f>
        <v>MODERNIZAÇÃO - SOLDA</v>
      </c>
      <c r="AK384" s="31" t="str">
        <f>BS_CONTROLE[[#This Row],[Local - Partida]]</f>
        <v>-</v>
      </c>
      <c r="AL384" s="31" t="str">
        <f>BS_CONTROLE[[#This Row],[Local - Encerramento]]</f>
        <v>-</v>
      </c>
      <c r="AM384" s="105" t="str">
        <f>IF(BS_CONTROLE[[#This Row],[Entre - Estações]]=0, "-", BS_CONTROLE[[#This Row],[Entre - Estações]])</f>
        <v>ZEJ-ZEV</v>
      </c>
      <c r="AN384" s="105" t="str">
        <f>IF(BS_CONTROLE[[#This Row],[SB]]=0, "-", BS_CONTROLE[[#This Row],[SB]])</f>
        <v>148ZEJ2</v>
      </c>
      <c r="AO384" s="105">
        <f>IF(BS_CONTROLE[[#This Row],[SUB]]=0, "-", BS_CONTROLE[[#This Row],[SUB]])</f>
        <v>55</v>
      </c>
      <c r="AP384" s="105">
        <f>BS_CONTROLE[[#This Row],[KM - Inicio]]</f>
        <v>148</v>
      </c>
      <c r="AQ384" s="105">
        <f>BS_CONTROLE[[#This Row],[KM - Inicio]]</f>
        <v>148</v>
      </c>
      <c r="AR384" s="108"/>
      <c r="AS384" s="108"/>
      <c r="AT384" s="108"/>
      <c r="AU384" s="136"/>
      <c r="AV384" s="136"/>
      <c r="AW384" s="14"/>
      <c r="AX384" s="14"/>
      <c r="AY384" s="164">
        <f>IF(D384="","*",IFERROR(IF(ISODD(COUNT(AS384:AX384)),"ERRO",SUM((AT384-AS384),(AV384-AU384),(AX384-AW384))),"ERRO"))</f>
        <v>0</v>
      </c>
      <c r="AZ384" s="153"/>
      <c r="BA384" s="109"/>
      <c r="BB384" s="10" t="str">
        <f>IFERROR(_xlfn.XLOOKUP(AI384, BS_ATIVIDADE[ATIVIDADE],BS_ATIVIDADE[UNIDADE] ), "*")</f>
        <v>Nº DE SOLDA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/>
      <c r="BI384" s="17"/>
      <c r="BJ384" s="17" t="s">
        <v>1321</v>
      </c>
      <c r="BK384" s="18"/>
      <c r="BL384" s="16"/>
      <c r="BM384" s="130"/>
      <c r="BN384" s="130"/>
      <c r="BO384" s="130"/>
      <c r="BP384" s="18"/>
      <c r="BQ384" s="12" t="e">
        <f>IF(AND(BR384&lt;1,BS384&lt;1),"Produção e Intervalo",IF(BR384&lt;1,"Intervalo",IF(BS384&lt;1,"Produção","Aderente")))</f>
        <v>#DIV/0!</v>
      </c>
      <c r="BR384" s="19" t="e">
        <f>IF(OR(B384="",F384=""),"*",AY384/P384)</f>
        <v>#DIV/0!</v>
      </c>
      <c r="BS384" s="19">
        <f>IF(OR(B384="",F384=""),"*",BA384/Q384)</f>
        <v>0</v>
      </c>
      <c r="BT384" s="8" t="str">
        <f t="shared" si="8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8"/>
        <v/>
      </c>
    </row>
    <row r="386" spans="1:72" hidden="1">
      <c r="A386" s="47" t="str">
        <f>D386&amp;B386</f>
        <v>JACIANO (TF-674)46093</v>
      </c>
      <c r="B386" s="102">
        <v>46093</v>
      </c>
      <c r="C386" s="135">
        <f>IF(BS_CONTROLE[[#This Row],[DATA]]="","",WEEKNUM(BS_CONTROLE[[#This Row],[DATA]]))</f>
        <v>11</v>
      </c>
      <c r="D386" s="104" t="s">
        <v>858</v>
      </c>
      <c r="E386" s="159">
        <v>380</v>
      </c>
      <c r="F386" s="126" t="s">
        <v>744</v>
      </c>
      <c r="G386" s="142" t="str">
        <f>IF(D386="","*",VLOOKUP(F386,BS_ATIVIDADE[],3,FALSE))</f>
        <v>DORMENTE - SUBSTITUIÇÂO</v>
      </c>
      <c r="H386" s="106" t="s">
        <v>558</v>
      </c>
      <c r="I386" s="106" t="s">
        <v>558</v>
      </c>
      <c r="J386" s="105">
        <v>54</v>
      </c>
      <c r="K386" s="105">
        <v>72</v>
      </c>
      <c r="L386" s="105" t="s">
        <v>558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K73K721</v>
      </c>
      <c r="O386" s="106">
        <v>0.41666666666666669</v>
      </c>
      <c r="P386" s="106">
        <v>8.3333333333333329E-2</v>
      </c>
      <c r="Q386" s="105">
        <v>30</v>
      </c>
      <c r="R386" s="10" t="str">
        <f>IFERROR(_xlfn.XLOOKUP(F386, BS_ATIVIDADE[ATIVIDADE],BS_ATIVIDADE[UNIDADE] ), "*")</f>
        <v>Nº DE DORMENTES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6" s="105" t="s">
        <v>1029</v>
      </c>
      <c r="W386" s="151" t="s">
        <v>1092</v>
      </c>
      <c r="X386" s="104" t="s">
        <v>386</v>
      </c>
      <c r="Y386" s="129" t="s">
        <v>389</v>
      </c>
      <c r="Z386" s="104"/>
      <c r="AA386" s="183" t="s">
        <v>558</v>
      </c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PDM - SUBSTITUIÇÃO - DORMENTE</v>
      </c>
      <c r="AJ386" s="9" t="str">
        <f>IF(BS_CONTROLE[[#This Row],[Atividade]]=0, "-", BS_CONTROLE[[#This Row],[Atividade]])</f>
        <v>PDM - SUBSTITUIÇÃO - DORMENTE</v>
      </c>
      <c r="AK386" s="31" t="str">
        <f>BS_CONTROLE[[#This Row],[Local - Partida]]</f>
        <v>-</v>
      </c>
      <c r="AL386" s="31" t="str">
        <f>BS_CONTROLE[[#This Row],[Local - Encerramento]]</f>
        <v>-</v>
      </c>
      <c r="AM386" s="105" t="str">
        <f>IF(BS_CONTROLE[[#This Row],[Entre - Estações]]=0, "-", BS_CONTROLE[[#This Row],[Entre - Estações]])</f>
        <v>ZEZ-069</v>
      </c>
      <c r="AN386" s="105" t="str">
        <f>IF(BS_CONTROLE[[#This Row],[SB]]=0, "-", BS_CONTROLE[[#This Row],[SB]])</f>
        <v>K73K721</v>
      </c>
      <c r="AO386" s="105">
        <f>IF(BS_CONTROLE[[#This Row],[SUB]]=0, "-", BS_CONTROLE[[#This Row],[SUB]])</f>
        <v>54</v>
      </c>
      <c r="AP386" s="105">
        <f>BS_CONTROLE[[#This Row],[KM - Inicio]]</f>
        <v>72</v>
      </c>
      <c r="AQ386" s="105">
        <f>BS_CONTROLE[[#This Row],[KM - Inicio]]</f>
        <v>72</v>
      </c>
      <c r="AR386" s="108">
        <v>0.31180555555555556</v>
      </c>
      <c r="AS386" s="108"/>
      <c r="AT386" s="108"/>
      <c r="AU386" s="136"/>
      <c r="AV386" s="136"/>
      <c r="AW386" s="14"/>
      <c r="AX386" s="14"/>
      <c r="AY386" s="164">
        <f>IF(D386="","*",IFERROR(IF(ISODD(COUNT(AS386:AX386)),"ERRO",SUM((AT386-AS386),(AV386-AU386),(AX386-AW386))),"ERRO"))</f>
        <v>0</v>
      </c>
      <c r="AZ386" s="153"/>
      <c r="BA386" s="109"/>
      <c r="BB386" s="10" t="str">
        <f>IFERROR(_xlfn.XLOOKUP(AI386, BS_ATIVIDADE[ATIVIDADE],BS_ATIVIDADE[UNIDADE] ), "*")</f>
        <v>Nº DE DORMENTES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6" s="150"/>
      <c r="BG386" s="16"/>
      <c r="BH386" s="17"/>
      <c r="BI386" s="17"/>
      <c r="BJ386" s="17" t="s">
        <v>1527</v>
      </c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Produção e Intervalo</v>
      </c>
      <c r="BR386" s="19">
        <f>IF(OR(B386="",F386=""),"*",AY386/P386)</f>
        <v>0</v>
      </c>
      <c r="BS386" s="19">
        <f>IF(OR(B386="",F386=""),"*",BA386/Q386)</f>
        <v>0</v>
      </c>
      <c r="BT386" s="8" t="str">
        <f t="shared" si="8"/>
        <v/>
      </c>
    </row>
    <row r="387" spans="1:72" hidden="1">
      <c r="A387" s="47" t="str">
        <f>D387&amp;B387</f>
        <v>MODERNIZAÇÃO TURMA 246093</v>
      </c>
      <c r="B387" s="102">
        <v>46093</v>
      </c>
      <c r="C387" s="135">
        <f>IF(BS_CONTROLE[[#This Row],[DATA]]="","",WEEKNUM(BS_CONTROLE[[#This Row],[DATA]]))</f>
        <v>11</v>
      </c>
      <c r="D387" s="104" t="s">
        <v>596</v>
      </c>
      <c r="E387" s="159">
        <v>378</v>
      </c>
      <c r="F387" s="126" t="s">
        <v>691</v>
      </c>
      <c r="G387" s="142" t="str">
        <f>IF(D387="","*",VLOOKUP(F387,BS_ATIVIDADE[],3,FALSE))</f>
        <v>MODERNIZAÇÃO</v>
      </c>
      <c r="H387" s="106" t="s">
        <v>558</v>
      </c>
      <c r="I387" s="106" t="s">
        <v>558</v>
      </c>
      <c r="J387" s="105">
        <v>92</v>
      </c>
      <c r="K387" s="105">
        <v>79.67</v>
      </c>
      <c r="L387" s="105" t="s">
        <v>558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87" s="106">
        <v>0.34375</v>
      </c>
      <c r="P387" s="106">
        <v>6.25E-2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7" s="105" t="s">
        <v>1012</v>
      </c>
      <c r="W387" s="151" t="s">
        <v>1025</v>
      </c>
      <c r="X387" s="104" t="s">
        <v>386</v>
      </c>
      <c r="Y387" s="129" t="s">
        <v>389</v>
      </c>
      <c r="Z387" s="104"/>
      <c r="AA387" s="105" t="s">
        <v>558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MODERNIZAÇÃO - SOLDA</v>
      </c>
      <c r="AJ387" s="9" t="str">
        <f>IF(BS_CONTROLE[[#This Row],[Atividade]]=0, "-", BS_CONTROLE[[#This Row],[Atividade]])</f>
        <v>MODERNIZAÇÃO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tr">
        <f>IF(BS_CONTROLE[[#This Row],[Entre - Estações]]=0, "-", BS_CONTROLE[[#This Row],[Entre - Estações]])</f>
        <v>ZXW-ZEZ</v>
      </c>
      <c r="AN387" s="105" t="str">
        <f>IF(BS_CONTROLE[[#This Row],[SB]]=0, "-", BS_CONTROLE[[#This Row],[SB]])</f>
        <v>ZXWK792</v>
      </c>
      <c r="AO387" s="105">
        <f>IF(BS_CONTROLE[[#This Row],[SUB]]=0, "-", BS_CONTROLE[[#This Row],[SUB]])</f>
        <v>92</v>
      </c>
      <c r="AP387" s="105">
        <f>BS_CONTROLE[[#This Row],[KM - Inicio]]</f>
        <v>79.67</v>
      </c>
      <c r="AQ387" s="105">
        <f>BS_CONTROLE[[#This Row],[KM - Inicio]]</f>
        <v>79.67</v>
      </c>
      <c r="AR387" s="108">
        <v>0</v>
      </c>
      <c r="AS387" s="108">
        <v>0</v>
      </c>
      <c r="AT387" s="108">
        <v>0</v>
      </c>
      <c r="AU387" s="136"/>
      <c r="AV387" s="136"/>
      <c r="AW387" s="14"/>
      <c r="AX387" s="14"/>
      <c r="AY387" s="164">
        <f>IF(D387="","*",IFERROR(IF(ISODD(COUNT(AS387:AX387)),"ERRO",SUM((AT387-AS387),(AV387-AU387),(AX387-AW387))),"ERRO"))</f>
        <v>0</v>
      </c>
      <c r="AZ387" s="153"/>
      <c r="BA387" s="109">
        <v>0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7" s="150"/>
      <c r="BG387" s="16"/>
      <c r="BH387" s="17">
        <v>0</v>
      </c>
      <c r="BI387" s="17"/>
      <c r="BJ387" s="17" t="s">
        <v>1368</v>
      </c>
      <c r="BK387" s="17" t="s">
        <v>1368</v>
      </c>
      <c r="BL387" s="16"/>
      <c r="BM387" s="130" t="s">
        <v>412</v>
      </c>
      <c r="BN387" s="130" t="s">
        <v>436</v>
      </c>
      <c r="BO387" s="130" t="s">
        <v>436</v>
      </c>
      <c r="BP387" s="17" t="s">
        <v>1368</v>
      </c>
      <c r="BQ387" s="12" t="str">
        <f>IF(AND(BR387&lt;1,BS387&lt;1),"Produção e Intervalo",IF(BR387&lt;1,"Intervalo",IF(BS387&lt;1,"Produção","Aderente")))</f>
        <v>Produção e Intervalo</v>
      </c>
      <c r="BR387" s="19">
        <f>IF(OR(B387="",F387=""),"*",AY387/P387)</f>
        <v>0</v>
      </c>
      <c r="BS387" s="19">
        <f>IF(OR(B387="",F387=""),"*",BA387/Q387)</f>
        <v>0</v>
      </c>
      <c r="BT387" s="8" t="str">
        <f t="shared" si="8"/>
        <v>CondiçõesClimáticaChuva</v>
      </c>
    </row>
    <row r="388" spans="1:72" hidden="1">
      <c r="A388" s="47" t="str">
        <f>D388&amp;B388</f>
        <v>CARLOS (TP-722)46093</v>
      </c>
      <c r="B388" s="102">
        <v>46093</v>
      </c>
      <c r="C388" s="135">
        <f>IF(BS_CONTROLE[[#This Row],[DATA]]="","",WEEKNUM(BS_CONTROLE[[#This Row],[DATA]]))</f>
        <v>11</v>
      </c>
      <c r="D388" s="104" t="s">
        <v>826</v>
      </c>
      <c r="E388" s="159">
        <v>382</v>
      </c>
      <c r="F388" s="126" t="s">
        <v>744</v>
      </c>
      <c r="G388" s="142" t="str">
        <f>IF(D388="","*",VLOOKUP(F388,BS_ATIVIDADE[],3,FALSE))</f>
        <v>DORMENTE - SUBSTITUIÇÂO</v>
      </c>
      <c r="H388" s="106" t="s">
        <v>558</v>
      </c>
      <c r="I388" s="106" t="s">
        <v>558</v>
      </c>
      <c r="J388" s="105">
        <v>92</v>
      </c>
      <c r="K388" s="105">
        <v>82</v>
      </c>
      <c r="L388" s="105" t="s">
        <v>558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88" s="106">
        <v>0.41666666666666669</v>
      </c>
      <c r="P388" s="106">
        <v>8.3333333333333329E-2</v>
      </c>
      <c r="Q388" s="105">
        <v>30</v>
      </c>
      <c r="R388" s="10" t="str">
        <f>IFERROR(_xlfn.XLOOKUP(F388, BS_ATIVIDADE[ATIVIDADE],BS_ATIVIDADE[UNIDADE] ), "*")</f>
        <v>Nº DE DORMENTES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8" s="105" t="s">
        <v>1029</v>
      </c>
      <c r="W388" s="151" t="s">
        <v>1092</v>
      </c>
      <c r="X388" s="104" t="s">
        <v>386</v>
      </c>
      <c r="Y388" s="129" t="s">
        <v>389</v>
      </c>
      <c r="Z388" s="104"/>
      <c r="AA388" s="183" t="s">
        <v>558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SUBSTITUIÇÃO - DORMENTE</v>
      </c>
      <c r="AJ388" s="9" t="str">
        <f>IF(BS_CONTROLE[[#This Row],[Atividade]]=0, "-", BS_CONTROLE[[#This Row],[Atividade]])</f>
        <v>PDM - SUBSTITUIÇÃO - DORMENTE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tr">
        <f>IF(BS_CONTROLE[[#This Row],[Entre - Estações]]=0, "-", BS_CONTROLE[[#This Row],[Entre - Estações]])</f>
        <v>ZXW</v>
      </c>
      <c r="AN388" s="105" t="str">
        <f>IF(BS_CONTROLE[[#This Row],[SB]]=0, "-", BS_CONTROLE[[#This Row],[SB]])</f>
        <v>ZXW2</v>
      </c>
      <c r="AO388" s="105">
        <f>IF(BS_CONTROLE[[#This Row],[SUB]]=0, "-", BS_CONTROLE[[#This Row],[SUB]])</f>
        <v>92</v>
      </c>
      <c r="AP388" s="105">
        <f>BS_CONTROLE[[#This Row],[KM - Inicio]]</f>
        <v>82</v>
      </c>
      <c r="AQ388" s="105">
        <f>BS_CONTROLE[[#This Row],[KM - Inicio]]</f>
        <v>82</v>
      </c>
      <c r="AR388" s="108">
        <v>0.38680555555555557</v>
      </c>
      <c r="AS388" s="108"/>
      <c r="AT388" s="108"/>
      <c r="AU388" s="136"/>
      <c r="AV388" s="136"/>
      <c r="AW388" s="14"/>
      <c r="AX388" s="14"/>
      <c r="AY388" s="164">
        <f>IF(D388="","*",IFERROR(IF(ISODD(COUNT(AS388:AX388)),"ERRO",SUM((AT388-AS388),(AV388-AU388),(AX388-AW388))),"ERRO"))</f>
        <v>0</v>
      </c>
      <c r="AZ388" s="153"/>
      <c r="BA388" s="109"/>
      <c r="BB388" s="10" t="str">
        <f>IFERROR(_xlfn.XLOOKUP(AI388, BS_ATIVIDADE[ATIVIDADE],BS_ATIVIDADE[UNIDADE] ), "*")</f>
        <v>Nº DE DORMENTES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8" s="150"/>
      <c r="BG388" s="16"/>
      <c r="BH388" s="17"/>
      <c r="BI388" s="17"/>
      <c r="BJ388" s="17" t="s">
        <v>1528</v>
      </c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Produção e Intervalo</v>
      </c>
      <c r="BR388" s="19">
        <f>IF(OR(B388="",F388=""),"*",AY388/P388)</f>
        <v>0</v>
      </c>
      <c r="BS388" s="19">
        <f>IF(OR(B388="",F388=""),"*",BA388/Q388)</f>
        <v>0</v>
      </c>
      <c r="BT388" s="8" t="str">
        <f t="shared" si="8"/>
        <v/>
      </c>
    </row>
    <row r="389" spans="1:72" hidden="1">
      <c r="A389" s="47" t="str">
        <f>D389&amp;B389</f>
        <v>RAFAEL (TP-695)46093</v>
      </c>
      <c r="B389" s="102">
        <v>46093</v>
      </c>
      <c r="C389" s="135">
        <f>IF(BS_CONTROLE[[#This Row],[DATA]]="","",WEEKNUM(BS_CONTROLE[[#This Row],[DATA]]))</f>
        <v>11</v>
      </c>
      <c r="D389" s="104" t="s">
        <v>892</v>
      </c>
      <c r="E389" s="159">
        <v>383</v>
      </c>
      <c r="F389" s="126" t="s">
        <v>714</v>
      </c>
      <c r="G389" s="142" t="str">
        <f>IF(D389="","*",VLOOKUP(F389,BS_ATIVIDADE[],3,FALSE))</f>
        <v>AMV</v>
      </c>
      <c r="H389" s="106" t="s">
        <v>558</v>
      </c>
      <c r="I389" s="106"/>
      <c r="J389" s="105">
        <v>92</v>
      </c>
      <c r="K389" s="105">
        <v>101.95</v>
      </c>
      <c r="L389" s="105" t="s">
        <v>558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89" s="106">
        <v>0.375</v>
      </c>
      <c r="P389" s="106">
        <v>0.125</v>
      </c>
      <c r="Q389" s="105">
        <v>2</v>
      </c>
      <c r="R389" s="10" t="str">
        <f>IFERROR(_xlfn.XLOOKUP(F389, BS_ATIVIDADE[ATIVIDADE],BS_ATIVIDADE[UNIDADE] ), "*")</f>
        <v>Nº DE PEÇAS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9" s="105" t="s">
        <v>1029</v>
      </c>
      <c r="W389" s="151" t="s">
        <v>1088</v>
      </c>
      <c r="X389" s="104" t="s">
        <v>386</v>
      </c>
      <c r="Y389" s="129" t="s">
        <v>389</v>
      </c>
      <c r="Z389" s="104"/>
      <c r="AA389" s="105" t="s">
        <v>558</v>
      </c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AMV - JACARÉ</v>
      </c>
      <c r="AJ389" s="9" t="str">
        <f>IF(BS_CONTROLE[[#This Row],[Atividade]]=0, "-", BS_CONTROLE[[#This Row],[Atividade]])</f>
        <v>PDM - AMV - JACARÉ</v>
      </c>
      <c r="AK389" s="31" t="str">
        <f>BS_CONTROLE[[#This Row],[Local - Partida]]</f>
        <v>-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ZGP</v>
      </c>
      <c r="AN389" s="105" t="str">
        <f>IF(BS_CONTROLE[[#This Row],[SB]]=0, "-", BS_CONTROLE[[#This Row],[SB]])</f>
        <v>ZGP2</v>
      </c>
      <c r="AO389" s="105">
        <f>IF(BS_CONTROLE[[#This Row],[SUB]]=0, "-", BS_CONTROLE[[#This Row],[SUB]])</f>
        <v>92</v>
      </c>
      <c r="AP389" s="105">
        <f>BS_CONTROLE[[#This Row],[KM - Inicio]]</f>
        <v>101.95</v>
      </c>
      <c r="AQ389" s="105">
        <f>BS_CONTROLE[[#This Row],[KM - Inicio]]</f>
        <v>101.95</v>
      </c>
      <c r="AR389" s="108"/>
      <c r="AS389" s="108"/>
      <c r="AT389" s="108"/>
      <c r="AU389" s="136"/>
      <c r="AV389" s="136"/>
      <c r="AW389" s="14"/>
      <c r="AX389" s="14"/>
      <c r="AY389" s="164">
        <f>IF(D389="","*",IFERROR(IF(ISODD(COUNT(AS389:AX389)),"ERRO",SUM((AT389-AS389),(AV389-AU389),(AX389-AW389))),"ERRO"))</f>
        <v>0</v>
      </c>
      <c r="AZ389" s="153"/>
      <c r="BA389" s="109"/>
      <c r="BB389" s="10" t="str">
        <f>IFERROR(_xlfn.XLOOKUP(AI389, BS_ATIVIDADE[ATIVIDADE],BS_ATIVIDADE[UNIDADE] ), "*")</f>
        <v>Nº DE PEÇAS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9" s="150"/>
      <c r="BG389" s="16"/>
      <c r="BH389" s="17"/>
      <c r="BI389" s="17"/>
      <c r="BJ389" s="17" t="s">
        <v>1321</v>
      </c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Produção e Intervalo</v>
      </c>
      <c r="BR389" s="19">
        <f>IF(OR(B389="",F389=""),"*",AY389/P389)</f>
        <v>0</v>
      </c>
      <c r="BS389" s="19">
        <f>IF(OR(B389="",F389=""),"*",BA389/Q389)</f>
        <v>0</v>
      </c>
      <c r="BT389" s="8" t="str">
        <f t="shared" si="8"/>
        <v/>
      </c>
    </row>
    <row r="390" spans="1:72" hidden="1">
      <c r="A390" s="47" t="str">
        <f>D390&amp;B390</f>
        <v>MOD ZGP46093</v>
      </c>
      <c r="B390" s="102">
        <v>46093</v>
      </c>
      <c r="C390" s="135">
        <f>IF(BS_CONTROLE[[#This Row],[DATA]]="","",WEEKNUM(BS_CONTROLE[[#This Row],[DATA]]))</f>
        <v>11</v>
      </c>
      <c r="D390" s="104" t="s">
        <v>915</v>
      </c>
      <c r="E390" s="159">
        <v>46</v>
      </c>
      <c r="F390" s="126" t="s">
        <v>548</v>
      </c>
      <c r="G390" s="142" t="str">
        <f>IF(D390="","*",VLOOKUP(F390,BS_ATIVIDADE[],3,FALSE))</f>
        <v>OUTROS</v>
      </c>
      <c r="H390" s="106" t="s">
        <v>558</v>
      </c>
      <c r="I390" s="106" t="s">
        <v>558</v>
      </c>
      <c r="J390" s="105">
        <v>92</v>
      </c>
      <c r="K390" s="105">
        <v>102</v>
      </c>
      <c r="L390" s="105">
        <v>106.3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0" s="106">
        <v>0.33333333333333331</v>
      </c>
      <c r="P390" s="106">
        <v>0.22916666666666666</v>
      </c>
      <c r="Q390" s="105">
        <v>1</v>
      </c>
      <c r="R390" s="10" t="str">
        <f>IFERROR(_xlfn.XLOOKUP(F390, BS_ATIVIDADE[ATIVIDADE],BS_ATIVIDADE[UNIDADE] ), "*")</f>
        <v>BINÁRIO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0" s="105" t="s">
        <v>1012</v>
      </c>
      <c r="W390" s="151" t="s">
        <v>1529</v>
      </c>
      <c r="X390" s="104" t="s">
        <v>386</v>
      </c>
      <c r="Y390" s="129" t="s">
        <v>389</v>
      </c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BLOCO</v>
      </c>
      <c r="AJ390" s="9" t="str">
        <f>IF(BS_CONTROLE[[#This Row],[Atividade]]=0, "-", BS_CONTROLE[[#This Row],[Atividade]])</f>
        <v>BLOCO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ZGP</v>
      </c>
      <c r="AN390" s="105" t="str">
        <f>IF(BS_CONTROLE[[#This Row],[SB]]=0, "-", BS_CONTROLE[[#This Row],[SB]])</f>
        <v>ZGP2</v>
      </c>
      <c r="AO390" s="105">
        <f>IF(BS_CONTROLE[[#This Row],[SUB]]=0, "-", BS_CONTROLE[[#This Row],[SUB]])</f>
        <v>92</v>
      </c>
      <c r="AP390" s="105">
        <f>BS_CONTROLE[[#This Row],[KM - Inicio]]</f>
        <v>102</v>
      </c>
      <c r="AQ390" s="105">
        <f>BS_CONTROLE[[#This Row],[KM - Inicio]]</f>
        <v>102</v>
      </c>
      <c r="AR390" s="108"/>
      <c r="AS390" s="108"/>
      <c r="AT390" s="108"/>
      <c r="AU390" s="136"/>
      <c r="AV390" s="136"/>
      <c r="AW390" s="14"/>
      <c r="AX390" s="14"/>
      <c r="AY390" s="164">
        <f>IF(D390="","*",IFERROR(IF(ISODD(COUNT(AS390:AX390)),"ERRO",SUM((AT390-AS390),(AV390-AU390),(AX390-AW390))),"ERRO"))</f>
        <v>0</v>
      </c>
      <c r="AZ390" s="153"/>
      <c r="BA390" s="109"/>
      <c r="BB390" s="10" t="str">
        <f>IFERROR(_xlfn.XLOOKUP(AI390, BS_ATIVIDADE[ATIVIDADE],BS_ATIVIDADE[UNIDADE] ), "*")</f>
        <v>BINÁRIO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0" s="150"/>
      <c r="BG390" s="16"/>
      <c r="BH390" s="17"/>
      <c r="BI390" s="17"/>
      <c r="BJ390" s="17" t="s">
        <v>1530</v>
      </c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Produção e Intervalo</v>
      </c>
      <c r="BR390" s="19">
        <f>IF(OR(B390="",F390=""),"*",AY390/P390)</f>
        <v>0</v>
      </c>
      <c r="BS390" s="19">
        <f>IF(OR(B390="",F390=""),"*",BA390/Q390)</f>
        <v>0</v>
      </c>
      <c r="BT390" s="8" t="str">
        <f t="shared" si="8"/>
        <v/>
      </c>
    </row>
    <row r="391" spans="1:72" hidden="1">
      <c r="A391" s="47" t="str">
        <f>D391&amp;B391</f>
        <v>V8546093</v>
      </c>
      <c r="B391" s="102">
        <v>46093</v>
      </c>
      <c r="C391" s="135">
        <f>IF(BS_CONTROLE[[#This Row],[DATA]]="","",WEEKNUM(BS_CONTROLE[[#This Row],[DATA]]))</f>
        <v>11</v>
      </c>
      <c r="D391" s="104" t="s">
        <v>759</v>
      </c>
      <c r="E391" s="159">
        <v>318</v>
      </c>
      <c r="F391" s="126" t="s">
        <v>663</v>
      </c>
      <c r="G391" s="142" t="str">
        <f>IF(D391="","*",VLOOKUP(F391,BS_ATIVIDADE[],3,FALSE))</f>
        <v>MECANIZAÇÃO - SOCADORA</v>
      </c>
      <c r="H391" s="106" t="s">
        <v>1225</v>
      </c>
      <c r="I391" s="106" t="s">
        <v>1225</v>
      </c>
      <c r="J391" s="105">
        <v>92</v>
      </c>
      <c r="K391" s="105">
        <v>102.1</v>
      </c>
      <c r="L391" s="105">
        <v>103.54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1" s="106">
        <v>0.32291666666666669</v>
      </c>
      <c r="P391" s="106">
        <v>0</v>
      </c>
      <c r="Q391" s="105">
        <v>1310</v>
      </c>
      <c r="R391" s="10" t="str">
        <f>IFERROR(_xlfn.XLOOKUP(F391, BS_ATIVIDADE[ATIVIDADE],BS_ATIVIDADE[UNIDADE] ), "*")</f>
        <v>M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1" s="105" t="s">
        <v>1012</v>
      </c>
      <c r="W391" s="151" t="s">
        <v>1317</v>
      </c>
      <c r="X391" s="104" t="s">
        <v>386</v>
      </c>
      <c r="Y391" s="129" t="s">
        <v>389</v>
      </c>
      <c r="Z391" s="104"/>
      <c r="AA391" s="105">
        <v>1</v>
      </c>
      <c r="AB391" s="103" t="s">
        <v>377</v>
      </c>
      <c r="AC391" s="152" t="s">
        <v>371</v>
      </c>
      <c r="AD391" s="107">
        <v>0.3125</v>
      </c>
      <c r="AE391" s="105">
        <v>2235</v>
      </c>
      <c r="AF391" s="105" t="s">
        <v>558</v>
      </c>
      <c r="AG391" s="105"/>
      <c r="AH391" s="15"/>
      <c r="AI391" s="126" t="str">
        <f>IF(BS_CONTROLE[[#This Row],[Atividade]]=0, "-", BS_CONTROLE[[#This Row],[Atividade]])</f>
        <v>MECANIZAÇÃO - SOCADORA</v>
      </c>
      <c r="AJ391" s="9" t="str">
        <f>IF(BS_CONTROLE[[#This Row],[Atividade]]=0, "-", BS_CONTROLE[[#This Row],[Atividade]])</f>
        <v>MECANIZAÇÃO - SOCADORA</v>
      </c>
      <c r="AK391" s="31" t="str">
        <f>BS_CONTROLE[[#This Row],[Local - Partida]]</f>
        <v>ZDRZPT</v>
      </c>
      <c r="AL391" s="31" t="str">
        <f>BS_CONTROLE[[#This Row],[Local - Encerramento]]</f>
        <v>ZDRZPT</v>
      </c>
      <c r="AM391" s="105" t="str">
        <f>IF(BS_CONTROLE[[#This Row],[Entre - Estações]]=0, "-", BS_CONTROLE[[#This Row],[Entre - Estações]])</f>
        <v>ZGP</v>
      </c>
      <c r="AN391" s="105" t="str">
        <f>IF(BS_CONTROLE[[#This Row],[SB]]=0, "-", BS_CONTROLE[[#This Row],[SB]])</f>
        <v>ZGP2</v>
      </c>
      <c r="AO391" s="105">
        <f>IF(BS_CONTROLE[[#This Row],[SUB]]=0, "-", BS_CONTROLE[[#This Row],[SUB]])</f>
        <v>92</v>
      </c>
      <c r="AP391" s="105">
        <f>BS_CONTROLE[[#This Row],[KM - Inicio]]</f>
        <v>102.1</v>
      </c>
      <c r="AQ391" s="105">
        <f>BS_CONTROLE[[#This Row],[KM - Inicio]]</f>
        <v>102.1</v>
      </c>
      <c r="AR391" s="108"/>
      <c r="AS391" s="108"/>
      <c r="AT391" s="108"/>
      <c r="AU391" s="136"/>
      <c r="AV391" s="136"/>
      <c r="AW391" s="14"/>
      <c r="AX391" s="14"/>
      <c r="AY391" s="164">
        <f>IF(D391="","*",IFERROR(IF(ISODD(COUNT(AS391:AX391)),"ERRO",SUM((AT391-AS391),(AV391-AU391),(AX391-AW391))),"ERRO"))</f>
        <v>0</v>
      </c>
      <c r="AZ391" s="153"/>
      <c r="BA391" s="109"/>
      <c r="BB391" s="10" t="str">
        <f>IFERROR(_xlfn.XLOOKUP(AI391, BS_ATIVIDADE[ATIVIDADE],BS_ATIVIDADE[UNIDADE] ), "*")</f>
        <v>M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1" s="150"/>
      <c r="BG391" s="16"/>
      <c r="BH391" s="17"/>
      <c r="BI391" s="17"/>
      <c r="BJ391" s="17" t="s">
        <v>1531</v>
      </c>
      <c r="BK391" s="18"/>
      <c r="BL391" s="16"/>
      <c r="BM391" s="130"/>
      <c r="BN391" s="130"/>
      <c r="BO391" s="130"/>
      <c r="BP391" s="18"/>
      <c r="BQ391" s="12" t="e">
        <f>IF(AND(BR391&lt;1,BS391&lt;1),"Produção e Intervalo",IF(BR391&lt;1,"Intervalo",IF(BS391&lt;1,"Produção","Aderente")))</f>
        <v>#DIV/0!</v>
      </c>
      <c r="BR391" s="19" t="e">
        <f>IF(OR(B391="",F391=""),"*",AY391/P391)</f>
        <v>#DIV/0!</v>
      </c>
      <c r="BS391" s="19">
        <f>IF(OR(B391="",F391=""),"*",BA391/Q391)</f>
        <v>0</v>
      </c>
      <c r="BT391" s="8" t="str">
        <f t="shared" si="8"/>
        <v/>
      </c>
    </row>
    <row r="392" spans="1:72" hidden="1">
      <c r="A392" s="47" t="str">
        <f>D392&amp;B392</f>
        <v>W6246093</v>
      </c>
      <c r="B392" s="102">
        <v>46093</v>
      </c>
      <c r="C392" s="135">
        <f>IF(BS_CONTROLE[[#This Row],[DATA]]="","",WEEKNUM(BS_CONTROLE[[#This Row],[DATA]]))</f>
        <v>11</v>
      </c>
      <c r="D392" s="104" t="s">
        <v>793</v>
      </c>
      <c r="E392" s="159">
        <v>318</v>
      </c>
      <c r="F392" s="126" t="s">
        <v>687</v>
      </c>
      <c r="G392" s="142" t="str">
        <f>IF(D392="","*",VLOOKUP(F392,BS_ATIVIDADE[],3,FALSE))</f>
        <v>MODERNIZAÇÃO</v>
      </c>
      <c r="H392" s="106" t="s">
        <v>1225</v>
      </c>
      <c r="I392" s="106" t="s">
        <v>1225</v>
      </c>
      <c r="J392" s="105">
        <v>92</v>
      </c>
      <c r="K392" s="105">
        <v>103.07</v>
      </c>
      <c r="L392" s="105">
        <v>104.8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2" s="106">
        <v>0.32291666666666669</v>
      </c>
      <c r="P392" s="106">
        <v>0</v>
      </c>
      <c r="Q392" s="105">
        <v>2</v>
      </c>
      <c r="R392" s="10" t="str">
        <f>IFERROR(_xlfn.XLOOKUP(F392, BS_ATIVIDADE[ATIVIDADE],BS_ATIVIDADE[UNIDADE] ), "*")</f>
        <v>VAGÕES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1012</v>
      </c>
      <c r="W392" s="151" t="s">
        <v>1532</v>
      </c>
      <c r="X392" s="104" t="s">
        <v>386</v>
      </c>
      <c r="Y392" s="129" t="s">
        <v>389</v>
      </c>
      <c r="Z392" s="104"/>
      <c r="AA392" s="105">
        <v>1</v>
      </c>
      <c r="AB392" s="103" t="s">
        <v>377</v>
      </c>
      <c r="AC392" s="152" t="s">
        <v>371</v>
      </c>
      <c r="AD392" s="107">
        <v>0.3125</v>
      </c>
      <c r="AE392" s="105">
        <v>9049</v>
      </c>
      <c r="AF392" s="105" t="s">
        <v>558</v>
      </c>
      <c r="AG392" s="105"/>
      <c r="AH392" s="15"/>
      <c r="AI392" s="126" t="str">
        <f>IF(BS_CONTROLE[[#This Row],[Atividade]]=0, "-", BS_CONTROLE[[#This Row],[Atividade]])</f>
        <v>MODERNIZAÇÃO - PEDRA - DESCARGA</v>
      </c>
      <c r="AJ392" s="9" t="str">
        <f>IF(BS_CONTROLE[[#This Row],[Atividade]]=0, "-", BS_CONTROLE[[#This Row],[Atividade]])</f>
        <v>MODERNIZAÇÃO - PEDRA - DESCARGA</v>
      </c>
      <c r="AK392" s="31" t="str">
        <f>BS_CONTROLE[[#This Row],[Local - Partida]]</f>
        <v>ZDRZPT</v>
      </c>
      <c r="AL392" s="31" t="str">
        <f>BS_CONTROLE[[#This Row],[Local - Encerramento]]</f>
        <v>ZDRZPT</v>
      </c>
      <c r="AM392" s="105" t="str">
        <f>IF(BS_CONTROLE[[#This Row],[Entre - Estações]]=0, "-", BS_CONTROLE[[#This Row],[Entre - Estações]])</f>
        <v>ZGP</v>
      </c>
      <c r="AN392" s="105" t="str">
        <f>IF(BS_CONTROLE[[#This Row],[SB]]=0, "-", BS_CONTROLE[[#This Row],[SB]])</f>
        <v>ZGP2</v>
      </c>
      <c r="AO392" s="105">
        <f>IF(BS_CONTROLE[[#This Row],[SUB]]=0, "-", BS_CONTROLE[[#This Row],[SUB]])</f>
        <v>92</v>
      </c>
      <c r="AP392" s="105">
        <f>BS_CONTROLE[[#This Row],[KM - Inicio]]</f>
        <v>103.07</v>
      </c>
      <c r="AQ392" s="105">
        <f>BS_CONTROLE[[#This Row],[KM - Inicio]]</f>
        <v>103.07</v>
      </c>
      <c r="AR392" s="108"/>
      <c r="AS392" s="108"/>
      <c r="AT392" s="108"/>
      <c r="AU392" s="136"/>
      <c r="AV392" s="136"/>
      <c r="AW392" s="14"/>
      <c r="AX392" s="14"/>
      <c r="AY392" s="164">
        <f>IF(D392="","*",IFERROR(IF(ISODD(COUNT(AS392:AX392)),"ERRO",SUM((AT392-AS392),(AV392-AU392),(AX392-AW392))),"ERRO"))</f>
        <v>0</v>
      </c>
      <c r="AZ392" s="153"/>
      <c r="BA392" s="109"/>
      <c r="BB392" s="10" t="str">
        <f>IFERROR(_xlfn.XLOOKUP(AI392, BS_ATIVIDADE[ATIVIDADE],BS_ATIVIDADE[UNIDADE] ), "*")</f>
        <v>VAGÕES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/>
      <c r="BI392" s="17"/>
      <c r="BJ392" s="17" t="s">
        <v>1531</v>
      </c>
      <c r="BK392" s="18"/>
      <c r="BL392" s="16"/>
      <c r="BM392" s="130"/>
      <c r="BN392" s="130"/>
      <c r="BO392" s="130"/>
      <c r="BP392" s="18"/>
      <c r="BQ392" s="12" t="e">
        <f>IF(AND(BR392&lt;1,BS392&lt;1),"Produção e Intervalo",IF(BR392&lt;1,"Intervalo",IF(BS392&lt;1,"Produção","Aderente")))</f>
        <v>#DIV/0!</v>
      </c>
      <c r="BR392" s="19" t="e">
        <f>IF(OR(B392="",F392=""),"*",AY392/P392)</f>
        <v>#DIV/0!</v>
      </c>
      <c r="BS392" s="19">
        <f>IF(OR(B392="",F392=""),"*",BA392/Q392)</f>
        <v>0</v>
      </c>
      <c r="BT392" s="8" t="str">
        <f t="shared" ref="BT392:BT455" si="9">IF(BN392="","",SUBSTITUTE(BM392," ","")&amp;SUBSTITUTE(BN392," ",""))</f>
        <v/>
      </c>
    </row>
    <row r="393" spans="1:72" hidden="1">
      <c r="A393" s="47" t="str">
        <f>D393&amp;B393</f>
        <v>HUELTON (TP-725)46093</v>
      </c>
      <c r="B393" s="102">
        <v>46093</v>
      </c>
      <c r="C393" s="135">
        <f>IF(BS_CONTROLE[[#This Row],[DATA]]="","",WEEKNUM(BS_CONTROLE[[#This Row],[DATA]]))</f>
        <v>11</v>
      </c>
      <c r="D393" s="104" t="s">
        <v>854</v>
      </c>
      <c r="E393" s="159">
        <v>387</v>
      </c>
      <c r="F393" s="126" t="s">
        <v>740</v>
      </c>
      <c r="G393" s="142" t="str">
        <f>IF(D393="","*",VLOOKUP(F393,BS_ATIVIDADE[],3,FALSE))</f>
        <v>SOLDA</v>
      </c>
      <c r="H393" s="106" t="s">
        <v>558</v>
      </c>
      <c r="I393" s="106"/>
      <c r="J393" s="105">
        <v>92</v>
      </c>
      <c r="K393" s="105">
        <v>106.8</v>
      </c>
      <c r="L393" s="105" t="s">
        <v>558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93" s="127" t="s">
        <v>367</v>
      </c>
      <c r="O393" s="106">
        <v>0.375</v>
      </c>
      <c r="P393" s="106">
        <v>0.125</v>
      </c>
      <c r="Q393" s="105">
        <v>2</v>
      </c>
      <c r="R393" s="10" t="str">
        <f>IFERROR(_xlfn.XLOOKUP(F393, BS_ATIVIDADE[ATIVIDADE],BS_ATIVIDADE[UNIDADE] ), "*")</f>
        <v>Nº DE SOLDA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1029</v>
      </c>
      <c r="W393" s="151" t="s">
        <v>1025</v>
      </c>
      <c r="X393" s="104" t="s">
        <v>386</v>
      </c>
      <c r="Y393" s="129" t="s">
        <v>389</v>
      </c>
      <c r="Z393" s="104"/>
      <c r="AA393" s="105" t="s">
        <v>558</v>
      </c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PDM - SOLDA</v>
      </c>
      <c r="AJ393" s="9" t="str">
        <f>IF(BS_CONTROLE[[#This Row],[Atividade]]=0, "-", BS_CONTROLE[[#This Row],[Atividade]])</f>
        <v>PDM - SOLDA</v>
      </c>
      <c r="AK393" s="31" t="str">
        <f>BS_CONTROLE[[#This Row],[Local - Partida]]</f>
        <v>-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ZPT</v>
      </c>
      <c r="AN393" s="105" t="str">
        <f>IF(BS_CONTROLE[[#This Row],[SB]]=0, "-", BS_CONTROLE[[#This Row],[SB]])</f>
        <v>ZPT2</v>
      </c>
      <c r="AO393" s="105">
        <f>IF(BS_CONTROLE[[#This Row],[SUB]]=0, "-", BS_CONTROLE[[#This Row],[SUB]])</f>
        <v>92</v>
      </c>
      <c r="AP393" s="105">
        <f>BS_CONTROLE[[#This Row],[KM - Inicio]]</f>
        <v>106.8</v>
      </c>
      <c r="AQ393" s="105">
        <f>BS_CONTROLE[[#This Row],[KM - Inicio]]</f>
        <v>106.8</v>
      </c>
      <c r="AR393" s="108">
        <v>0</v>
      </c>
      <c r="AS393" s="108">
        <v>0</v>
      </c>
      <c r="AT393" s="108">
        <v>0</v>
      </c>
      <c r="AU393" s="136"/>
      <c r="AV393" s="136"/>
      <c r="AW393" s="14"/>
      <c r="AX393" s="14"/>
      <c r="AY393" s="164">
        <f>IF(D393="","*",IFERROR(IF(ISODD(COUNT(AS393:AX393)),"ERRO",SUM((AT393-AS393),(AV393-AU393),(AX393-AW393))),"ERRO"))</f>
        <v>0</v>
      </c>
      <c r="AZ393" s="153"/>
      <c r="BA393" s="109">
        <v>0</v>
      </c>
      <c r="BB393" s="10" t="str">
        <f>IFERROR(_xlfn.XLOOKUP(AI393, BS_ATIVIDADE[ATIVIDADE],BS_ATIVIDADE[UNIDADE] ), "*")</f>
        <v>Nº DE SOLDA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0</v>
      </c>
      <c r="BI393" s="17"/>
      <c r="BJ393" s="17" t="s">
        <v>1368</v>
      </c>
      <c r="BK393" s="17" t="s">
        <v>1368</v>
      </c>
      <c r="BL393" s="16"/>
      <c r="BM393" s="130" t="s">
        <v>412</v>
      </c>
      <c r="BN393" s="130" t="s">
        <v>436</v>
      </c>
      <c r="BO393" s="130" t="s">
        <v>436</v>
      </c>
      <c r="BP393" s="17" t="s">
        <v>1368</v>
      </c>
      <c r="BQ393" s="12" t="str">
        <f>IF(AND(BR393&lt;1,BS393&lt;1),"Produção e Intervalo",IF(BR393&lt;1,"Intervalo",IF(BS393&lt;1,"Produção","Aderente")))</f>
        <v>Produção e Intervalo</v>
      </c>
      <c r="BR393" s="19">
        <f>IF(OR(B393="",F393=""),"*",AY393/P393)</f>
        <v>0</v>
      </c>
      <c r="BS393" s="19">
        <f>IF(OR(B393="",F393=""),"*",BA393/Q393)</f>
        <v>0</v>
      </c>
      <c r="BT393" s="8" t="str">
        <f t="shared" si="9"/>
        <v>CondiçõesClimáticaChuva</v>
      </c>
    </row>
    <row r="394" spans="1:72" hidden="1">
      <c r="A394" s="47" t="str">
        <f>D394&amp;B394</f>
        <v>EXPANSÃO TURMA 146093</v>
      </c>
      <c r="B394" s="102">
        <v>46093</v>
      </c>
      <c r="C394" s="135">
        <f>IF(BS_CONTROLE[[#This Row],[DATA]]="","",WEEKNUM(BS_CONTROLE[[#This Row],[DATA]]))</f>
        <v>11</v>
      </c>
      <c r="D394" s="104" t="s">
        <v>559</v>
      </c>
      <c r="E394" s="159">
        <v>285</v>
      </c>
      <c r="F394" s="126" t="s">
        <v>619</v>
      </c>
      <c r="G394" s="142" t="str">
        <f>IF(D394="","*",VLOOKUP(F394,BS_ATIVIDADE[],3,FALSE))</f>
        <v>EXPANSÃO</v>
      </c>
      <c r="H394" s="106" t="s">
        <v>558</v>
      </c>
      <c r="I394" s="106" t="s">
        <v>558</v>
      </c>
      <c r="J394" s="105">
        <v>30</v>
      </c>
      <c r="K394" s="105">
        <v>111.5</v>
      </c>
      <c r="L394" s="105">
        <v>112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4" s="127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94" s="106">
        <v>0.41666666666666669</v>
      </c>
      <c r="P394" s="106">
        <v>6.25E-2</v>
      </c>
      <c r="Q394" s="105">
        <v>1</v>
      </c>
      <c r="R394" s="10" t="str">
        <f>IFERROR(_xlfn.XLOOKUP(F394, BS_ATIVIDADE[ATIVIDADE],BS_ATIVIDADE[UNIDADE] ), "*")</f>
        <v>Nº DE SOLDA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4" s="105" t="s">
        <v>1047</v>
      </c>
      <c r="W394" s="151" t="s">
        <v>1025</v>
      </c>
      <c r="X394" s="104" t="s">
        <v>386</v>
      </c>
      <c r="Y394" s="129" t="s">
        <v>389</v>
      </c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EXPANSÃO - SOLDA</v>
      </c>
      <c r="AJ394" s="9" t="str">
        <f>IF(BS_CONTROLE[[#This Row],[Atividade]]=0, "-", BS_CONTROLE[[#This Row],[Atividade]])</f>
        <v>EXPANSÃO - SOLDA</v>
      </c>
      <c r="AK394" s="31" t="str">
        <f>BS_CONTROLE[[#This Row],[Local - Partida]]</f>
        <v>-</v>
      </c>
      <c r="AL394" s="31" t="str">
        <f>BS_CONTROLE[[#This Row],[Local - Encerramento]]</f>
        <v>-</v>
      </c>
      <c r="AM394" s="105" t="str">
        <f>IF(BS_CONTROLE[[#This Row],[Entre - Estações]]=0, "-", BS_CONTROLE[[#This Row],[Entre - Estações]])</f>
        <v>ZGM-109</v>
      </c>
      <c r="AN394" s="105">
        <f>IF(BS_CONTROLE[[#This Row],[SB]]=0, "-", BS_CONTROLE[[#This Row],[SB]])</f>
        <v>1121111</v>
      </c>
      <c r="AO394" s="105">
        <f>IF(BS_CONTROLE[[#This Row],[SUB]]=0, "-", BS_CONTROLE[[#This Row],[SUB]])</f>
        <v>30</v>
      </c>
      <c r="AP394" s="105">
        <f>BS_CONTROLE[[#This Row],[KM - Inicio]]</f>
        <v>111.5</v>
      </c>
      <c r="AQ394" s="105">
        <f>BS_CONTROLE[[#This Row],[KM - Inicio]]</f>
        <v>111.5</v>
      </c>
      <c r="AR394" s="108">
        <v>0</v>
      </c>
      <c r="AS394" s="108">
        <v>0</v>
      </c>
      <c r="AT394" s="108">
        <v>0</v>
      </c>
      <c r="AU394" s="136"/>
      <c r="AV394" s="136"/>
      <c r="AW394" s="14"/>
      <c r="AX394" s="14"/>
      <c r="AY394" s="164">
        <f>IF(D394="","*",IFERROR(IF(ISODD(COUNT(AS394:AX394)),"ERRO",SUM((AT394-AS394),(AV394-AU394),(AX394-AW394))),"ERRO"))</f>
        <v>0</v>
      </c>
      <c r="AZ394" s="153"/>
      <c r="BA394" s="109">
        <v>0</v>
      </c>
      <c r="BB394" s="10" t="str">
        <f>IFERROR(_xlfn.XLOOKUP(AI394, BS_ATIVIDADE[ATIVIDADE],BS_ATIVIDADE[UNIDADE] ), "*")</f>
        <v>Nº DE SOLDA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4" s="150"/>
      <c r="BG394" s="16"/>
      <c r="BH394" s="17">
        <v>0</v>
      </c>
      <c r="BI394" s="17"/>
      <c r="BJ394" s="17" t="s">
        <v>1368</v>
      </c>
      <c r="BK394" s="17" t="s">
        <v>1368</v>
      </c>
      <c r="BL394" s="16"/>
      <c r="BM394" s="130" t="s">
        <v>412</v>
      </c>
      <c r="BN394" s="130" t="s">
        <v>436</v>
      </c>
      <c r="BO394" s="130" t="s">
        <v>436</v>
      </c>
      <c r="BP394" s="17" t="s">
        <v>1368</v>
      </c>
      <c r="BQ394" s="12" t="str">
        <f>IF(AND(BR394&lt;1,BS394&lt;1),"Produção e Intervalo",IF(BR394&lt;1,"Intervalo",IF(BS394&lt;1,"Produção","Aderente")))</f>
        <v>Produção e Intervalo</v>
      </c>
      <c r="BR394" s="19">
        <f>IF(OR(B394="",F394=""),"*",AY394/P394)</f>
        <v>0</v>
      </c>
      <c r="BS394" s="19">
        <f>IF(OR(B394="",F394=""),"*",BA394/Q394)</f>
        <v>0</v>
      </c>
      <c r="BT394" s="8" t="str">
        <f t="shared" si="9"/>
        <v>CondiçõesClimáticaChuva</v>
      </c>
    </row>
    <row r="395" spans="1:72" hidden="1">
      <c r="A395" s="47" t="str">
        <f>D395&amp;B395</f>
        <v>DIEGO (TF-42)46093</v>
      </c>
      <c r="B395" s="102">
        <v>46093</v>
      </c>
      <c r="C395" s="135">
        <f>IF(BS_CONTROLE[[#This Row],[DATA]]="","",WEEKNUM(BS_CONTROLE[[#This Row],[DATA]]))</f>
        <v>11</v>
      </c>
      <c r="D395" s="104" t="s">
        <v>835</v>
      </c>
      <c r="E395" s="159">
        <v>286</v>
      </c>
      <c r="F395" s="126" t="s">
        <v>636</v>
      </c>
      <c r="G395" s="142" t="str">
        <f>IF(D395="","*",VLOOKUP(F395,BS_ATIVIDADE[],3,FALSE))</f>
        <v>LIMPEZA LASTRO</v>
      </c>
      <c r="H395" s="106" t="s">
        <v>558</v>
      </c>
      <c r="I395" s="106" t="s">
        <v>558</v>
      </c>
      <c r="J395" s="105">
        <v>30</v>
      </c>
      <c r="K395" s="105">
        <v>113</v>
      </c>
      <c r="L395" s="105" t="s">
        <v>558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5" s="127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95" s="106">
        <v>0.41666666666666669</v>
      </c>
      <c r="P395" s="106">
        <v>6.25E-2</v>
      </c>
      <c r="Q395" s="105">
        <v>30</v>
      </c>
      <c r="R395" s="10" t="str">
        <f>IFERROR(_xlfn.XLOOKUP(F395, BS_ATIVIDADE[ATIVIDADE],BS_ATIVIDADE[UNIDADE] ), "*")</f>
        <v>M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5" s="105" t="s">
        <v>1029</v>
      </c>
      <c r="W395" s="151" t="s">
        <v>1295</v>
      </c>
      <c r="X395" s="104" t="s">
        <v>386</v>
      </c>
      <c r="Y395" s="129" t="s">
        <v>389</v>
      </c>
      <c r="Z395" s="104"/>
      <c r="AA395" s="105" t="s">
        <v>558</v>
      </c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LIMPEZA LASTRO</v>
      </c>
      <c r="AJ395" s="9" t="str">
        <f>IF(BS_CONTROLE[[#This Row],[Atividade]]=0, "-", BS_CONTROLE[[#This Row],[Atividade]])</f>
        <v>LIMPEZA LASTRO</v>
      </c>
      <c r="AK395" s="31" t="str">
        <f>BS_CONTROLE[[#This Row],[Local - Partida]]</f>
        <v>-</v>
      </c>
      <c r="AL395" s="31" t="str">
        <f>BS_CONTROLE[[#This Row],[Local - Encerramento]]</f>
        <v>-</v>
      </c>
      <c r="AM395" s="105" t="str">
        <f>IF(BS_CONTROLE[[#This Row],[Entre - Estações]]=0, "-", BS_CONTROLE[[#This Row],[Entre - Estações]])</f>
        <v>ZGM-109</v>
      </c>
      <c r="AN395" s="105">
        <f>IF(BS_CONTROLE[[#This Row],[SB]]=0, "-", BS_CONTROLE[[#This Row],[SB]])</f>
        <v>1131121</v>
      </c>
      <c r="AO395" s="105">
        <f>IF(BS_CONTROLE[[#This Row],[SUB]]=0, "-", BS_CONTROLE[[#This Row],[SUB]])</f>
        <v>30</v>
      </c>
      <c r="AP395" s="105">
        <f>BS_CONTROLE[[#This Row],[KM - Inicio]]</f>
        <v>113</v>
      </c>
      <c r="AQ395" s="105">
        <f>BS_CONTROLE[[#This Row],[KM - Inicio]]</f>
        <v>113</v>
      </c>
      <c r="AR395" s="108">
        <v>0.36736111111111114</v>
      </c>
      <c r="AS395" s="108"/>
      <c r="AT395" s="108"/>
      <c r="AU395" s="136"/>
      <c r="AV395" s="136"/>
      <c r="AW395" s="14"/>
      <c r="AX395" s="14"/>
      <c r="AY395" s="164">
        <f>IF(D395="","*",IFERROR(IF(ISODD(COUNT(AS395:AX395)),"ERRO",SUM((AT395-AS395),(AV395-AU395),(AX395-AW395))),"ERRO"))</f>
        <v>0</v>
      </c>
      <c r="AZ395" s="153"/>
      <c r="BA395" s="109"/>
      <c r="BB395" s="10" t="str">
        <f>IFERROR(_xlfn.XLOOKUP(AI395, BS_ATIVIDADE[ATIVIDADE],BS_ATIVIDADE[UNIDADE] ), "*")</f>
        <v>M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5" s="150"/>
      <c r="BG395" s="16"/>
      <c r="BH395" s="17"/>
      <c r="BI395" s="17"/>
      <c r="BJ395" s="17" t="s">
        <v>1321</v>
      </c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Produção e Intervalo</v>
      </c>
      <c r="BR395" s="19">
        <f>IF(OR(B395="",F395=""),"*",AY395/P395)</f>
        <v>0</v>
      </c>
      <c r="BS395" s="19">
        <f>IF(OR(B395="",F395=""),"*",BA395/Q395)</f>
        <v>0</v>
      </c>
      <c r="BT395" s="8" t="str">
        <f t="shared" si="9"/>
        <v/>
      </c>
    </row>
    <row r="396" spans="1:72" hidden="1">
      <c r="A396" s="47" t="str">
        <f>D396&amp;B396</f>
        <v>A8446093</v>
      </c>
      <c r="B396" s="102">
        <v>46093</v>
      </c>
      <c r="C396" s="135">
        <f>IF(BS_CONTROLE[[#This Row],[DATA]]="","",WEEKNUM(BS_CONTROLE[[#This Row],[DATA]]))</f>
        <v>11</v>
      </c>
      <c r="D396" s="104" t="s">
        <v>688</v>
      </c>
      <c r="E396" s="159">
        <v>390</v>
      </c>
      <c r="F396" s="126" t="s">
        <v>579</v>
      </c>
      <c r="G396" s="142" t="str">
        <f>IF(D396="","*",VLOOKUP(F396,BS_ATIVIDADE[],3,FALSE))</f>
        <v>DETECÇÃO</v>
      </c>
      <c r="H396" s="106" t="s">
        <v>1263</v>
      </c>
      <c r="I396" s="106" t="s">
        <v>1533</v>
      </c>
      <c r="J396" s="105">
        <v>54</v>
      </c>
      <c r="K396" s="105">
        <v>106</v>
      </c>
      <c r="L396" s="105"/>
      <c r="M396" s="127" t="s">
        <v>1534</v>
      </c>
      <c r="N396" s="127" t="s">
        <v>1534</v>
      </c>
      <c r="O396" s="106">
        <v>0.3125</v>
      </c>
      <c r="P396" s="106">
        <v>4.1666666666666664E-2</v>
      </c>
      <c r="Q396" s="105">
        <v>1</v>
      </c>
      <c r="R396" s="10" t="str">
        <f>IFERROR(_xlfn.XLOOKUP(F396, BS_ATIVIDADE[ATIVIDADE],BS_ATIVIDADE[UNIDADE] ), "*")</f>
        <v>KM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6" s="105" t="s">
        <v>1017</v>
      </c>
      <c r="W396" s="151" t="s">
        <v>1243</v>
      </c>
      <c r="X396" s="104" t="s">
        <v>386</v>
      </c>
      <c r="Y396" s="129" t="s">
        <v>389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DETECÇÃO - RONDA 7 DIAS</v>
      </c>
      <c r="AJ396" s="9" t="str">
        <f>IF(BS_CONTROLE[[#This Row],[Atividade]]=0, "-", BS_CONTROLE[[#This Row],[Atividade]])</f>
        <v>DETECÇÃO - RONDA 7 DIAS</v>
      </c>
      <c r="AK396" s="31" t="str">
        <f>BS_CONTROLE[[#This Row],[Local - Partida]]</f>
        <v>ZPT105-1</v>
      </c>
      <c r="AL396" s="31" t="str">
        <f>BS_CONTROLE[[#This Row],[Local - Encerramento]]</f>
        <v>ZEV-1</v>
      </c>
      <c r="AM396" s="105" t="str">
        <f>IF(BS_CONTROLE[[#This Row],[Entre - Estações]]=0, "-", BS_CONTROLE[[#This Row],[Entre - Estações]])</f>
        <v>ZPT-ZEV</v>
      </c>
      <c r="AN396" s="105" t="str">
        <f>IF(BS_CONTROLE[[#This Row],[SB]]=0, "-", BS_CONTROLE[[#This Row],[SB]])</f>
        <v>ZPT-ZEV</v>
      </c>
      <c r="AO396" s="105">
        <f>IF(BS_CONTROLE[[#This Row],[SUB]]=0, "-", BS_CONTROLE[[#This Row],[SUB]])</f>
        <v>54</v>
      </c>
      <c r="AP396" s="105">
        <f>BS_CONTROLE[[#This Row],[KM - Inicio]]</f>
        <v>106</v>
      </c>
      <c r="AQ396" s="105">
        <f>BS_CONTROLE[[#This Row],[KM - Inicio]]</f>
        <v>106</v>
      </c>
      <c r="AR396" s="108">
        <v>0.31874999999999998</v>
      </c>
      <c r="AS396" s="108"/>
      <c r="AT396" s="108"/>
      <c r="AU396" s="136"/>
      <c r="AV396" s="136"/>
      <c r="AW396" s="14"/>
      <c r="AX396" s="14"/>
      <c r="AY396" s="164">
        <f>IF(D396="","*",IFERROR(IF(ISODD(COUNT(AS396:AX396)),"ERRO",SUM((AT396-AS396),(AV396-AU396),(AX396-AW396))),"ERRO"))</f>
        <v>0</v>
      </c>
      <c r="AZ396" s="153"/>
      <c r="BA396" s="109"/>
      <c r="BB396" s="10" t="str">
        <f>IFERROR(_xlfn.XLOOKUP(AI396, BS_ATIVIDADE[ATIVIDADE],BS_ATIVIDADE[UNIDADE] ), "*")</f>
        <v>KM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6" s="150"/>
      <c r="BG396" s="16"/>
      <c r="BH396" s="17"/>
      <c r="BI396" s="17"/>
      <c r="BJ396" s="17" t="s">
        <v>1535</v>
      </c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Produção e Intervalo</v>
      </c>
      <c r="BR396" s="19">
        <f>IF(OR(B396="",F396=""),"*",AY396/P396)</f>
        <v>0</v>
      </c>
      <c r="BS396" s="19">
        <f>IF(OR(B396="",F396=""),"*",BA396/Q396)</f>
        <v>0</v>
      </c>
      <c r="BT396" s="8" t="str">
        <f t="shared" si="9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9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9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9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9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9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9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9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9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9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9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9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9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9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9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9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9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9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9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9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9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9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9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9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9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9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9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9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9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9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9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9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9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9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9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9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9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9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9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9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9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9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9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9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9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9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9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9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9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9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9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9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9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9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9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9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9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9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9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9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10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10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10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10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10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10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10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10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10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10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10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10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10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10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10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10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10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10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10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10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10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10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10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10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10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10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10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10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10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10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10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10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10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10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10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10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10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10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10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10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10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10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10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10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10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10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10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10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10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10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10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10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10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10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10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10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10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10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10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10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10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10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10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10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11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11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11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11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11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11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11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11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11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11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11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11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11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11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11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11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11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11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11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11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11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11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11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11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11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11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11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11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11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11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11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11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11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11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11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11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11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11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11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11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11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11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11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11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11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11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11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11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11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11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11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11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11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11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11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11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11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11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11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11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11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11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11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11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2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2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2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2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2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2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2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2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2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2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2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2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2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2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2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2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2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2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2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2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2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2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2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2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2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2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2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2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2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2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2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2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2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2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2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2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2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2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2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2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2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2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2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2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2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2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2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2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2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2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2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2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2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2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2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2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2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2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2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2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2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2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2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2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3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3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3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3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3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3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3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3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3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3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3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3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3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3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3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3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3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3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3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3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3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3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3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3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3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3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3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3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3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3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3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3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3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3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3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3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3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3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3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3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3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3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3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3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3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3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3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3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3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3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3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3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3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3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3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3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3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3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3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3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3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3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3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3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4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4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4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4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4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4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4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4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4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4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4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4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4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4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4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4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4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4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4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4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4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4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4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4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4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4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4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4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4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4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4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4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4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4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4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4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4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4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4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4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4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4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4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4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4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4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4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4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4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4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4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4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4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4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4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4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4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4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4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4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1057</v>
      </c>
      <c r="I772" s="106" t="s">
        <v>1057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1536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4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4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4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4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5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5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5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5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5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5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5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5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5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5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5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5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5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5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5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5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5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5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5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5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5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5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5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5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5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5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5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5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5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5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5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5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5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5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5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5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5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5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5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5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5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5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5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5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5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5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5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5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5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5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5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5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5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5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5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5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5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5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5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5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5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5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5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5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6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6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6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6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6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6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6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6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6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6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6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6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6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6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6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6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6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6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6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6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6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6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6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6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6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6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6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6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6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6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6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6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6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6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6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6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6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6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6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6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6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6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6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6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6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6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6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6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6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6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6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6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6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6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6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6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6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6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6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6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6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6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6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6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7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7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7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7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7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7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7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7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7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7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7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7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7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7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7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7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7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7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7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7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7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7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7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7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7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7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7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7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7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7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7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7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7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7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7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7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7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7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7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7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7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7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7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7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7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7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7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7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7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7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7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7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7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7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7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7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7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7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7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7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7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7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7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7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8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8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8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8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8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8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8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8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8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8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8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8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8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8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8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8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8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8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8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8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8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8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8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8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8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8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8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8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8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8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8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8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8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1117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1537</v>
      </c>
      <c r="W1001" s="151" t="s">
        <v>1092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1537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8"/>
        <v/>
      </c>
    </row>
    <row r="1003" spans="1:72">
      <c r="P1003" s="194"/>
    </row>
    <row r="1011" spans="9:10">
      <c r="I1011" s="190"/>
      <c r="J1011" s="118"/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5 Y40:Z43 Y45:Z47 Y53:Z67 Y69:Z74 Y76:Z76 Y79:Z80 Y83:Z90 Y92:Z92 Y94:Z94 Y98:Z172 Z174:Z178 Y173:Y178 Y179:Z200 Z203:Z206 Y202:Y206 Y207:Z244 Z246:Z250 Y245:Y250 Y251:Z284 Z287:Z292 Y285:Y292 Y293:Z1001">
    <cfRule type="cellIs" dxfId="222" priority="54261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51:Z284 Z287:Z292 Y285:Y292 Y293:Z1001">
    <cfRule type="cellIs" dxfId="221" priority="11847" operator="equal">
      <formula>"NÃO"</formula>
    </cfRule>
    <cfRule type="cellIs" dxfId="220" priority="11848" operator="equal">
      <formula>"SIM"</formula>
    </cfRule>
  </conditionalFormatting>
  <conditionalFormatting sqref="AZ6:AZ1001">
    <cfRule type="expression" dxfId="219" priority="54303">
      <formula>#REF!=1</formula>
    </cfRule>
  </conditionalFormatting>
  <conditionalFormatting sqref="BE6:BE1001 AY6:AY1001 U6:U1001">
    <cfRule type="cellIs" dxfId="218" priority="54287" operator="equal">
      <formula>"ERRO"</formula>
    </cfRule>
  </conditionalFormatting>
  <conditionalFormatting sqref="BQ6:BQ1001">
    <cfRule type="cellIs" dxfId="217" priority="54282" operator="equal">
      <formula>"Produção e Intervalo"</formula>
    </cfRule>
    <cfRule type="cellIs" dxfId="216" priority="54283" operator="equal">
      <formula>"Aderente"</formula>
    </cfRule>
    <cfRule type="cellIs" dxfId="215" priority="54284" operator="equal">
      <formula>"Intervalo"</formula>
    </cfRule>
    <cfRule type="cellIs" dxfId="214" priority="54285" operator="equal">
      <formula>"Produção"</formula>
    </cfRule>
    <cfRule type="cellIs" dxfId="213" priority="54286" operator="equal">
      <formula>"ERRO"</formula>
    </cfRule>
  </conditionalFormatting>
  <conditionalFormatting sqref="BR6:BS1001">
    <cfRule type="cellIs" dxfId="212" priority="54264" operator="equal">
      <formula>"*"</formula>
    </cfRule>
    <cfRule type="cellIs" dxfId="211" priority="54265" operator="greaterThanOrEqual">
      <formula>1</formula>
    </cfRule>
    <cfRule type="cellIs" dxfId="210" priority="54266" operator="lessThan">
      <formula>1</formula>
    </cfRule>
  </conditionalFormatting>
  <conditionalFormatting sqref="BK949 BK81 BK83:BK84 BK101 BK67 BK69 BK72:BK73 BJ9:BJ366 BJ368:BJ1001">
    <cfRule type="iconSet" priority="61051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 BK277 BK269 BK282:BK283 BK290:BK293 BK274:BK275 BK329 BK317 BK305:BK310 BK321 BK358:BK359 BK332 BK344 BK395:BK948 BK361:BK365 BK371 BK388:BK392 BK373:BK386 BK367:BK368">
    <cfRule type="iconSet" priority="61053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390" operator="equal">
      <formula>"OPORTUNIDADE"</formula>
    </cfRule>
  </conditionalFormatting>
  <conditionalFormatting sqref="Y6:Z39">
    <cfRule type="cellIs" dxfId="208" priority="388" operator="equal">
      <formula>"NÃO"</formula>
    </cfRule>
    <cfRule type="cellIs" dxfId="207" priority="389" operator="equal">
      <formula>"SIM"</formula>
    </cfRule>
  </conditionalFormatting>
  <conditionalFormatting sqref="BH6:BH8">
    <cfRule type="iconSet" priority="386">
      <iconSet showValue="0">
        <cfvo type="percent" val="0"/>
        <cfvo type="num" val="1"/>
        <cfvo type="num" val="1" gte="0"/>
      </iconSet>
    </cfRule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358" operator="equal">
      <formula>"OPORTUNIDADE"</formula>
    </cfRule>
  </conditionalFormatting>
  <conditionalFormatting sqref="Y44:Z44">
    <cfRule type="cellIs" dxfId="205" priority="356" operator="equal">
      <formula>"NÃO"</formula>
    </cfRule>
    <cfRule type="cellIs" dxfId="204" priority="357" operator="equal">
      <formula>"SIM"</formula>
    </cfRule>
  </conditionalFormatting>
  <conditionalFormatting sqref="Y48:Z52">
    <cfRule type="cellIs" dxfId="203" priority="355" operator="equal">
      <formula>"OPORTUNIDADE"</formula>
    </cfRule>
  </conditionalFormatting>
  <conditionalFormatting sqref="Y48:Z52">
    <cfRule type="cellIs" dxfId="202" priority="353" operator="equal">
      <formula>"NÃO"</formula>
    </cfRule>
    <cfRule type="cellIs" dxfId="201" priority="354" operator="equal">
      <formula>"SIM"</formula>
    </cfRule>
  </conditionalFormatting>
  <conditionalFormatting sqref="Y68:Z68">
    <cfRule type="cellIs" dxfId="200" priority="349" operator="equal">
      <formula>"OPORTUNIDADE"</formula>
    </cfRule>
  </conditionalFormatting>
  <conditionalFormatting sqref="Y68:Z68">
    <cfRule type="cellIs" dxfId="199" priority="347" operator="equal">
      <formula>"NÃO"</formula>
    </cfRule>
    <cfRule type="cellIs" dxfId="198" priority="348" operator="equal">
      <formula>"SIM"</formula>
    </cfRule>
  </conditionalFormatting>
  <conditionalFormatting sqref="Y75:Z75">
    <cfRule type="cellIs" dxfId="197" priority="346" operator="equal">
      <formula>"OPORTUNIDADE"</formula>
    </cfRule>
  </conditionalFormatting>
  <conditionalFormatting sqref="Y75:Z75">
    <cfRule type="cellIs" dxfId="196" priority="344" operator="equal">
      <formula>"NÃO"</formula>
    </cfRule>
    <cfRule type="cellIs" dxfId="195" priority="345" operator="equal">
      <formula>"SIM"</formula>
    </cfRule>
  </conditionalFormatting>
  <conditionalFormatting sqref="Y77:Z78">
    <cfRule type="cellIs" dxfId="194" priority="343" operator="equal">
      <formula>"OPORTUNIDADE"</formula>
    </cfRule>
  </conditionalFormatting>
  <conditionalFormatting sqref="Y77:Z78">
    <cfRule type="cellIs" dxfId="193" priority="341" operator="equal">
      <formula>"NÃO"</formula>
    </cfRule>
    <cfRule type="cellIs" dxfId="192" priority="342" operator="equal">
      <formula>"SIM"</formula>
    </cfRule>
  </conditionalFormatting>
  <conditionalFormatting sqref="Y81:Z81">
    <cfRule type="cellIs" dxfId="191" priority="340" operator="equal">
      <formula>"OPORTUNIDADE"</formula>
    </cfRule>
  </conditionalFormatting>
  <conditionalFormatting sqref="Y81:Z81">
    <cfRule type="cellIs" dxfId="190" priority="338" operator="equal">
      <formula>"NÃO"</formula>
    </cfRule>
    <cfRule type="cellIs" dxfId="189" priority="339" operator="equal">
      <formula>"SIM"</formula>
    </cfRule>
  </conditionalFormatting>
  <conditionalFormatting sqref="Y82:Z82">
    <cfRule type="cellIs" dxfId="188" priority="337" operator="equal">
      <formula>"OPORTUNIDADE"</formula>
    </cfRule>
  </conditionalFormatting>
  <conditionalFormatting sqref="Y82:Z82">
    <cfRule type="cellIs" dxfId="187" priority="335" operator="equal">
      <formula>"NÃO"</formula>
    </cfRule>
    <cfRule type="cellIs" dxfId="186" priority="336" operator="equal">
      <formula>"SIM"</formula>
    </cfRule>
  </conditionalFormatting>
  <conditionalFormatting sqref="Y91:Z91">
    <cfRule type="cellIs" dxfId="185" priority="334" operator="equal">
      <formula>"OPORTUNIDADE"</formula>
    </cfRule>
  </conditionalFormatting>
  <conditionalFormatting sqref="Y91:Z91">
    <cfRule type="cellIs" dxfId="184" priority="332" operator="equal">
      <formula>"NÃO"</formula>
    </cfRule>
    <cfRule type="cellIs" dxfId="183" priority="333" operator="equal">
      <formula>"SIM"</formula>
    </cfRule>
  </conditionalFormatting>
  <conditionalFormatting sqref="Y93:Z93">
    <cfRule type="cellIs" dxfId="182" priority="331" operator="equal">
      <formula>"OPORTUNIDADE"</formula>
    </cfRule>
  </conditionalFormatting>
  <conditionalFormatting sqref="Y93:Z93">
    <cfRule type="cellIs" dxfId="181" priority="329" operator="equal">
      <formula>"NÃO"</formula>
    </cfRule>
    <cfRule type="cellIs" dxfId="180" priority="330" operator="equal">
      <formula>"SIM"</formula>
    </cfRule>
  </conditionalFormatting>
  <conditionalFormatting sqref="Y95:Z95">
    <cfRule type="cellIs" dxfId="179" priority="328" operator="equal">
      <formula>"OPORTUNIDADE"</formula>
    </cfRule>
  </conditionalFormatting>
  <conditionalFormatting sqref="Y95:Z95">
    <cfRule type="cellIs" dxfId="178" priority="326" operator="equal">
      <formula>"NÃO"</formula>
    </cfRule>
    <cfRule type="cellIs" dxfId="177" priority="327" operator="equal">
      <formula>"SIM"</formula>
    </cfRule>
  </conditionalFormatting>
  <conditionalFormatting sqref="Y96:Z97">
    <cfRule type="cellIs" dxfId="176" priority="325" operator="equal">
      <formula>"OPORTUNIDADE"</formula>
    </cfRule>
  </conditionalFormatting>
  <conditionalFormatting sqref="Y96:Z97">
    <cfRule type="cellIs" dxfId="175" priority="323" operator="equal">
      <formula>"NÃO"</formula>
    </cfRule>
    <cfRule type="cellIs" dxfId="174" priority="324" operator="equal">
      <formula>"SIM"</formula>
    </cfRule>
  </conditionalFormatting>
  <conditionalFormatting sqref="BK95:BK99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154">
      <iconSet showValue="0">
        <cfvo type="percent" val="0"/>
        <cfvo type="num" val="1"/>
        <cfvo type="num" val="1" gte="0"/>
      </iconSet>
    </cfRule>
    <cfRule type="iconSet" priority="61155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158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58 BP277 BP285:BP286 BP282:BP283 BP273 BP269:BP270 BP266 BP293 BP289:BP290 BP260 BP297 BP303 BP310 BP323:BP325 BP328:BP329 BP317:BP321 BP358:BP365 BP339 BP331 BP352 BP341:BP344 BP346:BP348 BP395:BP1001 BP388:BP392 BP373:BP386 BP371 BP367:BP368">
    <cfRule type="iconSet" priority="6116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268" operator="equal">
      <formula>"OPORTUNIDADE"</formula>
    </cfRule>
  </conditionalFormatting>
  <conditionalFormatting sqref="Z173">
    <cfRule type="cellIs" dxfId="172" priority="266" operator="equal">
      <formula>"NÃO"</formula>
    </cfRule>
    <cfRule type="cellIs" dxfId="171" priority="267" operator="equal">
      <formula>"SIM"</formula>
    </cfRule>
  </conditionalFormatting>
  <conditionalFormatting sqref="BP134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225" operator="equal">
      <formula>"OPORTUNIDADE"</formula>
    </cfRule>
  </conditionalFormatting>
  <conditionalFormatting sqref="Z201">
    <cfRule type="cellIs" dxfId="169" priority="223" operator="equal">
      <formula>"NÃO"</formula>
    </cfRule>
    <cfRule type="cellIs" dxfId="168" priority="224" operator="equal">
      <formula>"SIM"</formula>
    </cfRule>
  </conditionalFormatting>
  <conditionalFormatting sqref="Z202">
    <cfRule type="cellIs" dxfId="167" priority="222" operator="equal">
      <formula>"OPORTUNIDADE"</formula>
    </cfRule>
  </conditionalFormatting>
  <conditionalFormatting sqref="Z202">
    <cfRule type="cellIs" dxfId="166" priority="220" operator="equal">
      <formula>"NÃO"</formula>
    </cfRule>
    <cfRule type="cellIs" dxfId="165" priority="221" operator="equal">
      <formula>"SIM"</formula>
    </cfRule>
  </conditionalFormatting>
  <conditionalFormatting sqref="BP149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214" operator="equal">
      <formula>"OPORTUNIDADE"</formula>
    </cfRule>
  </conditionalFormatting>
  <conditionalFormatting sqref="Y201">
    <cfRule type="cellIs" dxfId="163" priority="212" operator="equal">
      <formula>"NÃO"</formula>
    </cfRule>
    <cfRule type="cellIs" dxfId="162" priority="213" operator="equal">
      <formula>"SIM"</formula>
    </cfRule>
  </conditionalFormatting>
  <conditionalFormatting sqref="BK196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192" operator="equal">
      <formula>"OPORTUNIDADE"</formula>
    </cfRule>
  </conditionalFormatting>
  <conditionalFormatting sqref="Z245">
    <cfRule type="cellIs" dxfId="160" priority="190" operator="equal">
      <formula>"NÃO"</formula>
    </cfRule>
    <cfRule type="cellIs" dxfId="159" priority="191" operator="equal">
      <formula>"SIM"</formula>
    </cfRule>
  </conditionalFormatting>
  <conditionalFormatting sqref="BP187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166" operator="equal">
      <formula>"OPORTUNIDADE"</formula>
    </cfRule>
  </conditionalFormatting>
  <conditionalFormatting sqref="Z285">
    <cfRule type="cellIs" dxfId="157" priority="164" operator="equal">
      <formula>"NÃO"</formula>
    </cfRule>
    <cfRule type="cellIs" dxfId="156" priority="165" operator="equal">
      <formula>"SIM"</formula>
    </cfRule>
  </conditionalFormatting>
  <conditionalFormatting sqref="Z286">
    <cfRule type="cellIs" dxfId="155" priority="163" operator="equal">
      <formula>"OPORTUNIDADE"</formula>
    </cfRule>
  </conditionalFormatting>
  <conditionalFormatting sqref="Z286">
    <cfRule type="cellIs" dxfId="154" priority="161" operator="equal">
      <formula>"NÃO"</formula>
    </cfRule>
    <cfRule type="cellIs" dxfId="153" priority="162" operator="equal">
      <formula>"SIM"</formula>
    </cfRule>
  </conditionalFormatting>
  <conditionalFormatting sqref="BK256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85:BK28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292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274:BP275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311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314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31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31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31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295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30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30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307:BP309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318:BK32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323:BK32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326:BK327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30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35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336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349:BK35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349:BP35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3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33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33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3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33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41:BK34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34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4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5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35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5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9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9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9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39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8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38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37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6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6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N266 BN260 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259 BN261:BN265 BN267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6" t="s">
        <v>1538</v>
      </c>
      <c r="C2" s="226"/>
      <c r="D2" s="226"/>
      <c r="E2" s="226"/>
      <c r="F2" s="226"/>
      <c r="G2" s="226"/>
    </row>
    <row r="3" spans="2:7" ht="15" customHeight="1">
      <c r="B3" s="227"/>
      <c r="C3" s="227"/>
      <c r="D3" s="227"/>
      <c r="E3" s="227"/>
      <c r="F3" s="227"/>
      <c r="G3" s="227"/>
    </row>
    <row r="4" spans="2:7">
      <c r="B4" s="160" t="s">
        <v>1539</v>
      </c>
      <c r="C4" s="160" t="s">
        <v>1540</v>
      </c>
      <c r="D4" s="160" t="s">
        <v>1541</v>
      </c>
      <c r="E4" s="160" t="s">
        <v>1542</v>
      </c>
      <c r="F4" s="160" t="s">
        <v>4</v>
      </c>
      <c r="G4" s="160" t="s">
        <v>1543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1544</v>
      </c>
      <c r="C6" s="161">
        <v>407867</v>
      </c>
      <c r="D6" s="161" t="s">
        <v>1545</v>
      </c>
      <c r="E6" s="161" t="s">
        <v>789</v>
      </c>
      <c r="F6" s="161" t="s">
        <v>1546</v>
      </c>
      <c r="G6" s="162"/>
    </row>
    <row r="7" spans="2:7">
      <c r="B7" s="161" t="s">
        <v>1547</v>
      </c>
      <c r="C7" s="161">
        <v>293644</v>
      </c>
      <c r="D7" s="161" t="s">
        <v>1548</v>
      </c>
      <c r="E7" s="161" t="s">
        <v>789</v>
      </c>
      <c r="F7" s="161" t="s">
        <v>1546</v>
      </c>
      <c r="G7" s="162"/>
    </row>
    <row r="8" spans="2:7">
      <c r="B8" s="161" t="s">
        <v>1549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1550</v>
      </c>
      <c r="C9" s="161">
        <v>256790</v>
      </c>
      <c r="D9" s="161" t="s">
        <v>1551</v>
      </c>
      <c r="E9" s="161" t="s">
        <v>790</v>
      </c>
      <c r="F9" s="161" t="s">
        <v>1552</v>
      </c>
      <c r="G9" s="162">
        <v>46357</v>
      </c>
    </row>
    <row r="10" spans="2:7">
      <c r="B10" s="161" t="s">
        <v>1553</v>
      </c>
      <c r="C10" s="161">
        <v>265193</v>
      </c>
      <c r="D10" s="161" t="s">
        <v>1554</v>
      </c>
      <c r="E10" s="161" t="s">
        <v>791</v>
      </c>
      <c r="F10" s="161" t="s">
        <v>1071</v>
      </c>
      <c r="G10" s="161" t="s">
        <v>1332</v>
      </c>
    </row>
    <row r="11" spans="2:7">
      <c r="B11" s="161" t="s">
        <v>1555</v>
      </c>
      <c r="C11" s="161">
        <v>293716</v>
      </c>
      <c r="D11" s="161" t="s">
        <v>1556</v>
      </c>
      <c r="E11" s="161" t="s">
        <v>791</v>
      </c>
      <c r="F11" s="161" t="s">
        <v>1071</v>
      </c>
      <c r="G11" s="162">
        <v>46204</v>
      </c>
    </row>
    <row r="12" spans="2:7">
      <c r="B12" s="161" t="s">
        <v>1557</v>
      </c>
      <c r="C12" s="161">
        <v>257258</v>
      </c>
      <c r="D12" s="161" t="s">
        <v>1558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1559</v>
      </c>
      <c r="C13" s="161">
        <v>371147</v>
      </c>
      <c r="D13" s="161" t="s">
        <v>1560</v>
      </c>
      <c r="E13" s="161" t="s">
        <v>792</v>
      </c>
      <c r="F13" s="161" t="s">
        <v>128</v>
      </c>
      <c r="G13" s="161" t="s">
        <v>1332</v>
      </c>
    </row>
    <row r="14" spans="2:7">
      <c r="B14" s="161" t="s">
        <v>1561</v>
      </c>
      <c r="C14" s="161">
        <v>259230</v>
      </c>
      <c r="D14" s="161" t="s">
        <v>1562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1563</v>
      </c>
      <c r="C15" s="161">
        <v>370705</v>
      </c>
      <c r="D15" s="161"/>
      <c r="E15" s="161" t="s">
        <v>792</v>
      </c>
      <c r="F15" s="161" t="s">
        <v>128</v>
      </c>
      <c r="G15" s="161" t="s">
        <v>1332</v>
      </c>
    </row>
    <row r="16" spans="2:7">
      <c r="B16" s="161" t="s">
        <v>1564</v>
      </c>
      <c r="C16" s="161">
        <v>258542</v>
      </c>
      <c r="D16" s="161" t="s">
        <v>1565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1566</v>
      </c>
      <c r="C17" s="161">
        <v>257050</v>
      </c>
      <c r="D17" s="161" t="s">
        <v>1567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G20" sqref="G20"/>
    </sheetView>
  </sheetViews>
  <sheetFormatPr defaultRowHeight="15"/>
  <cols>
    <col min="2" max="2" width="14.7109375" customWidth="1"/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8" t="s">
        <v>1568</v>
      </c>
      <c r="C2" s="228"/>
      <c r="D2" s="228"/>
      <c r="E2" s="228"/>
      <c r="F2" s="228"/>
      <c r="G2" s="228"/>
    </row>
    <row r="3" spans="2:7" ht="15" customHeight="1">
      <c r="B3" s="228"/>
      <c r="C3" s="228"/>
      <c r="D3" s="228"/>
      <c r="E3" s="228"/>
      <c r="F3" s="228"/>
      <c r="G3" s="228"/>
    </row>
    <row r="4" spans="2:7" ht="15" customHeight="1">
      <c r="B4" s="163" t="s">
        <v>651</v>
      </c>
      <c r="C4" s="163" t="s">
        <v>1569</v>
      </c>
      <c r="D4" s="163" t="s">
        <v>1570</v>
      </c>
      <c r="E4" s="163" t="s">
        <v>1571</v>
      </c>
      <c r="F4" s="160" t="s">
        <v>1572</v>
      </c>
      <c r="G4" s="163" t="s">
        <v>1573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1574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1575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1574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1576</v>
      </c>
      <c r="G9" s="167" t="s">
        <v>1577</v>
      </c>
    </row>
    <row r="10" spans="2:7">
      <c r="B10" s="167" t="s">
        <v>804</v>
      </c>
      <c r="C10" s="167">
        <v>9402</v>
      </c>
      <c r="D10" s="168">
        <v>46070</v>
      </c>
      <c r="E10" s="167">
        <v>7000</v>
      </c>
      <c r="F10" s="169" t="s">
        <v>1574</v>
      </c>
      <c r="G10" s="167"/>
    </row>
    <row r="11" spans="2:7" hidden="1">
      <c r="B11" s="191" t="s">
        <v>1578</v>
      </c>
      <c r="C11" s="191">
        <v>9038</v>
      </c>
      <c r="D11" s="192">
        <v>46085</v>
      </c>
      <c r="E11" s="191">
        <v>10520</v>
      </c>
      <c r="F11" s="193" t="s">
        <v>1579</v>
      </c>
      <c r="G11" s="191"/>
    </row>
    <row r="12" spans="2:7">
      <c r="B12" s="167" t="s">
        <v>1578</v>
      </c>
      <c r="C12" s="167">
        <v>9059</v>
      </c>
      <c r="D12" s="168">
        <v>46091</v>
      </c>
      <c r="E12" s="167">
        <v>15600</v>
      </c>
      <c r="F12" s="169" t="s">
        <v>1574</v>
      </c>
      <c r="G12" s="167" t="s">
        <v>1580</v>
      </c>
    </row>
    <row r="13" spans="2:7">
      <c r="B13" s="167" t="s">
        <v>709</v>
      </c>
      <c r="C13" s="167" t="s">
        <v>1581</v>
      </c>
      <c r="D13" s="168">
        <v>46086</v>
      </c>
      <c r="E13" s="167">
        <v>8.5</v>
      </c>
      <c r="F13" s="169" t="s">
        <v>1582</v>
      </c>
      <c r="G13" s="167"/>
    </row>
    <row r="14" spans="2:7">
      <c r="B14" s="167" t="s">
        <v>709</v>
      </c>
      <c r="C14" s="167" t="s">
        <v>1583</v>
      </c>
      <c r="D14" s="168">
        <v>46086</v>
      </c>
      <c r="E14" s="167">
        <v>10000</v>
      </c>
      <c r="F14" s="169" t="s">
        <v>1582</v>
      </c>
      <c r="G14" s="167"/>
    </row>
    <row r="15" spans="2:7">
      <c r="B15" s="167" t="s">
        <v>709</v>
      </c>
      <c r="C15" s="167" t="s">
        <v>1584</v>
      </c>
      <c r="D15" s="168">
        <v>46086</v>
      </c>
      <c r="E15" s="167">
        <v>8000</v>
      </c>
      <c r="F15" s="169" t="s">
        <v>1582</v>
      </c>
      <c r="G15" s="167"/>
    </row>
    <row r="16" spans="2:7">
      <c r="B16" s="167" t="s">
        <v>806</v>
      </c>
      <c r="C16" s="167">
        <v>9316</v>
      </c>
      <c r="D16" s="167"/>
      <c r="E16" s="167"/>
      <c r="F16" s="167"/>
      <c r="G16" s="167"/>
    </row>
    <row r="17" spans="2:7">
      <c r="B17" s="167" t="s">
        <v>806</v>
      </c>
      <c r="C17" s="167">
        <v>9244</v>
      </c>
      <c r="D17" s="167"/>
      <c r="E17" s="167"/>
      <c r="F17" s="167"/>
      <c r="G17" s="167"/>
    </row>
    <row r="18" spans="2:7">
      <c r="B18" s="167" t="s">
        <v>806</v>
      </c>
      <c r="C18" s="167">
        <v>9278</v>
      </c>
      <c r="D18" s="167"/>
      <c r="E18" s="167"/>
      <c r="F18" s="167"/>
      <c r="G18" s="167"/>
    </row>
    <row r="19" spans="2:7">
      <c r="B19" s="191" t="s">
        <v>806</v>
      </c>
      <c r="C19" s="191"/>
      <c r="D19" s="191"/>
      <c r="E19" s="191"/>
      <c r="F19" s="191"/>
      <c r="G19" s="191" t="s">
        <v>1585</v>
      </c>
    </row>
    <row r="20" spans="2:7">
      <c r="B20" s="167" t="s">
        <v>805</v>
      </c>
      <c r="C20" s="167">
        <v>7679</v>
      </c>
      <c r="D20" s="167"/>
      <c r="E20" s="167"/>
      <c r="F20" s="167"/>
      <c r="G20" s="167"/>
    </row>
    <row r="21" spans="2:7">
      <c r="B21" s="167" t="s">
        <v>805</v>
      </c>
      <c r="C21" s="167">
        <v>7677</v>
      </c>
      <c r="D21" s="167"/>
      <c r="E21" s="167"/>
      <c r="F21" s="167"/>
      <c r="G21" s="167"/>
    </row>
    <row r="22" spans="2:7">
      <c r="B22" s="167" t="s">
        <v>808</v>
      </c>
      <c r="C22" s="167">
        <v>9309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9320</v>
      </c>
      <c r="D24" s="167"/>
      <c r="E24" s="167"/>
      <c r="F24" s="167"/>
      <c r="G24" s="167"/>
    </row>
    <row r="25" spans="2:7">
      <c r="B25" s="167" t="s">
        <v>808</v>
      </c>
      <c r="C25" s="167">
        <v>7679</v>
      </c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C2" sqref="C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1586</v>
      </c>
      <c r="C2" s="121" t="s">
        <v>946</v>
      </c>
      <c r="D2" s="76" t="s">
        <v>948</v>
      </c>
      <c r="E2" s="76" t="s">
        <v>1587</v>
      </c>
      <c r="F2" s="99" t="s">
        <v>1588</v>
      </c>
      <c r="G2" s="76" t="s">
        <v>1589</v>
      </c>
      <c r="H2" s="76" t="s">
        <v>1590</v>
      </c>
      <c r="I2" s="76" t="s">
        <v>1591</v>
      </c>
      <c r="J2" s="76" t="s">
        <v>1592</v>
      </c>
      <c r="K2" s="78" t="s">
        <v>1593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 hidden="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OPORTUNIDADE</v>
      </c>
      <c r="C291" s="95">
        <f>IF(SP_SUL!B294="","*",SP_SUL!B294)</f>
        <v>46091</v>
      </c>
      <c r="D291" s="94" t="str">
        <f>IF(SP_SUL!D294="","*",SP_SUL!D294)</f>
        <v>KLECIO (TP-699)</v>
      </c>
      <c r="E291" s="94" t="str">
        <f>IF(SP_SUL!H294="","*",SP_SUL!H294)</f>
        <v>-</v>
      </c>
      <c r="F291" s="100" t="str">
        <f>IF(SP_SUL!M294="","*",SP_SUL!M294)</f>
        <v>ZTT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-</v>
      </c>
      <c r="K291" s="97" t="str">
        <f>IF(SP_SUL!AD294="","*",SP_SUL!AD294)</f>
        <v>*</v>
      </c>
    </row>
    <row r="292" spans="2:11" hidden="1">
      <c r="B292" s="94" t="str">
        <f>IF(SP_SUL!Y295="","*",SP_SUL!Y295)</f>
        <v>OPORTUNIDADE</v>
      </c>
      <c r="C292" s="95">
        <f>IF(SP_SUL!B295="","*",SP_SUL!B295)</f>
        <v>46091</v>
      </c>
      <c r="D292" s="94" t="str">
        <f>IF(SP_SUL!D295="","*",SP_SUL!D295)</f>
        <v>V92</v>
      </c>
      <c r="E292" s="94" t="str">
        <f>IF(SP_SUL!H295="","*",SP_SUL!H295)</f>
        <v>ZAC-2</v>
      </c>
      <c r="F292" s="100" t="str">
        <f>IF(SP_SUL!M295="","*",SP_SUL!M295)</f>
        <v>ZAC-ZSW</v>
      </c>
      <c r="G292" s="95" t="str">
        <f>IF(SP_SUL!I295="","*",SP_SUL!I295)</f>
        <v>ZAC-2</v>
      </c>
      <c r="H292" s="95" t="str">
        <f>IF(SP_SUL!AB295="","*",SP_SUL!AB295)</f>
        <v>FIXO</v>
      </c>
      <c r="I292" s="95" t="str">
        <f>IF(SP_SUL!AC295="","*",SP_SUL!AC295)</f>
        <v>ACIONAMENTO</v>
      </c>
      <c r="J292" s="96" t="str">
        <f>IF(SP_SUL!AA295="","*",SP_SUL!AA295)</f>
        <v>1 Lucas</v>
      </c>
      <c r="K292" s="97">
        <f>IF(SP_SUL!AD295="","*",SP_SUL!AD295)</f>
        <v>0.35416666666666669</v>
      </c>
    </row>
    <row r="293" spans="2:11" hidden="1">
      <c r="B293" s="94" t="str">
        <f>IF(SP_SUL!Y296="","*",SP_SUL!Y296)</f>
        <v>SIM</v>
      </c>
      <c r="C293" s="95">
        <f>IF(SP_SUL!B296="","*",SP_SUL!B296)</f>
        <v>46091</v>
      </c>
      <c r="D293" s="94" t="str">
        <f>IF(SP_SUL!D296="","*",SP_SUL!D296)</f>
        <v xml:space="preserve">TURMA FIXA VIA </v>
      </c>
      <c r="E293" s="94" t="str">
        <f>IF(SP_SUL!H296="","*",SP_SUL!H296)</f>
        <v>-</v>
      </c>
      <c r="F293" s="100" t="str">
        <f>IF(SP_SUL!M296="","*",SP_SUL!M296)</f>
        <v>ZBM</v>
      </c>
      <c r="G293" s="95" t="str">
        <f>IF(SP_SUL!I296="","*",SP_SUL!I296)</f>
        <v>-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-</v>
      </c>
      <c r="K293" s="97" t="str">
        <f>IF(SP_SUL!AD296="","*",SP_SUL!AD296)</f>
        <v>*</v>
      </c>
    </row>
    <row r="294" spans="2:11" hidden="1">
      <c r="B294" s="94" t="str">
        <f>IF(SP_SUL!Y297="","*",SP_SUL!Y297)</f>
        <v>OPORTUNIDADE</v>
      </c>
      <c r="C294" s="95">
        <f>IF(SP_SUL!B297="","*",SP_SUL!B297)</f>
        <v>46091</v>
      </c>
      <c r="D294" s="94" t="str">
        <f>IF(SP_SUL!D297="","*",SP_SUL!D297)</f>
        <v>EDSON/NIVALDO (TP-819)</v>
      </c>
      <c r="E294" s="94" t="str">
        <f>IF(SP_SUL!H297="","*",SP_SUL!H297)</f>
        <v>-</v>
      </c>
      <c r="F294" s="100" t="str">
        <f>IF(SP_SUL!M297="","*",SP_SUL!M297)</f>
        <v>ZXI-ZVK</v>
      </c>
      <c r="G294" s="95" t="str">
        <f>IF(SP_SUL!I297="","*",SP_SUL!I297)</f>
        <v>-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OPORTUNIDADE</v>
      </c>
      <c r="C295" s="95">
        <f>IF(SP_SUL!B299="","*",SP_SUL!B299)</f>
        <v>46091</v>
      </c>
      <c r="D295" s="94" t="str">
        <f>IF(SP_SUL!D299="","*",SP_SUL!D299)</f>
        <v>W59</v>
      </c>
      <c r="E295" s="94" t="str">
        <f>IF(SP_SUL!H299="","*",SP_SUL!H299)</f>
        <v>ZDY2</v>
      </c>
      <c r="F295" s="100" t="str">
        <f>IF(SP_SUL!M299="","*",SP_SUL!M299)</f>
        <v>ZDY-ZXP</v>
      </c>
      <c r="G295" s="95" t="str">
        <f>IF(SP_SUL!I299="","*",SP_SUL!I299)</f>
        <v>ZDY2</v>
      </c>
      <c r="H295" s="95" t="str">
        <f>IF(SP_SUL!AB299="","*",SP_SUL!AB299)</f>
        <v>FIXO</v>
      </c>
      <c r="I295" s="95" t="str">
        <f>IF(SP_SUL!AC299="","*",SP_SUL!AC299)</f>
        <v>ACIONAMENTO</v>
      </c>
      <c r="J295" s="96" t="str">
        <f>IF(SP_SUL!AA299="","*",SP_SUL!AA299)</f>
        <v>2 (Palazi + auxiliar)</v>
      </c>
      <c r="K295" s="97">
        <f>IF(SP_SUL!AD299="","*",SP_SUL!AD299)</f>
        <v>0.29166666666666669</v>
      </c>
    </row>
    <row r="296" spans="2:11">
      <c r="B296" s="94" t="str">
        <f>IF(SP_SUL!Y300="","*",SP_SUL!Y300)</f>
        <v>SIM</v>
      </c>
      <c r="C296" s="95">
        <f>IF(SP_SUL!B300="","*",SP_SUL!B300)</f>
        <v>46091</v>
      </c>
      <c r="D296" s="94" t="str">
        <f>IF(SP_SUL!D300="","*",SP_SUL!D300)</f>
        <v>V93</v>
      </c>
      <c r="E296" s="94" t="str">
        <f>IF(SP_SUL!H300="","*",SP_SUL!H300)</f>
        <v>ZXP-2</v>
      </c>
      <c r="F296" s="100" t="str">
        <f>IF(SP_SUL!M300="","*",SP_SUL!M300)</f>
        <v>ZXP-ZFY</v>
      </c>
      <c r="G296" s="95" t="str">
        <f>IF(SP_SUL!I300="","*",SP_SUL!I300)</f>
        <v>ZXP-2</v>
      </c>
      <c r="H296" s="95" t="str">
        <f>IF(SP_SUL!AB300="","*",SP_SUL!AB300)</f>
        <v>ESCALA</v>
      </c>
      <c r="I296" s="95" t="str">
        <f>IF(SP_SUL!AC300="","*",SP_SUL!AC300)</f>
        <v>AGD ACIONAMENTO PCM</v>
      </c>
      <c r="J296" s="96">
        <f>IF(SP_SUL!AA300="","*",SP_SUL!AA300)</f>
        <v>1</v>
      </c>
      <c r="K296" s="97">
        <f>IF(SP_SUL!AD300="","*",SP_SUL!AD300)</f>
        <v>0.33333333333333331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46091</v>
      </c>
      <c r="D297" s="94" t="str">
        <f>IF(SP_SUL!D301="","*",SP_SUL!D301)</f>
        <v>ROBSON (TF-701)</v>
      </c>
      <c r="E297" s="94" t="str">
        <f>IF(SP_SUL!H301="","*",SP_SUL!H301)</f>
        <v>ZXP189</v>
      </c>
      <c r="F297" s="100" t="str">
        <f>IF(SP_SUL!M301="","*",SP_SUL!M301)</f>
        <v>ZXP-ZFY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46091</v>
      </c>
      <c r="D298" s="94" t="str">
        <f>IF(SP_SUL!D302="","*",SP_SUL!D302)</f>
        <v>CARLOS (TP-722)</v>
      </c>
      <c r="E298" s="94" t="str">
        <f>IF(SP_SUL!H302="","*",SP_SUL!H302)</f>
        <v>-</v>
      </c>
      <c r="F298" s="100" t="str">
        <f>IF(SP_SUL!M302="","*",SP_SUL!M302)</f>
        <v>ZPS-ZCX</v>
      </c>
      <c r="G298" s="95" t="str">
        <f>IF(SP_SUL!I302="","*",SP_SUL!I302)</f>
        <v>-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OPORTUNIDADE</v>
      </c>
      <c r="C299" s="95">
        <f>IF(SP_SUL!B303="","*",SP_SUL!B303)</f>
        <v>46091</v>
      </c>
      <c r="D299" s="94" t="str">
        <f>IF(SP_SUL!D303="","*",SP_SUL!D303)</f>
        <v>A84</v>
      </c>
      <c r="E299" s="94" t="str">
        <f>IF(SP_SUL!H303="","*",SP_SUL!H303)</f>
        <v>ZWI-1</v>
      </c>
      <c r="F299" s="100" t="str">
        <f>IF(SP_SUL!M303="","*",SP_SUL!M303)</f>
        <v>ZWI</v>
      </c>
      <c r="G299" s="95" t="str">
        <f>IF(SP_SUL!I303="","*",SP_SUL!I303)</f>
        <v>ZKEZGA</v>
      </c>
      <c r="H299" s="95" t="str">
        <f>IF(SP_SUL!AB303="","*",SP_SUL!AB303)</f>
        <v>FIXO</v>
      </c>
      <c r="I299" s="95" t="str">
        <f>IF(SP_SUL!AC303="","*",SP_SUL!AC303)</f>
        <v>ACIONAMENTO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SIM</v>
      </c>
      <c r="C300" s="95">
        <f>IF(SP_SUL!B304="","*",SP_SUL!B304)</f>
        <v>46091</v>
      </c>
      <c r="D300" s="94" t="str">
        <f>IF(SP_SUL!D304="","*",SP_SUL!D304)</f>
        <v>SUPER ZEM</v>
      </c>
      <c r="E300" s="94" t="str">
        <f>IF(SP_SUL!H304="","*",SP_SUL!H304)</f>
        <v>-</v>
      </c>
      <c r="F300" s="100" t="str">
        <f>IF(SP_SUL!M304="","*",SP_SUL!M304)</f>
        <v>ZYQ-ZEM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46091</v>
      </c>
      <c r="D301" s="94" t="str">
        <f>IF(SP_SUL!D305="","*",SP_SUL!D305)</f>
        <v>CLEBISON (TP-728)</v>
      </c>
      <c r="E301" s="94" t="str">
        <f>IF(SP_SUL!H305="","*",SP_SUL!H305)</f>
        <v>-</v>
      </c>
      <c r="F301" s="100" t="str">
        <f>IF(SP_SUL!M305="","*",SP_SUL!M305)</f>
        <v>ZYQ-ZEM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46091</v>
      </c>
      <c r="D302" s="94" t="str">
        <f>IF(SP_SUL!D306="","*",SP_SUL!D306)</f>
        <v>ISMAEL(TP-726)</v>
      </c>
      <c r="E302" s="94" t="str">
        <f>IF(SP_SUL!H306="","*",SP_SUL!H306)</f>
        <v>*</v>
      </c>
      <c r="F302" s="100" t="str">
        <f>IF(SP_SUL!M306="","*",SP_SUL!M306)</f>
        <v>ZYQ-ZEM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OPORTUNIDADE</v>
      </c>
      <c r="C303" s="95">
        <f>IF(SP_SUL!B307="","*",SP_SUL!B307)</f>
        <v>46091</v>
      </c>
      <c r="D303" s="94" t="str">
        <f>IF(SP_SUL!D307="","*",SP_SUL!D307)</f>
        <v>EDSON (TP-719)</v>
      </c>
      <c r="E303" s="94" t="str">
        <f>IF(SP_SUL!H307="","*",SP_SUL!H307)</f>
        <v>*</v>
      </c>
      <c r="F303" s="100" t="str">
        <f>IF(SP_SUL!M307="","*",SP_SUL!M307)</f>
        <v>ZYQ-ZEM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46091</v>
      </c>
      <c r="D304" s="94" t="str">
        <f>IF(SP_SUL!D308="","*",SP_SUL!D308)</f>
        <v>EDSON (TP-719)</v>
      </c>
      <c r="E304" s="94" t="str">
        <f>IF(SP_SUL!H308="","*",SP_SUL!H308)</f>
        <v>*</v>
      </c>
      <c r="F304" s="100" t="str">
        <f>IF(SP_SUL!M308="","*",SP_SUL!M308)</f>
        <v>ZYQ-ZEM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46091</v>
      </c>
      <c r="D305" s="94" t="str">
        <f>IF(SP_SUL!D309="","*",SP_SUL!D309)</f>
        <v>V89</v>
      </c>
      <c r="E305" s="94" t="str">
        <f>IF(SP_SUL!H309="","*",SP_SUL!H309)</f>
        <v>ZEM130-1</v>
      </c>
      <c r="F305" s="100" t="str">
        <f>IF(SP_SUL!M309="","*",SP_SUL!M309)</f>
        <v>ZYQ-ZEM</v>
      </c>
      <c r="G305" s="95" t="str">
        <f>IF(SP_SUL!I309="","*",SP_SUL!I309)</f>
        <v>ZEM130-2</v>
      </c>
      <c r="H305" s="95" t="str">
        <f>IF(SP_SUL!AB309="","*",SP_SUL!AB309)</f>
        <v>FIXO</v>
      </c>
      <c r="I305" s="95" t="str">
        <f>IF(SP_SUL!AC309="","*",SP_SUL!AC309)</f>
        <v>ACIONAMENTO</v>
      </c>
      <c r="J305" s="96">
        <f>IF(SP_SUL!AA309="","*",SP_SUL!AA309)</f>
        <v>1</v>
      </c>
      <c r="K305" s="97">
        <f>IF(SP_SUL!AD309="","*",SP_SUL!AD309)</f>
        <v>0.35416666666666669</v>
      </c>
    </row>
    <row r="306" spans="2:11" hidden="1">
      <c r="B306" s="94" t="str">
        <f>IF(SP_SUL!Y310="","*",SP_SUL!Y310)</f>
        <v>*</v>
      </c>
      <c r="C306" s="95">
        <f>IF(SP_SUL!B310="","*",SP_SUL!B310)</f>
        <v>46091</v>
      </c>
      <c r="D306" s="94" t="str">
        <f>IF(SP_SUL!D310="","*",SP_SUL!D310)</f>
        <v>MODERNIZAÇÃO TURMA 2</v>
      </c>
      <c r="E306" s="94" t="str">
        <f>IF(SP_SUL!H310="","*",SP_SUL!H310)</f>
        <v>-</v>
      </c>
      <c r="F306" s="100" t="str">
        <f>IF(SP_SUL!M310="","*",SP_SUL!M310)</f>
        <v>ZEJ-ZEV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SIM</v>
      </c>
      <c r="C307" s="95">
        <f>IF(SP_SUL!B311="","*",SP_SUL!B311)</f>
        <v>46091</v>
      </c>
      <c r="D307" s="94" t="str">
        <f>IF(SP_SUL!D311="","*",SP_SUL!D311)</f>
        <v>MOD ZRB</v>
      </c>
      <c r="E307" s="94" t="str">
        <f>IF(SP_SUL!H311="","*",SP_SUL!H311)</f>
        <v>-</v>
      </c>
      <c r="F307" s="100" t="str">
        <f>IF(SP_SUL!M311="","*",SP_SUL!M311)</f>
        <v>ZEJ-ZRB</v>
      </c>
      <c r="G307" s="95" t="str">
        <f>IF(SP_SUL!I311="","*",SP_SUL!I311)</f>
        <v>-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OPORTUNIDADE</v>
      </c>
      <c r="C308" s="95">
        <f>IF(SP_SUL!B312="","*",SP_SUL!B312)</f>
        <v>46091</v>
      </c>
      <c r="D308" s="94" t="str">
        <f>IF(SP_SUL!D312="","*",SP_SUL!D312)</f>
        <v>W96</v>
      </c>
      <c r="E308" s="94" t="str">
        <f>IF(SP_SUL!H312="","*",SP_SUL!H312)</f>
        <v xml:space="preserve">ZEM1 </v>
      </c>
      <c r="F308" s="100" t="str">
        <f>IF(SP_SUL!M312="","*",SP_SUL!M312)</f>
        <v>ZEJ-ZEV</v>
      </c>
      <c r="G308" s="95" t="str">
        <f>IF(SP_SUL!I312="","*",SP_SUL!I312)</f>
        <v xml:space="preserve">ZEM1 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46091</v>
      </c>
      <c r="D309" s="94" t="str">
        <f>IF(SP_SUL!D313="","*",SP_SUL!D313)</f>
        <v>W99</v>
      </c>
      <c r="E309" s="94" t="str">
        <f>IF(SP_SUL!H313="","*",SP_SUL!H313)</f>
        <v>ZEM1</v>
      </c>
      <c r="F309" s="100" t="str">
        <f>IF(SP_SUL!M313="","*",SP_SUL!M313)</f>
        <v>ZEJ-ZEV</v>
      </c>
      <c r="G309" s="95" t="str">
        <f>IF(SP_SUL!I313="","*",SP_SUL!I313)</f>
        <v xml:space="preserve">ZEM1 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46091</v>
      </c>
      <c r="D310" s="94" t="str">
        <f>IF(SP_SUL!D314="","*",SP_SUL!D314)</f>
        <v>V95</v>
      </c>
      <c r="E310" s="94" t="str">
        <f>IF(SP_SUL!H314="","*",SP_SUL!H314)</f>
        <v>ZEM1301</v>
      </c>
      <c r="F310" s="100" t="str">
        <f>IF(SP_SUL!M314="","*",SP_SUL!M314)</f>
        <v>ZEJ-ZEV</v>
      </c>
      <c r="G310" s="95" t="str">
        <f>IF(SP_SUL!I314="","*",SP_SUL!I314)</f>
        <v>ZEM1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46091</v>
      </c>
      <c r="D311" s="94" t="str">
        <f>IF(SP_SUL!D315="","*",SP_SUL!D315)</f>
        <v>W97</v>
      </c>
      <c r="E311" s="94" t="str">
        <f>IF(SP_SUL!H315="","*",SP_SUL!H315)</f>
        <v>Z3VZEV</v>
      </c>
      <c r="F311" s="100" t="str">
        <f>IF(SP_SUL!M315="","*",SP_SUL!M315)</f>
        <v>ZEJ-ZEV</v>
      </c>
      <c r="G311" s="95" t="str">
        <f>IF(SP_SUL!I315="","*",SP_SUL!I315)</f>
        <v>Z3VZEV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46091</v>
      </c>
      <c r="D312" s="94" t="str">
        <f>IF(SP_SUL!D316="","*",SP_SUL!D316)</f>
        <v>V96</v>
      </c>
      <c r="E312" s="94" t="str">
        <f>IF(SP_SUL!H316="","*",SP_SUL!H316)</f>
        <v>Z3VZEV</v>
      </c>
      <c r="F312" s="100" t="str">
        <f>IF(SP_SUL!M316="","*",SP_SUL!M316)</f>
        <v>ZEJ-ZEV</v>
      </c>
      <c r="G312" s="95" t="str">
        <f>IF(SP_SUL!I316="","*",SP_SUL!I316)</f>
        <v>Z3VZEV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SIM</v>
      </c>
      <c r="C314" s="95">
        <f>IF(SP_SUL!B318="","*",SP_SUL!B318)</f>
        <v>46091</v>
      </c>
      <c r="D314" s="94" t="str">
        <f>IF(SP_SUL!D318="","*",SP_SUL!D318)</f>
        <v>MOD ZEZ</v>
      </c>
      <c r="E314" s="94" t="str">
        <f>IF(SP_SUL!H318="","*",SP_SUL!H318)</f>
        <v>-</v>
      </c>
      <c r="F314" s="100" t="str">
        <f>IF(SP_SUL!M318="","*",SP_SUL!M318)</f>
        <v>ZXW-ZEZ</v>
      </c>
      <c r="G314" s="95" t="str">
        <f>IF(SP_SUL!I318="","*",SP_SUL!I318)</f>
        <v>-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OPORTUNIDADE</v>
      </c>
      <c r="C315" s="95">
        <f>IF(SP_SUL!B319="","*",SP_SUL!B319)</f>
        <v>46091</v>
      </c>
      <c r="D315" s="94" t="str">
        <f>IF(SP_SUL!D319="","*",SP_SUL!D319)</f>
        <v>W61</v>
      </c>
      <c r="E315" s="94" t="str">
        <f>IF(SP_SUL!H319="","*",SP_SUL!H319)</f>
        <v>K67ZEV2</v>
      </c>
      <c r="F315" s="100" t="str">
        <f>IF(SP_SUL!M319="","*",SP_SUL!M319)</f>
        <v>ZXW-ZEZ</v>
      </c>
      <c r="G315" s="95" t="str">
        <f>IF(SP_SUL!I319="","*",SP_SUL!I319)</f>
        <v>K67ZEV2</v>
      </c>
      <c r="H315" s="95" t="str">
        <f>IF(SP_SUL!AB319="","*",SP_SUL!AB319)</f>
        <v>FIXO</v>
      </c>
      <c r="I315" s="95" t="str">
        <f>IF(SP_SUL!AC319="","*",SP_SUL!AC319)</f>
        <v>ACIONAMENTO</v>
      </c>
      <c r="J315" s="96">
        <f>IF(SP_SUL!AA319="","*",SP_SUL!AA319)</f>
        <v>1</v>
      </c>
      <c r="K315" s="97">
        <f>IF(SP_SUL!AD319="","*",SP_SUL!AD319)</f>
        <v>0.3125</v>
      </c>
    </row>
    <row r="316" spans="2:11" hidden="1">
      <c r="B316" s="94" t="str">
        <f>IF(SP_SUL!Y320="","*",SP_SUL!Y320)</f>
        <v>OPORTUNIDADE</v>
      </c>
      <c r="C316" s="95">
        <f>IF(SP_SUL!B320="","*",SP_SUL!B320)</f>
        <v>46091</v>
      </c>
      <c r="D316" s="94" t="str">
        <f>IF(SP_SUL!D320="","*",SP_SUL!D320)</f>
        <v>V85</v>
      </c>
      <c r="E316" s="94" t="str">
        <f>IF(SP_SUL!H320="","*",SP_SUL!H320)</f>
        <v>K67ZEV2</v>
      </c>
      <c r="F316" s="100" t="str">
        <f>IF(SP_SUL!M320="","*",SP_SUL!M320)</f>
        <v>ZXW-ZEZ</v>
      </c>
      <c r="G316" s="95" t="str">
        <f>IF(SP_SUL!I320="","*",SP_SUL!I320)</f>
        <v>K67ZEV2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0.3125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OPORTUNIDADE</v>
      </c>
      <c r="C318" s="95">
        <f>IF(SP_SUL!B322="","*",SP_SUL!B322)</f>
        <v>46091</v>
      </c>
      <c r="D318" s="94" t="str">
        <f>IF(SP_SUL!D322="","*",SP_SUL!D322)</f>
        <v>RAFAEL (TP-695)</v>
      </c>
      <c r="E318" s="94" t="str">
        <f>IF(SP_SUL!H322="","*",SP_SUL!H322)</f>
        <v>-</v>
      </c>
      <c r="F318" s="100" t="str">
        <f>IF(SP_SUL!M322="","*",SP_SUL!M322)</f>
        <v>ZGP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SIM</v>
      </c>
      <c r="C319" s="95">
        <f>IF(SP_SUL!B323="","*",SP_SUL!B323)</f>
        <v>46091</v>
      </c>
      <c r="D319" s="94" t="str">
        <f>IF(SP_SUL!D323="","*",SP_SUL!D323)</f>
        <v>MOD ZGP</v>
      </c>
      <c r="E319" s="94" t="str">
        <f>IF(SP_SUL!H323="","*",SP_SUL!H323)</f>
        <v>-</v>
      </c>
      <c r="F319" s="100" t="str">
        <f>IF(SP_SUL!M323="","*",SP_SUL!M323)</f>
        <v>ZGP</v>
      </c>
      <c r="G319" s="95" t="str">
        <f>IF(SP_SUL!I323="","*",SP_SUL!I323)</f>
        <v>-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OPORTUNIDADE</v>
      </c>
      <c r="C320" s="95">
        <f>IF(SP_SUL!B324="","*",SP_SUL!B324)</f>
        <v>46091</v>
      </c>
      <c r="D320" s="94" t="str">
        <f>IF(SP_SUL!D324="","*",SP_SUL!D324)</f>
        <v>W62</v>
      </c>
      <c r="E320" s="94" t="str">
        <f>IF(SP_SUL!H324="","*",SP_SUL!H324)</f>
        <v>ZPTZ1051</v>
      </c>
      <c r="F320" s="100" t="str">
        <f>IF(SP_SUL!M324="","*",SP_SUL!M324)</f>
        <v>ZGP</v>
      </c>
      <c r="G320" s="95" t="str">
        <f>IF(SP_SUL!I324="","*",SP_SUL!I324)</f>
        <v>ZPTZDR</v>
      </c>
      <c r="H320" s="95" t="str">
        <f>IF(SP_SUL!AB324="","*",SP_SUL!AB324)</f>
        <v>FIXO</v>
      </c>
      <c r="I320" s="95" t="str">
        <f>IF(SP_SUL!AC324="","*",SP_SUL!AC324)</f>
        <v>ACIONAMENTO</v>
      </c>
      <c r="J320" s="96">
        <f>IF(SP_SUL!AA324="","*",SP_SUL!AA324)</f>
        <v>1</v>
      </c>
      <c r="K320" s="97">
        <f>IF(SP_SUL!AD324="","*",SP_SUL!AD324)</f>
        <v>0.29166666666666669</v>
      </c>
    </row>
    <row r="321" spans="2:11" hidden="1">
      <c r="B321" s="94" t="str">
        <f>IF(SP_SUL!Y325="","*",SP_SUL!Y325)</f>
        <v>SIM</v>
      </c>
      <c r="C321" s="95">
        <f>IF(SP_SUL!B325="","*",SP_SUL!B325)</f>
        <v>46091</v>
      </c>
      <c r="D321" s="94" t="str">
        <f>IF(SP_SUL!D325="","*",SP_SUL!D325)</f>
        <v>A85</v>
      </c>
      <c r="E321" s="94" t="str">
        <f>IF(SP_SUL!H325="","*",SP_SUL!H325)</f>
        <v>ZPTZ1051</v>
      </c>
      <c r="F321" s="100" t="str">
        <f>IF(SP_SUL!M325="","*",SP_SUL!M325)</f>
        <v>ZPT-ZPG</v>
      </c>
      <c r="G321" s="95" t="str">
        <f>IF(SP_SUL!I325="","*",SP_SUL!I325)</f>
        <v>ZEV</v>
      </c>
      <c r="H321" s="95" t="str">
        <f>IF(SP_SUL!AB325="","*",SP_SUL!AB325)</f>
        <v>FIXO</v>
      </c>
      <c r="I321" s="95" t="str">
        <f>IF(SP_SUL!AC325="","*",SP_SUL!AC325)</f>
        <v>ACIONAMENTO</v>
      </c>
      <c r="J321" s="96">
        <f>IF(SP_SUL!AA325="","*",SP_SUL!AA325)</f>
        <v>1</v>
      </c>
      <c r="K321" s="97">
        <f>IF(SP_SUL!AD325="","*",SP_SUL!AD325)</f>
        <v>0.3125</v>
      </c>
    </row>
    <row r="322" spans="2:11" hidden="1">
      <c r="B322" s="94" t="str">
        <f>IF(SP_SUL!Y326="","*",SP_SUL!Y326)</f>
        <v>OPORTUNIDADE</v>
      </c>
      <c r="C322" s="95">
        <f>IF(SP_SUL!B326="","*",SP_SUL!B326)</f>
        <v>46091</v>
      </c>
      <c r="D322" s="94" t="str">
        <f>IF(SP_SUL!D326="","*",SP_SUL!D326)</f>
        <v>HUELTON (TP-725)</v>
      </c>
      <c r="E322" s="94" t="str">
        <f>IF(SP_SUL!H326="","*",SP_SUL!H326)</f>
        <v>-</v>
      </c>
      <c r="F322" s="100" t="str">
        <f>IF(SP_SUL!M326="","*",SP_SUL!M326)</f>
        <v>ZPT</v>
      </c>
      <c r="G322" s="95" t="str">
        <f>IF(SP_SUL!I326="","*",SP_SUL!I326)</f>
        <v>-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-</v>
      </c>
      <c r="K322" s="97" t="str">
        <f>IF(SP_SUL!AD326="","*",SP_SUL!AD326)</f>
        <v>*</v>
      </c>
    </row>
    <row r="323" spans="2:11" hidden="1">
      <c r="B323" s="94" t="str">
        <f>IF(SP_SUL!Y327="","*",SP_SUL!Y327)</f>
        <v>OPORTUNIDADE</v>
      </c>
      <c r="C323" s="95">
        <f>IF(SP_SUL!B327="","*",SP_SUL!B327)</f>
        <v>46091</v>
      </c>
      <c r="D323" s="94" t="str">
        <f>IF(SP_SUL!D327="","*",SP_SUL!D327)</f>
        <v>DIEGO (TF-42)</v>
      </c>
      <c r="E323" s="94" t="str">
        <f>IF(SP_SUL!H327="","*",SP_SUL!H327)</f>
        <v>-</v>
      </c>
      <c r="F323" s="100" t="str">
        <f>IF(SP_SUL!M327="","*",SP_SUL!M327)</f>
        <v>ZGM-109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>
        <f>IF(SP_SUL!B328="","*",SP_SUL!B328)</f>
        <v>46091</v>
      </c>
      <c r="D324" s="94" t="str">
        <f>IF(SP_SUL!D328="","*",SP_SUL!D328)</f>
        <v>OSMAR (TMA-677)</v>
      </c>
      <c r="E324" s="94" t="str">
        <f>IF(SP_SUL!H328="","*",SP_SUL!H328)</f>
        <v>-</v>
      </c>
      <c r="F324" s="100" t="str">
        <f>IF(SP_SUL!M328="","*",SP_SUL!M328)</f>
        <v>ZYU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OPORTUNIDADE</v>
      </c>
      <c r="C326" s="95">
        <f>IF(SP_SUL!B330="","*",SP_SUL!B330)</f>
        <v>46092</v>
      </c>
      <c r="D326" s="94" t="str">
        <f>IF(SP_SUL!D330="","*",SP_SUL!D330)</f>
        <v>KLECIO (TP-699)</v>
      </c>
      <c r="E326" s="94" t="str">
        <f>IF(SP_SUL!H330="","*",SP_SUL!H330)</f>
        <v>-</v>
      </c>
      <c r="F326" s="100" t="str">
        <f>IF(SP_SUL!M330="","*",SP_SUL!M330)</f>
        <v>ZTT</v>
      </c>
      <c r="G326" s="95" t="str">
        <f>IF(SP_SUL!I330="","*",SP_SUL!I330)</f>
        <v>-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OPORTUNIDADE</v>
      </c>
      <c r="C327" s="95">
        <f>IF(SP_SUL!B331="","*",SP_SUL!B331)</f>
        <v>46092</v>
      </c>
      <c r="D327" s="94" t="str">
        <f>IF(SP_SUL!D331="","*",SP_SUL!D331)</f>
        <v>E42</v>
      </c>
      <c r="E327" s="94" t="str">
        <f>IF(SP_SUL!H331="","*",SP_SUL!H331)</f>
        <v>-</v>
      </c>
      <c r="F327" s="100" t="str">
        <f>IF(SP_SUL!M331="","*",SP_SUL!M331)</f>
        <v>ZBV-ZFH</v>
      </c>
      <c r="G327" s="95" t="str">
        <f>IF(SP_SUL!I331="","*",SP_SUL!I331)</f>
        <v>-</v>
      </c>
      <c r="H327" s="95" t="str">
        <f>IF(SP_SUL!AB331="","*",SP_SUL!AB331)</f>
        <v>FIXO</v>
      </c>
      <c r="I327" s="95" t="str">
        <f>IF(SP_SUL!AC331="","*",SP_SUL!AC331)</f>
        <v>ACIONAMENTO</v>
      </c>
      <c r="J327" s="96">
        <f>IF(SP_SUL!AA331="","*",SP_SUL!AA331)</f>
        <v>1</v>
      </c>
      <c r="K327" s="97">
        <f>IF(SP_SUL!AD331="","*",SP_SUL!AD331)</f>
        <v>0.35416666666666669</v>
      </c>
    </row>
    <row r="328" spans="2:11" hidden="1">
      <c r="B328" s="94" t="str">
        <f>IF(SP_SUL!Y332="","*",SP_SUL!Y332)</f>
        <v>OPORTUNIDADE</v>
      </c>
      <c r="C328" s="95">
        <f>IF(SP_SUL!B332="","*",SP_SUL!B332)</f>
        <v>46092</v>
      </c>
      <c r="D328" s="94" t="str">
        <f>IF(SP_SUL!D332="","*",SP_SUL!D332)</f>
        <v>V92</v>
      </c>
      <c r="E328" s="94" t="str">
        <f>IF(SP_SUL!H332="","*",SP_SUL!H332)</f>
        <v>ZAC-2</v>
      </c>
      <c r="F328" s="100" t="str">
        <f>IF(SP_SUL!M332="","*",SP_SUL!M332)</f>
        <v>ZAC-ZSW</v>
      </c>
      <c r="G328" s="95" t="str">
        <f>IF(SP_SUL!I332="","*",SP_SUL!I332)</f>
        <v>ZAC-2</v>
      </c>
      <c r="H328" s="95" t="str">
        <f>IF(SP_SUL!AB332="","*",SP_SUL!AB332)</f>
        <v>FIXO</v>
      </c>
      <c r="I328" s="95" t="str">
        <f>IF(SP_SUL!AC332="","*",SP_SUL!AC332)</f>
        <v>ACIONAMENTO</v>
      </c>
      <c r="J328" s="96" t="str">
        <f>IF(SP_SUL!AA332="","*",SP_SUL!AA332)</f>
        <v>1 Lucas</v>
      </c>
      <c r="K328" s="97">
        <f>IF(SP_SUL!AD332="","*",SP_SUL!AD332)</f>
        <v>0.35416666666666669</v>
      </c>
    </row>
    <row r="329" spans="2:11" hidden="1">
      <c r="B329" s="94" t="str">
        <f>IF(SP_SUL!Y333="","*",SP_SUL!Y333)</f>
        <v>OPORTUNIDADE</v>
      </c>
      <c r="C329" s="95">
        <f>IF(SP_SUL!B333="","*",SP_SUL!B333)</f>
        <v>46092</v>
      </c>
      <c r="D329" s="94" t="str">
        <f>IF(SP_SUL!D333="","*",SP_SUL!D333)</f>
        <v>JOSÉ (TP-879)</v>
      </c>
      <c r="E329" s="94" t="str">
        <f>IF(SP_SUL!H333="","*",SP_SUL!H333)</f>
        <v>-</v>
      </c>
      <c r="F329" s="100" t="str">
        <f>IF(SP_SUL!M333="","*",SP_SUL!M333)</f>
        <v>ZQB-ZBV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-</v>
      </c>
      <c r="K329" s="97" t="str">
        <f>IF(SP_SUL!AD333="","*",SP_SUL!AD333)</f>
        <v>*</v>
      </c>
    </row>
    <row r="330" spans="2:11" hidden="1">
      <c r="B330" s="94" t="str">
        <f>IF(SP_SUL!Y334="","*",SP_SUL!Y334)</f>
        <v>OPORTUNIDADE</v>
      </c>
      <c r="C330" s="95">
        <f>IF(SP_SUL!B334="","*",SP_SUL!B334)</f>
        <v>46092</v>
      </c>
      <c r="D330" s="94" t="str">
        <f>IF(SP_SUL!D334="","*",SP_SUL!D334)</f>
        <v>EDSON/NIVALDO (TP-819)</v>
      </c>
      <c r="E330" s="94" t="str">
        <f>IF(SP_SUL!H334="","*",SP_SUL!H334)</f>
        <v>-</v>
      </c>
      <c r="F330" s="100" t="str">
        <f>IF(SP_SUL!M334="","*",SP_SUL!M334)</f>
        <v>ZXI-ZVK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OPORTUNIDADE</v>
      </c>
      <c r="C331" s="95">
        <f>IF(SP_SUL!B335="","*",SP_SUL!B335)</f>
        <v>46092</v>
      </c>
      <c r="D331" s="94" t="str">
        <f>IF(SP_SUL!D335="","*",SP_SUL!D335)</f>
        <v>ROGÉRIO (TP-730)</v>
      </c>
      <c r="E331" s="94" t="str">
        <f>IF(SP_SUL!H335="","*",SP_SUL!H335)</f>
        <v>ZYU1</v>
      </c>
      <c r="F331" s="100" t="str">
        <f>IF(SP_SUL!M335="","*",SP_SUL!M335)</f>
        <v>ZYU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OPORTUNIDADE</v>
      </c>
      <c r="C332" s="95">
        <f>IF(SP_SUL!B336="","*",SP_SUL!B336)</f>
        <v>46092</v>
      </c>
      <c r="D332" s="94" t="str">
        <f>IF(SP_SUL!D336="","*",SP_SUL!D336)</f>
        <v>W59</v>
      </c>
      <c r="E332" s="94" t="str">
        <f>IF(SP_SUL!H336="","*",SP_SUL!H336)</f>
        <v>ZDY2</v>
      </c>
      <c r="F332" s="100" t="str">
        <f>IF(SP_SUL!M336="","*",SP_SUL!M336)</f>
        <v>ZDY-ZXP</v>
      </c>
      <c r="G332" s="95" t="str">
        <f>IF(SP_SUL!I336="","*",SP_SUL!I336)</f>
        <v>ZDY2</v>
      </c>
      <c r="H332" s="95" t="str">
        <f>IF(SP_SUL!AB336="","*",SP_SUL!AB336)</f>
        <v>FIXO</v>
      </c>
      <c r="I332" s="95" t="str">
        <f>IF(SP_SUL!AC336="","*",SP_SUL!AC336)</f>
        <v>ACIONAMENTO</v>
      </c>
      <c r="J332" s="96" t="str">
        <f>IF(SP_SUL!AA336="","*",SP_SUL!AA336)</f>
        <v>2 (Palazi + auxiliar)</v>
      </c>
      <c r="K332" s="97">
        <f>IF(SP_SUL!AD336="","*",SP_SUL!AD336)</f>
        <v>0.29166666666666669</v>
      </c>
    </row>
    <row r="333" spans="2:11" hidden="1">
      <c r="B333" s="94" t="str">
        <f>IF(SP_SUL!Y337="","*",SP_SUL!Y337)</f>
        <v>OPORTUNIDADE</v>
      </c>
      <c r="C333" s="95">
        <f>IF(SP_SUL!B337="","*",SP_SUL!B337)</f>
        <v>46092</v>
      </c>
      <c r="D333" s="94" t="str">
        <f>IF(SP_SUL!D337="","*",SP_SUL!D337)</f>
        <v>ROBSON (TF-701)</v>
      </c>
      <c r="E333" s="94" t="str">
        <f>IF(SP_SUL!H337="","*",SP_SUL!H337)</f>
        <v>ZXP189</v>
      </c>
      <c r="F333" s="100" t="str">
        <f>IF(SP_SUL!M337="","*",SP_SUL!M337)</f>
        <v>ZXP-ZFY</v>
      </c>
      <c r="G333" s="95" t="str">
        <f>IF(SP_SUL!I337="","*",SP_SUL!I337)</f>
        <v>-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-</v>
      </c>
      <c r="K333" s="97" t="str">
        <f>IF(SP_SUL!AD337="","*",SP_SUL!AD337)</f>
        <v>*</v>
      </c>
    </row>
    <row r="334" spans="2:11" hidden="1">
      <c r="B334" s="94" t="str">
        <f>IF(SP_SUL!Y338="","*",SP_SUL!Y338)</f>
        <v>OPORTUNIDADE</v>
      </c>
      <c r="C334" s="95">
        <f>IF(SP_SUL!B338="","*",SP_SUL!B338)</f>
        <v>46092</v>
      </c>
      <c r="D334" s="94" t="str">
        <f>IF(SP_SUL!D338="","*",SP_SUL!D338)</f>
        <v>CARLOS (TP-722)</v>
      </c>
      <c r="E334" s="94" t="str">
        <f>IF(SP_SUL!H338="","*",SP_SUL!H338)</f>
        <v>-</v>
      </c>
      <c r="F334" s="100" t="str">
        <f>IF(SP_SUL!M338="","*",SP_SUL!M338)</f>
        <v>ZPS-ZCX</v>
      </c>
      <c r="G334" s="95" t="str">
        <f>IF(SP_SUL!I338="","*",SP_SUL!I338)</f>
        <v>-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OPORTUNIDADE</v>
      </c>
      <c r="C335" s="95">
        <f>IF(SP_SUL!B339="","*",SP_SUL!B339)</f>
        <v>46092</v>
      </c>
      <c r="D335" s="94" t="str">
        <f>IF(SP_SUL!D339="","*",SP_SUL!D339)</f>
        <v>A74</v>
      </c>
      <c r="E335" s="94" t="str">
        <f>IF(SP_SUL!H339="","*",SP_SUL!H339)</f>
        <v>ZKEZGA-1</v>
      </c>
      <c r="F335" s="100" t="str">
        <f>IF(SP_SUL!M339="","*",SP_SUL!M339)</f>
        <v>ZKEZGA-ZQBZBV</v>
      </c>
      <c r="G335" s="95" t="str">
        <f>IF(SP_SUL!I339="","*",SP_SUL!I339)</f>
        <v>ZQBZBV</v>
      </c>
      <c r="H335" s="95" t="str">
        <f>IF(SP_SUL!AB339="","*",SP_SUL!AB339)</f>
        <v>FIXO</v>
      </c>
      <c r="I335" s="95" t="str">
        <f>IF(SP_SUL!AC339="","*",SP_SUL!AC339)</f>
        <v>ACIONAMENTO</v>
      </c>
      <c r="J335" s="96">
        <f>IF(SP_SUL!AA339="","*",SP_SUL!AA339)</f>
        <v>1</v>
      </c>
      <c r="K335" s="97">
        <f>IF(SP_SUL!AD339="","*",SP_SUL!AD339)</f>
        <v>0.3125</v>
      </c>
    </row>
    <row r="336" spans="2:11" hidden="1">
      <c r="B336" s="94" t="str">
        <f>IF(SP_SUL!Y340="","*",SP_SUL!Y340)</f>
        <v>OPORTUNIDADE</v>
      </c>
      <c r="C336" s="95">
        <f>IF(SP_SUL!B340="","*",SP_SUL!B340)</f>
        <v>46092</v>
      </c>
      <c r="D336" s="94" t="str">
        <f>IF(SP_SUL!D340="","*",SP_SUL!D340)</f>
        <v>E17</v>
      </c>
      <c r="E336" s="94" t="str">
        <f>IF(SP_SUL!H340="","*",SP_SUL!H340)</f>
        <v>102ZKW-2</v>
      </c>
      <c r="F336" s="100" t="str">
        <f>IF(SP_SUL!M340="","*",SP_SUL!M340)</f>
        <v>ZLU</v>
      </c>
      <c r="G336" s="95" t="str">
        <f>IF(SP_SUL!I340="","*",SP_SUL!I340)</f>
        <v>102ZKW-2</v>
      </c>
      <c r="H336" s="95" t="str">
        <f>IF(SP_SUL!AB340="","*",SP_SUL!AB340)</f>
        <v>FIXO</v>
      </c>
      <c r="I336" s="95" t="str">
        <f>IF(SP_SUL!AC340="","*",SP_SUL!AC340)</f>
        <v>ACIONAMENTO</v>
      </c>
      <c r="J336" s="96">
        <f>IF(SP_SUL!AA340="","*",SP_SUL!AA340)</f>
        <v>1</v>
      </c>
      <c r="K336" s="97">
        <f>IF(SP_SUL!AD340="","*",SP_SUL!AD340)</f>
        <v>0.35416666666666669</v>
      </c>
    </row>
    <row r="337" spans="2:11" hidden="1">
      <c r="B337" s="94" t="str">
        <f>IF(SP_SUL!Y341="","*",SP_SUL!Y341)</f>
        <v>OPORTUNIDADE</v>
      </c>
      <c r="C337" s="95">
        <f>IF(SP_SUL!B341="","*",SP_SUL!B341)</f>
        <v>46092</v>
      </c>
      <c r="D337" s="94" t="str">
        <f>IF(SP_SUL!D341="","*",SP_SUL!D341)</f>
        <v>CLEBISON (TP-728)</v>
      </c>
      <c r="E337" s="94" t="str">
        <f>IF(SP_SUL!H341="","*",SP_SUL!H341)</f>
        <v>-</v>
      </c>
      <c r="F337" s="100" t="str">
        <f>IF(SP_SUL!M341="","*",SP_SUL!M341)</f>
        <v>ZYQ-ZEM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OPORTUNIDADE</v>
      </c>
      <c r="C338" s="95">
        <f>IF(SP_SUL!B342="","*",SP_SUL!B342)</f>
        <v>46092</v>
      </c>
      <c r="D338" s="94" t="str">
        <f>IF(SP_SUL!D342="","*",SP_SUL!D342)</f>
        <v>ISMAEL(TP-726)</v>
      </c>
      <c r="E338" s="94" t="str">
        <f>IF(SP_SUL!H342="","*",SP_SUL!H342)</f>
        <v>-</v>
      </c>
      <c r="F338" s="100" t="str">
        <f>IF(SP_SUL!M342="","*",SP_SUL!M342)</f>
        <v>ZYQ-ZEM</v>
      </c>
      <c r="G338" s="95" t="str">
        <f>IF(SP_SUL!I342="","*",SP_SUL!I342)</f>
        <v>-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-</v>
      </c>
      <c r="K338" s="97" t="str">
        <f>IF(SP_SUL!AD342="","*",SP_SUL!AD342)</f>
        <v>*</v>
      </c>
    </row>
    <row r="339" spans="2:11" hidden="1">
      <c r="B339" s="94" t="str">
        <f>IF(SP_SUL!Y343="","*",SP_SUL!Y343)</f>
        <v>OPORTUNIDADE</v>
      </c>
      <c r="C339" s="95">
        <f>IF(SP_SUL!B343="","*",SP_SUL!B343)</f>
        <v>46092</v>
      </c>
      <c r="D339" s="94" t="str">
        <f>IF(SP_SUL!D343="","*",SP_SUL!D343)</f>
        <v>V89</v>
      </c>
      <c r="E339" s="94" t="str">
        <f>IF(SP_SUL!H343="","*",SP_SUL!H343)</f>
        <v>ZEM130-1</v>
      </c>
      <c r="F339" s="100" t="str">
        <f>IF(SP_SUL!M343="","*",SP_SUL!M343)</f>
        <v>ZYQ-ZEM</v>
      </c>
      <c r="G339" s="95" t="str">
        <f>IF(SP_SUL!I343="","*",SP_SUL!I343)</f>
        <v>ZEM130-2</v>
      </c>
      <c r="H339" s="95" t="str">
        <f>IF(SP_SUL!AB343="","*",SP_SUL!AB343)</f>
        <v>FIXO</v>
      </c>
      <c r="I339" s="95" t="str">
        <f>IF(SP_SUL!AC343="","*",SP_SUL!AC343)</f>
        <v>ACIONAMENTO</v>
      </c>
      <c r="J339" s="96">
        <f>IF(SP_SUL!AA343="","*",SP_SUL!AA343)</f>
        <v>1</v>
      </c>
      <c r="K339" s="97">
        <f>IF(SP_SUL!AD343="","*",SP_SUL!AD343)</f>
        <v>0.35416666666666669</v>
      </c>
    </row>
    <row r="340" spans="2:11" hidden="1">
      <c r="B340" s="94" t="str">
        <f>IF(SP_SUL!Y344="","*",SP_SUL!Y344)</f>
        <v>SIM</v>
      </c>
      <c r="C340" s="95">
        <f>IF(SP_SUL!B344="","*",SP_SUL!B344)</f>
        <v>46092</v>
      </c>
      <c r="D340" s="94" t="str">
        <f>IF(SP_SUL!D344="","*",SP_SUL!D344)</f>
        <v>A87</v>
      </c>
      <c r="E340" s="94" t="str">
        <f>IF(SP_SUL!H344="","*",SP_SUL!H344)</f>
        <v>ZEM130-1</v>
      </c>
      <c r="F340" s="100" t="str">
        <f>IF(SP_SUL!M344="","*",SP_SUL!M344)</f>
        <v>ZEM-ZQBZBV</v>
      </c>
      <c r="G340" s="95" t="str">
        <f>IF(SP_SUL!I344="","*",SP_SUL!I344)</f>
        <v>ZBVZQB</v>
      </c>
      <c r="H340" s="95" t="str">
        <f>IF(SP_SUL!AB344="","*",SP_SUL!AB344)</f>
        <v>FIXO</v>
      </c>
      <c r="I340" s="95" t="str">
        <f>IF(SP_SUL!AC344="","*",SP_SUL!AC344)</f>
        <v>ACIONAMENTO</v>
      </c>
      <c r="J340" s="96">
        <f>IF(SP_SUL!AA344="","*",SP_SUL!AA344)</f>
        <v>1</v>
      </c>
      <c r="K340" s="97">
        <f>IF(SP_SUL!AD344="","*",SP_SUL!AD344)</f>
        <v>0.3125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46092</v>
      </c>
      <c r="D341" s="94" t="str">
        <f>IF(SP_SUL!D345="","*",SP_SUL!D345)</f>
        <v>W60</v>
      </c>
      <c r="E341" s="94" t="str">
        <f>IF(SP_SUL!H345="","*",SP_SUL!H345)</f>
        <v>ZEM130-2</v>
      </c>
      <c r="F341" s="100" t="str">
        <f>IF(SP_SUL!M345="","*",SP_SUL!M345)</f>
        <v>ZEJ-ZEV</v>
      </c>
      <c r="G341" s="95" t="str">
        <f>IF(SP_SUL!I345="","*",SP_SUL!I345)</f>
        <v>ZEM130-2</v>
      </c>
      <c r="H341" s="95" t="str">
        <f>IF(SP_SUL!AB345="","*",SP_SUL!AB345)</f>
        <v>FIXO</v>
      </c>
      <c r="I341" s="95" t="str">
        <f>IF(SP_SUL!AC345="","*",SP_SUL!AC345)</f>
        <v>ACIONAMENTO</v>
      </c>
      <c r="J341" s="96">
        <f>IF(SP_SUL!AA345="","*",SP_SUL!AA345)</f>
        <v>2</v>
      </c>
      <c r="K341" s="97">
        <f>IF(SP_SUL!AD345="","*",SP_SUL!AD345)</f>
        <v>0.29166666666666669</v>
      </c>
    </row>
    <row r="342" spans="2:11" hidden="1">
      <c r="B342" s="94" t="str">
        <f>IF(SP_SUL!Y346="","*",SP_SUL!Y346)</f>
        <v>SIM</v>
      </c>
      <c r="C342" s="95">
        <f>IF(SP_SUL!B346="","*",SP_SUL!B346)</f>
        <v>46092</v>
      </c>
      <c r="D342" s="94" t="str">
        <f>IF(SP_SUL!D346="","*",SP_SUL!D346)</f>
        <v>SUPER ZEM</v>
      </c>
      <c r="E342" s="94" t="str">
        <f>IF(SP_SUL!H346="","*",SP_SUL!H346)</f>
        <v>-</v>
      </c>
      <c r="F342" s="100" t="str">
        <f>IF(SP_SUL!M346="","*",SP_SUL!M346)</f>
        <v>ZYQ-ZEM</v>
      </c>
      <c r="G342" s="95" t="str">
        <f>IF(SP_SUL!I346="","*",SP_SUL!I346)</f>
        <v>-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-</v>
      </c>
      <c r="K342" s="97" t="str">
        <f>IF(SP_SUL!AD346="","*",SP_SUL!AD346)</f>
        <v>*</v>
      </c>
    </row>
    <row r="343" spans="2:11" hidden="1">
      <c r="B343" s="94" t="str">
        <f>IF(SP_SUL!Y347="","*",SP_SUL!Y347)</f>
        <v>OPORTUNIDADE</v>
      </c>
      <c r="C343" s="95">
        <f>IF(SP_SUL!B347="","*",SP_SUL!B347)</f>
        <v>46092</v>
      </c>
      <c r="D343" s="94" t="str">
        <f>IF(SP_SUL!D347="","*",SP_SUL!D347)</f>
        <v>EDSON (TP-719)</v>
      </c>
      <c r="E343" s="94" t="str">
        <f>IF(SP_SUL!H347="","*",SP_SUL!H347)</f>
        <v>*</v>
      </c>
      <c r="F343" s="100" t="str">
        <f>IF(SP_SUL!M347="","*",SP_SUL!M347)</f>
        <v>ZYQ-ZEM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OPORTUNIDADE</v>
      </c>
      <c r="C344" s="95">
        <f>IF(SP_SUL!B348="","*",SP_SUL!B348)</f>
        <v>46092</v>
      </c>
      <c r="D344" s="94" t="str">
        <f>IF(SP_SUL!D348="","*",SP_SUL!D348)</f>
        <v>EDSON (TP-780)</v>
      </c>
      <c r="E344" s="94" t="str">
        <f>IF(SP_SUL!H348="","*",SP_SUL!H348)</f>
        <v>*</v>
      </c>
      <c r="F344" s="100" t="str">
        <f>IF(SP_SUL!M348="","*",SP_SUL!M348)</f>
        <v>ZYQ-ZEM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OPORTUNIDADE</v>
      </c>
      <c r="C345" s="95">
        <f>IF(SP_SUL!B349="","*",SP_SUL!B349)</f>
        <v>46092</v>
      </c>
      <c r="D345" s="94" t="str">
        <f>IF(SP_SUL!D349="","*",SP_SUL!D349)</f>
        <v>CAIQUE (TP-869)</v>
      </c>
      <c r="E345" s="94" t="str">
        <f>IF(SP_SUL!H349="","*",SP_SUL!H349)</f>
        <v>-</v>
      </c>
      <c r="F345" s="100" t="str">
        <f>IF(SP_SUL!M349="","*",SP_SUL!M349)</f>
        <v>ZEJ-ZEV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46092</v>
      </c>
      <c r="D346" s="94" t="str">
        <f>IF(SP_SUL!D350="","*",SP_SUL!D350)</f>
        <v>WALTER (TP-810)</v>
      </c>
      <c r="E346" s="94" t="str">
        <f>IF(SP_SUL!H350="","*",SP_SUL!H350)</f>
        <v>-</v>
      </c>
      <c r="F346" s="100" t="str">
        <f>IF(SP_SUL!M350="","*",SP_SUL!M350)</f>
        <v>ZEJ-ZEV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>
        <f>IF(SP_SUL!B351="","*",SP_SUL!B351)</f>
        <v>46092</v>
      </c>
      <c r="D347" s="94" t="str">
        <f>IF(SP_SUL!D351="","*",SP_SUL!D351)</f>
        <v>MATEUS (TP-809)</v>
      </c>
      <c r="E347" s="94" t="str">
        <f>IF(SP_SUL!H351="","*",SP_SUL!H351)</f>
        <v>*</v>
      </c>
      <c r="F347" s="100" t="str">
        <f>IF(SP_SUL!M351="","*",SP_SUL!M351)</f>
        <v>ZEJ-ZEV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46092</v>
      </c>
      <c r="D348" s="94" t="str">
        <f>IF(SP_SUL!D352="","*",SP_SUL!D352)</f>
        <v>A84</v>
      </c>
      <c r="E348" s="94" t="str">
        <f>IF(SP_SUL!H352="","*",SP_SUL!H352)</f>
        <v>ZEV-2</v>
      </c>
      <c r="F348" s="100" t="str">
        <f>IF(SP_SUL!M352="","*",SP_SUL!M352)</f>
        <v>ZEV-ZPG</v>
      </c>
      <c r="G348" s="95" t="str">
        <f>IF(SP_SUL!I352="","*",SP_SUL!I352)</f>
        <v>ZPG2</v>
      </c>
      <c r="H348" s="95" t="str">
        <f>IF(SP_SUL!AB352="","*",SP_SUL!AB352)</f>
        <v>FIXO</v>
      </c>
      <c r="I348" s="95" t="str">
        <f>IF(SP_SUL!AC352="","*",SP_SUL!AC352)</f>
        <v>ACIONAMENTO</v>
      </c>
      <c r="J348" s="96">
        <f>IF(SP_SUL!AA352="","*",SP_SUL!AA352)</f>
        <v>1</v>
      </c>
      <c r="K348" s="97">
        <f>IF(SP_SUL!AD352="","*",SP_SUL!AD352)</f>
        <v>0.29166666666666669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46092</v>
      </c>
      <c r="D349" s="94" t="str">
        <f>IF(SP_SUL!D353="","*",SP_SUL!D353)</f>
        <v>JACIANO (TF-674)</v>
      </c>
      <c r="E349" s="94" t="str">
        <f>IF(SP_SUL!H353="","*",SP_SUL!H353)</f>
        <v>-</v>
      </c>
      <c r="F349" s="100" t="str">
        <f>IF(SP_SUL!M353="","*",SP_SUL!M353)</f>
        <v>ZEZ-069</v>
      </c>
      <c r="G349" s="95" t="str">
        <f>IF(SP_SUL!I353="","*",SP_SUL!I353)</f>
        <v>-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-</v>
      </c>
      <c r="K349" s="97" t="str">
        <f>IF(SP_SUL!AD353="","*",SP_SUL!AD353)</f>
        <v>*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46092</v>
      </c>
      <c r="D350" s="94" t="str">
        <f>IF(SP_SUL!D354="","*",SP_SUL!D354)</f>
        <v>MODERNIZAÇÃO TURMA 2</v>
      </c>
      <c r="E350" s="94" t="str">
        <f>IF(SP_SUL!H354="","*",SP_SUL!H354)</f>
        <v>-</v>
      </c>
      <c r="F350" s="100" t="str">
        <f>IF(SP_SUL!M354="","*",SP_SUL!M354)</f>
        <v>ZXW-ZEZ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-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>
        <f>IF(SP_SUL!B355="","*",SP_SUL!B355)</f>
        <v>46092</v>
      </c>
      <c r="D351" s="94" t="str">
        <f>IF(SP_SUL!D355="","*",SP_SUL!D355)</f>
        <v>CARLOS (TP-722)</v>
      </c>
      <c r="E351" s="94" t="str">
        <f>IF(SP_SUL!H355="","*",SP_SUL!H355)</f>
        <v>-</v>
      </c>
      <c r="F351" s="100" t="str">
        <f>IF(SP_SUL!M355="","*",SP_SUL!M355)</f>
        <v>ZXW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-</v>
      </c>
      <c r="K351" s="97" t="str">
        <f>IF(SP_SUL!AD355="","*",SP_SUL!AD355)</f>
        <v>*</v>
      </c>
    </row>
    <row r="352" spans="2:11" hidden="1">
      <c r="B352" s="94" t="str">
        <f>IF(SP_SUL!Y356="","*",SP_SUL!Y356)</f>
        <v>OPORTUNIDADE</v>
      </c>
      <c r="C352" s="95">
        <f>IF(SP_SUL!B356="","*",SP_SUL!B356)</f>
        <v>46092</v>
      </c>
      <c r="D352" s="94" t="str">
        <f>IF(SP_SUL!D356="","*",SP_SUL!D356)</f>
        <v>EXPANSÃO TURMA 1</v>
      </c>
      <c r="E352" s="94" t="str">
        <f>IF(SP_SUL!H356="","*",SP_SUL!H356)</f>
        <v>-</v>
      </c>
      <c r="F352" s="100" t="str">
        <f>IF(SP_SUL!M356="","*",SP_SUL!M356)</f>
        <v>ZGM-109</v>
      </c>
      <c r="G352" s="95" t="str">
        <f>IF(SP_SUL!I356="","*",SP_SUL!I356)</f>
        <v>-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46092</v>
      </c>
      <c r="D353" s="94" t="str">
        <f>IF(SP_SUL!D357="","*",SP_SUL!D357)</f>
        <v>DIEGO (TF-42)</v>
      </c>
      <c r="E353" s="94" t="str">
        <f>IF(SP_SUL!H357="","*",SP_SUL!H357)</f>
        <v>-</v>
      </c>
      <c r="F353" s="100" t="str">
        <f>IF(SP_SUL!M357="","*",SP_SUL!M357)</f>
        <v>ZGM-109</v>
      </c>
      <c r="G353" s="95" t="str">
        <f>IF(SP_SUL!I357="","*",SP_SUL!I357)</f>
        <v>-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-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>
        <f>IF(SP_SUL!B358="","*",SP_SUL!B358)</f>
        <v>46092</v>
      </c>
      <c r="D354" s="94" t="str">
        <f>IF(SP_SUL!D358="","*",SP_SUL!D358)</f>
        <v>V85</v>
      </c>
      <c r="E354" s="94" t="str">
        <f>IF(SP_SUL!H358="","*",SP_SUL!H358)</f>
        <v>ZEV-2</v>
      </c>
      <c r="F354" s="100" t="str">
        <f>IF(SP_SUL!M358="","*",SP_SUL!M358)</f>
        <v>ZEV-ZPT</v>
      </c>
      <c r="G354" s="95" t="str">
        <f>IF(SP_SUL!I358="","*",SP_SUL!I358)</f>
        <v>ZPTZDR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-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46093</v>
      </c>
      <c r="D356" s="94" t="str">
        <f>IF(SP_SUL!D360="","*",SP_SUL!D360)</f>
        <v>KLECIO (TP-699)</v>
      </c>
      <c r="E356" s="94" t="str">
        <f>IF(SP_SUL!H360="","*",SP_SUL!H360)</f>
        <v>-</v>
      </c>
      <c r="F356" s="100" t="str">
        <f>IF(SP_SUL!M360="","*",SP_SUL!M360)</f>
        <v>ZTT</v>
      </c>
      <c r="G356" s="95" t="str">
        <f>IF(SP_SUL!I360="","*",SP_SUL!I360)</f>
        <v>-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46093</v>
      </c>
      <c r="D357" s="94" t="str">
        <f>IF(SP_SUL!D361="","*",SP_SUL!D361)</f>
        <v>V92</v>
      </c>
      <c r="E357" s="94" t="str">
        <f>IF(SP_SUL!H361="","*",SP_SUL!H361)</f>
        <v>ZAC-2</v>
      </c>
      <c r="F357" s="100" t="str">
        <f>IF(SP_SUL!M361="","*",SP_SUL!M361)</f>
        <v>ZAC-ZSW</v>
      </c>
      <c r="G357" s="95" t="str">
        <f>IF(SP_SUL!I361="","*",SP_SUL!I361)</f>
        <v>ZAC-2</v>
      </c>
      <c r="H357" s="95" t="str">
        <f>IF(SP_SUL!AB361="","*",SP_SUL!AB361)</f>
        <v>FIXO</v>
      </c>
      <c r="I357" s="95" t="str">
        <f>IF(SP_SUL!AC361="","*",SP_SUL!AC361)</f>
        <v>ACIONAMENTO</v>
      </c>
      <c r="J357" s="96" t="str">
        <f>IF(SP_SUL!AA361="","*",SP_SUL!AA361)</f>
        <v>1 Lucas</v>
      </c>
      <c r="K357" s="97">
        <f>IF(SP_SUL!AD361="","*",SP_SUL!AD361)</f>
        <v>0.35416666666666669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A74</v>
      </c>
      <c r="E358" s="94" t="str">
        <f>IF(SP_SUL!H362="","*",SP_SUL!H362)</f>
        <v>ZBVZQB</v>
      </c>
      <c r="F358" s="100" t="str">
        <f>IF(SP_SUL!M362="","*",SP_SUL!M362)</f>
        <v>ZQBZBV-ZRX</v>
      </c>
      <c r="G358" s="95" t="str">
        <f>IF(SP_SUL!I362="","*",SP_SUL!I362)</f>
        <v>ZRX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46093</v>
      </c>
      <c r="D360" s="94" t="str">
        <f>IF(SP_SUL!D364="","*",SP_SUL!D364)</f>
        <v>W59</v>
      </c>
      <c r="E360" s="94" t="str">
        <f>IF(SP_SUL!H364="","*",SP_SUL!H364)</f>
        <v>ZYU-1</v>
      </c>
      <c r="F360" s="100" t="str">
        <f>IF(SP_SUL!M364="","*",SP_SUL!M364)</f>
        <v>ZQB-ZBV</v>
      </c>
      <c r="G360" s="95" t="str">
        <f>IF(SP_SUL!I364="","*",SP_SUL!I364)</f>
        <v>ZYU-1</v>
      </c>
      <c r="H360" s="95" t="str">
        <f>IF(SP_SUL!AB364="","*",SP_SUL!AB364)</f>
        <v>FIXO</v>
      </c>
      <c r="I360" s="95" t="str">
        <f>IF(SP_SUL!AC364="","*",SP_SUL!AC364)</f>
        <v>ACIONAMENTO</v>
      </c>
      <c r="J360" s="96" t="str">
        <f>IF(SP_SUL!AA364="","*",SP_SUL!AA364)</f>
        <v>2 (Palazi + auxiliar)</v>
      </c>
      <c r="K360" s="97">
        <f>IF(SP_SUL!AD364="","*",SP_SUL!AD364)</f>
        <v>0.29166666666666669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46093</v>
      </c>
      <c r="D361" s="94" t="str">
        <f>IF(SP_SUL!D365="","*",SP_SUL!D365)</f>
        <v>JOSÉ (TP-879)</v>
      </c>
      <c r="E361" s="94" t="str">
        <f>IF(SP_SUL!H365="","*",SP_SUL!H365)</f>
        <v>-</v>
      </c>
      <c r="F361" s="100" t="str">
        <f>IF(SP_SUL!M365="","*",SP_SUL!M365)</f>
        <v>ZQB-ZBV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46093</v>
      </c>
      <c r="D362" s="94" t="str">
        <f>IF(SP_SUL!D366="","*",SP_SUL!D366)</f>
        <v>EDSON/NIVALDO (TP-819)</v>
      </c>
      <c r="E362" s="94" t="str">
        <f>IF(SP_SUL!H366="","*",SP_SUL!H366)</f>
        <v>-</v>
      </c>
      <c r="F362" s="100" t="str">
        <f>IF(SP_SUL!M366="","*",SP_SUL!M366)</f>
        <v>ZXI-ZVK</v>
      </c>
      <c r="G362" s="95" t="str">
        <f>IF(SP_SUL!I366="","*",SP_SUL!I366)</f>
        <v>-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46093</v>
      </c>
      <c r="D363" s="94" t="str">
        <f>IF(SP_SUL!D367="","*",SP_SUL!D367)</f>
        <v>ROGÉRIO (TP-730)</v>
      </c>
      <c r="E363" s="94" t="str">
        <f>IF(SP_SUL!H367="","*",SP_SUL!H367)</f>
        <v>ZYU1</v>
      </c>
      <c r="F363" s="100" t="str">
        <f>IF(SP_SUL!M367="","*",SP_SUL!M367)</f>
        <v>ZYU</v>
      </c>
      <c r="G363" s="95" t="str">
        <f>IF(SP_SUL!I367="","*",SP_SUL!I367)</f>
        <v>-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-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V93</v>
      </c>
      <c r="E364" s="94" t="str">
        <f>IF(SP_SUL!H368="","*",SP_SUL!H368)</f>
        <v>ZXP-2</v>
      </c>
      <c r="F364" s="100" t="str">
        <f>IF(SP_SUL!M368="","*",SP_SUL!M368)</f>
        <v>ZXP-ZFY</v>
      </c>
      <c r="G364" s="95" t="str">
        <f>IF(SP_SUL!I368="","*",SP_SUL!I368)</f>
        <v>ZXP-2</v>
      </c>
      <c r="H364" s="95" t="str">
        <f>IF(SP_SUL!AB368="","*",SP_SUL!AB368)</f>
        <v>ESCALA</v>
      </c>
      <c r="I364" s="95" t="str">
        <f>IF(SP_SUL!AC368="","*",SP_SUL!AC368)</f>
        <v>AGD ACIONAMENTO PCM</v>
      </c>
      <c r="J364" s="96">
        <f>IF(SP_SUL!AA368="","*",SP_SUL!AA368)</f>
        <v>1</v>
      </c>
      <c r="K364" s="97">
        <f>IF(SP_SUL!AD368="","*",SP_SUL!AD368)</f>
        <v>0.33333333333333331</v>
      </c>
    </row>
    <row r="365" spans="2:11" hidden="1">
      <c r="B365" s="94" t="str">
        <f>IF(SP_SUL!Y369="","*",SP_SUL!Y369)</f>
        <v>OPORTUNIDADE</v>
      </c>
      <c r="C365" s="95">
        <f>IF(SP_SUL!B369="","*",SP_SUL!B369)</f>
        <v>46093</v>
      </c>
      <c r="D365" s="94" t="str">
        <f>IF(SP_SUL!D369="","*",SP_SUL!D369)</f>
        <v>ROBSON (TF-701)</v>
      </c>
      <c r="E365" s="94" t="str">
        <f>IF(SP_SUL!H369="","*",SP_SUL!H369)</f>
        <v>ZXP189</v>
      </c>
      <c r="F365" s="100" t="str">
        <f>IF(SP_SUL!M369="","*",SP_SUL!M369)</f>
        <v>ZXP-ZFY</v>
      </c>
      <c r="G365" s="95" t="str">
        <f>IF(SP_SUL!I369="","*",SP_SUL!I369)</f>
        <v>-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-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46093</v>
      </c>
      <c r="D366" s="94" t="str">
        <f>IF(SP_SUL!D370="","*",SP_SUL!D370)</f>
        <v>CARLOS (TP-722)</v>
      </c>
      <c r="E366" s="94" t="str">
        <f>IF(SP_SUL!H370="","*",SP_SUL!H370)</f>
        <v>-</v>
      </c>
      <c r="F366" s="100" t="str">
        <f>IF(SP_SUL!M370="","*",SP_SUL!M370)</f>
        <v>ZPS-ZCX</v>
      </c>
      <c r="G366" s="95" t="str">
        <f>IF(SP_SUL!I370="","*",SP_SUL!I370)</f>
        <v>-</v>
      </c>
      <c r="H366" s="95" t="str">
        <f>IF(SP_SUL!AB370="","*",SP_SUL!AB370)</f>
        <v>FIXO</v>
      </c>
      <c r="I366" s="95" t="str">
        <f>IF(SP_SUL!AC370="","*",SP_SUL!AC370)</f>
        <v>ACIONAMENTO</v>
      </c>
      <c r="J366" s="96">
        <f>IF(SP_SUL!AA370="","*",SP_SUL!AA370)</f>
        <v>1</v>
      </c>
      <c r="K366" s="97">
        <f>IF(SP_SUL!AD370="","*",SP_SUL!AD370)</f>
        <v>0.3125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OPORTUNIDADE</v>
      </c>
      <c r="C368" s="95">
        <f>IF(SP_SUL!B372="","*",SP_SUL!B372)</f>
        <v>46093</v>
      </c>
      <c r="D368" s="94" t="str">
        <f>IF(SP_SUL!D372="","*",SP_SUL!D372)</f>
        <v>E17</v>
      </c>
      <c r="E368" s="94" t="str">
        <f>IF(SP_SUL!H372="","*",SP_SUL!H372)</f>
        <v>102ZKW-2</v>
      </c>
      <c r="F368" s="100" t="str">
        <f>IF(SP_SUL!M372="","*",SP_SUL!M372)</f>
        <v>ZLU</v>
      </c>
      <c r="G368" s="95" t="str">
        <f>IF(SP_SUL!I372="","*",SP_SUL!I372)</f>
        <v>102ZKW-2</v>
      </c>
      <c r="H368" s="95" t="str">
        <f>IF(SP_SUL!AB372="","*",SP_SUL!AB372)</f>
        <v>FIXO</v>
      </c>
      <c r="I368" s="95" t="str">
        <f>IF(SP_SUL!AC372="","*",SP_SUL!AC372)</f>
        <v>ACIONAMENTO</v>
      </c>
      <c r="J368" s="96">
        <f>IF(SP_SUL!AA372="","*",SP_SUL!AA372)</f>
        <v>1</v>
      </c>
      <c r="K368" s="97">
        <f>IF(SP_SUL!AD372="","*",SP_SUL!AD372)</f>
        <v>0.35416666666666669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46093</v>
      </c>
      <c r="D369" s="94" t="str">
        <f>IF(SP_SUL!D373="","*",SP_SUL!D373)</f>
        <v>W60</v>
      </c>
      <c r="E369" s="94" t="str">
        <f>IF(SP_SUL!H373="","*",SP_SUL!H373)</f>
        <v>ZEM130-2</v>
      </c>
      <c r="F369" s="100" t="str">
        <f>IF(SP_SUL!M373="","*",SP_SUL!M373)</f>
        <v>ZWI-ZYQ</v>
      </c>
      <c r="G369" s="95" t="str">
        <f>IF(SP_SUL!I373="","*",SP_SUL!I373)</f>
        <v>ZEM130-2</v>
      </c>
      <c r="H369" s="95" t="str">
        <f>IF(SP_SUL!AB373="","*",SP_SUL!AB373)</f>
        <v>FIXO</v>
      </c>
      <c r="I369" s="95" t="str">
        <f>IF(SP_SUL!AC373="","*",SP_SUL!AC373)</f>
        <v>ACIONAMENTO</v>
      </c>
      <c r="J369" s="96">
        <f>IF(SP_SUL!AA373="","*",SP_SUL!AA373)</f>
        <v>2</v>
      </c>
      <c r="K369" s="97">
        <f>IF(SP_SUL!AD373="","*",SP_SUL!AD373)</f>
        <v>0.29166666666666669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46093</v>
      </c>
      <c r="D370" s="94" t="str">
        <f>IF(SP_SUL!D374="","*",SP_SUL!D374)</f>
        <v>EDSON (TP-719)</v>
      </c>
      <c r="E370" s="94" t="str">
        <f>IF(SP_SUL!H374="","*",SP_SUL!H374)</f>
        <v>-</v>
      </c>
      <c r="F370" s="100" t="str">
        <f>IF(SP_SUL!M374="","*",SP_SUL!M374)</f>
        <v>ZYQ-ZEM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OPORTUNIDADE</v>
      </c>
      <c r="C371" s="95">
        <f>IF(SP_SUL!B375="","*",SP_SUL!B375)</f>
        <v>46093</v>
      </c>
      <c r="D371" s="94" t="str">
        <f>IF(SP_SUL!D375="","*",SP_SUL!D375)</f>
        <v>EDSON (TP-719)</v>
      </c>
      <c r="E371" s="94" t="str">
        <f>IF(SP_SUL!H375="","*",SP_SUL!H375)</f>
        <v>-</v>
      </c>
      <c r="F371" s="100" t="str">
        <f>IF(SP_SUL!M375="","*",SP_SUL!M375)</f>
        <v>ZYQ-ZEM</v>
      </c>
      <c r="G371" s="95" t="str">
        <f>IF(SP_SUL!I375="","*",SP_SUL!I375)</f>
        <v>-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-</v>
      </c>
      <c r="K371" s="97" t="str">
        <f>IF(SP_SUL!AD375="","*",SP_SUL!AD375)</f>
        <v>*</v>
      </c>
    </row>
    <row r="372" spans="2:11" hidden="1">
      <c r="B372" s="94" t="str">
        <f>IF(SP_SUL!Y376="","*",SP_SUL!Y376)</f>
        <v>OPORTUNIDADE</v>
      </c>
      <c r="C372" s="95">
        <f>IF(SP_SUL!B376="","*",SP_SUL!B376)</f>
        <v>46093</v>
      </c>
      <c r="D372" s="94" t="str">
        <f>IF(SP_SUL!D376="","*",SP_SUL!D376)</f>
        <v>V89</v>
      </c>
      <c r="E372" s="94" t="str">
        <f>IF(SP_SUL!H376="","*",SP_SUL!H376)</f>
        <v>ZEM130-1</v>
      </c>
      <c r="F372" s="100" t="str">
        <f>IF(SP_SUL!M376="","*",SP_SUL!M376)</f>
        <v>ZYQ-ZEM</v>
      </c>
      <c r="G372" s="95" t="str">
        <f>IF(SP_SUL!I376="","*",SP_SUL!I376)</f>
        <v>ZEM130-2</v>
      </c>
      <c r="H372" s="95" t="str">
        <f>IF(SP_SUL!AB376="","*",SP_SUL!AB376)</f>
        <v>FIXO</v>
      </c>
      <c r="I372" s="95" t="str">
        <f>IF(SP_SUL!AC376="","*",SP_SUL!AC376)</f>
        <v>ACIONAMENTO</v>
      </c>
      <c r="J372" s="96">
        <f>IF(SP_SUL!AA376="","*",SP_SUL!AA376)</f>
        <v>1</v>
      </c>
      <c r="K372" s="97">
        <f>IF(SP_SUL!AD376="","*",SP_SUL!AD376)</f>
        <v>0.35416666666666669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OPORTUNIDADE</v>
      </c>
      <c r="C374" s="95">
        <f>IF(SP_SUL!B378="","*",SP_SUL!B378)</f>
        <v>46093</v>
      </c>
      <c r="D374" s="94" t="str">
        <f>IF(SP_SUL!D378="","*",SP_SUL!D378)</f>
        <v>MOD ZRB</v>
      </c>
      <c r="E374" s="94" t="str">
        <f>IF(SP_SUL!H378="","*",SP_SUL!H378)</f>
        <v>-</v>
      </c>
      <c r="F374" s="100" t="str">
        <f>IF(SP_SUL!M378="","*",SP_SUL!M378)</f>
        <v>ZEJ-ZRB</v>
      </c>
      <c r="G374" s="95" t="str">
        <f>IF(SP_SUL!I378="","*",SP_SUL!I378)</f>
        <v>-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-</v>
      </c>
      <c r="K374" s="97" t="str">
        <f>IF(SP_SUL!AD378="","*",SP_SUL!AD378)</f>
        <v>*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46093</v>
      </c>
      <c r="D375" s="94" t="str">
        <f>IF(SP_SUL!D379="","*",SP_SUL!D379)</f>
        <v>W96</v>
      </c>
      <c r="E375" s="94" t="str">
        <f>IF(SP_SUL!H379="","*",SP_SUL!H379)</f>
        <v xml:space="preserve">ZEM1 </v>
      </c>
      <c r="F375" s="100" t="str">
        <f>IF(SP_SUL!M379="","*",SP_SUL!M379)</f>
        <v>ZEJ-ZEV</v>
      </c>
      <c r="G375" s="95" t="str">
        <f>IF(SP_SUL!I379="","*",SP_SUL!I379)</f>
        <v xml:space="preserve">ZEM1 </v>
      </c>
      <c r="H375" s="95" t="str">
        <f>IF(SP_SUL!AB379="","*",SP_SUL!AB379)</f>
        <v>FIXO</v>
      </c>
      <c r="I375" s="95" t="str">
        <f>IF(SP_SUL!AC379="","*",SP_SUL!AC379)</f>
        <v>ACIONAMENTO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46093</v>
      </c>
      <c r="D376" s="94" t="str">
        <f>IF(SP_SUL!D380="","*",SP_SUL!D380)</f>
        <v>W99</v>
      </c>
      <c r="E376" s="94" t="str">
        <f>IF(SP_SUL!H380="","*",SP_SUL!H380)</f>
        <v>ZEM1</v>
      </c>
      <c r="F376" s="100" t="str">
        <f>IF(SP_SUL!M380="","*",SP_SUL!M380)</f>
        <v>ZEJ-ZEV</v>
      </c>
      <c r="G376" s="95" t="str">
        <f>IF(SP_SUL!I380="","*",SP_SUL!I380)</f>
        <v xml:space="preserve">ZEM1 </v>
      </c>
      <c r="H376" s="95" t="str">
        <f>IF(SP_SUL!AB380="","*",SP_SUL!AB380)</f>
        <v>FIXO</v>
      </c>
      <c r="I376" s="95" t="str">
        <f>IF(SP_SUL!AC380="","*",SP_SUL!AC380)</f>
        <v>ACIONAMENTO</v>
      </c>
      <c r="J376" s="96">
        <f>IF(SP_SUL!AA380="","*",SP_SUL!AA380)</f>
        <v>1</v>
      </c>
      <c r="K376" s="97">
        <f>IF(SP_SUL!AD380="","*",SP_SUL!AD380)</f>
        <v>0.29166666666666669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46093</v>
      </c>
      <c r="D377" s="94" t="str">
        <f>IF(SP_SUL!D381="","*",SP_SUL!D381)</f>
        <v>V95</v>
      </c>
      <c r="E377" s="94" t="str">
        <f>IF(SP_SUL!H381="","*",SP_SUL!H381)</f>
        <v>ZEM1301</v>
      </c>
      <c r="F377" s="100" t="str">
        <f>IF(SP_SUL!M381="","*",SP_SUL!M381)</f>
        <v>ZEJ-ZEV</v>
      </c>
      <c r="G377" s="95" t="str">
        <f>IF(SP_SUL!I381="","*",SP_SUL!I381)</f>
        <v>ZEM1</v>
      </c>
      <c r="H377" s="95" t="str">
        <f>IF(SP_SUL!AB381="","*",SP_SUL!AB381)</f>
        <v>FIXO</v>
      </c>
      <c r="I377" s="95" t="str">
        <f>IF(SP_SUL!AC381="","*",SP_SUL!AC381)</f>
        <v>ACIONAMENTO</v>
      </c>
      <c r="J377" s="96">
        <f>IF(SP_SUL!AA381="","*",SP_SUL!AA381)</f>
        <v>1</v>
      </c>
      <c r="K377" s="97">
        <f>IF(SP_SUL!AD381="","*",SP_SUL!AD381)</f>
        <v>0.29166666666666669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46093</v>
      </c>
      <c r="D378" s="94" t="str">
        <f>IF(SP_SUL!D382="","*",SP_SUL!D382)</f>
        <v>W97</v>
      </c>
      <c r="E378" s="94" t="str">
        <f>IF(SP_SUL!H382="","*",SP_SUL!H382)</f>
        <v>Z3VZEV</v>
      </c>
      <c r="F378" s="100" t="str">
        <f>IF(SP_SUL!M382="","*",SP_SUL!M382)</f>
        <v>ZEJ-ZEV</v>
      </c>
      <c r="G378" s="95" t="str">
        <f>IF(SP_SUL!I382="","*",SP_SUL!I382)</f>
        <v>Z3VZEV</v>
      </c>
      <c r="H378" s="95" t="str">
        <f>IF(SP_SUL!AB382="","*",SP_SUL!AB382)</f>
        <v>FIXO</v>
      </c>
      <c r="I378" s="95" t="str">
        <f>IF(SP_SUL!AC382="","*",SP_SUL!AC382)</f>
        <v>ACIONAMENTO</v>
      </c>
      <c r="J378" s="96">
        <f>IF(SP_SUL!AA382="","*",SP_SUL!AA382)</f>
        <v>1</v>
      </c>
      <c r="K378" s="97">
        <f>IF(SP_SUL!AD382="","*",SP_SUL!AD382)</f>
        <v>0.29166666666666669</v>
      </c>
    </row>
    <row r="379" spans="2:11" hidden="1">
      <c r="B379" s="94" t="str">
        <f>IF(SP_SUL!Y383="","*",SP_SUL!Y383)</f>
        <v>OPORTUNIDADE</v>
      </c>
      <c r="C379" s="95">
        <f>IF(SP_SUL!B383="","*",SP_SUL!B383)</f>
        <v>46093</v>
      </c>
      <c r="D379" s="94" t="str">
        <f>IF(SP_SUL!D383="","*",SP_SUL!D383)</f>
        <v>V96</v>
      </c>
      <c r="E379" s="94" t="str">
        <f>IF(SP_SUL!H383="","*",SP_SUL!H383)</f>
        <v>Z3VZEV</v>
      </c>
      <c r="F379" s="100" t="str">
        <f>IF(SP_SUL!M383="","*",SP_SUL!M383)</f>
        <v>ZEJ-ZEV</v>
      </c>
      <c r="G379" s="95" t="str">
        <f>IF(SP_SUL!I383="","*",SP_SUL!I383)</f>
        <v>Z3VZEV</v>
      </c>
      <c r="H379" s="95" t="str">
        <f>IF(SP_SUL!AB383="","*",SP_SUL!AB383)</f>
        <v>FIXO</v>
      </c>
      <c r="I379" s="95" t="str">
        <f>IF(SP_SUL!AC383="","*",SP_SUL!AC383)</f>
        <v>ACIONAMENTO</v>
      </c>
      <c r="J379" s="96">
        <f>IF(SP_SUL!AA383="","*",SP_SUL!AA383)</f>
        <v>1</v>
      </c>
      <c r="K379" s="97">
        <f>IF(SP_SUL!AD383="","*",SP_SUL!AD383)</f>
        <v>0.29166666666666669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46093</v>
      </c>
      <c r="D380" s="94" t="str">
        <f>IF(SP_SUL!D384="","*",SP_SUL!D384)</f>
        <v>MODERNIZAÇÃO TURMA 2</v>
      </c>
      <c r="E380" s="94" t="str">
        <f>IF(SP_SUL!H384="","*",SP_SUL!H384)</f>
        <v>-</v>
      </c>
      <c r="F380" s="100" t="str">
        <f>IF(SP_SUL!M384="","*",SP_SUL!M384)</f>
        <v>ZEJ-ZEV</v>
      </c>
      <c r="G380" s="95" t="str">
        <f>IF(SP_SUL!I384="","*",SP_SUL!I384)</f>
        <v>-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-</v>
      </c>
      <c r="K380" s="97">
        <f>IF(SP_SUL!AD384="","*",SP_SUL!AD384)</f>
        <v>0.29166666666666669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e">
        <f>IF(SP_SUL!#REF!="","*",SP_SUL!#REF!)</f>
        <v>#REF!</v>
      </c>
      <c r="K381" s="97" t="str">
        <f>IF(SP_SUL!AD385="","*",SP_SUL!AD385)</f>
        <v>*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46093</v>
      </c>
      <c r="D382" s="94" t="str">
        <f>IF(SP_SUL!D386="","*",SP_SUL!D386)</f>
        <v>JACIANO (TF-674)</v>
      </c>
      <c r="E382" s="94" t="str">
        <f>IF(SP_SUL!H386="","*",SP_SUL!H386)</f>
        <v>-</v>
      </c>
      <c r="F382" s="100" t="str">
        <f>IF(SP_SUL!M386="","*",SP_SUL!M386)</f>
        <v>ZEZ-069</v>
      </c>
      <c r="G382" s="95" t="str">
        <f>IF(SP_SUL!I386="","*",SP_SUL!I386)</f>
        <v>-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IF(SP_SUL!AA385="","*",SP_SUL!AA385)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46093</v>
      </c>
      <c r="D383" s="94" t="str">
        <f>IF(SP_SUL!D387="","*",SP_SUL!D387)</f>
        <v>MODERNIZAÇÃO TURMA 2</v>
      </c>
      <c r="E383" s="94" t="str">
        <f>IF(SP_SUL!H387="","*",SP_SUL!H387)</f>
        <v>-</v>
      </c>
      <c r="F383" s="100" t="str">
        <f>IF(SP_SUL!M387="","*",SP_SUL!M387)</f>
        <v>ZXW-ZEZ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46093</v>
      </c>
      <c r="D384" s="94" t="str">
        <f>IF(SP_SUL!D388="","*",SP_SUL!D388)</f>
        <v>CARLOS (TP-722)</v>
      </c>
      <c r="E384" s="94" t="str">
        <f>IF(SP_SUL!H388="","*",SP_SUL!H388)</f>
        <v>-</v>
      </c>
      <c r="F384" s="100" t="str">
        <f>IF(SP_SUL!M388="","*",SP_SUL!M388)</f>
        <v>ZXW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OPORTUNIDADE</v>
      </c>
      <c r="C385" s="95">
        <f>IF(SP_SUL!B389="","*",SP_SUL!B389)</f>
        <v>46093</v>
      </c>
      <c r="D385" s="94" t="str">
        <f>IF(SP_SUL!D389="","*",SP_SUL!D389)</f>
        <v>RAFAEL (TP-695)</v>
      </c>
      <c r="E385" s="94" t="str">
        <f>IF(SP_SUL!H389="","*",SP_SUL!H389)</f>
        <v>-</v>
      </c>
      <c r="F385" s="100" t="str">
        <f>IF(SP_SUL!M389="","*",SP_SUL!M389)</f>
        <v>ZGP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-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46093</v>
      </c>
      <c r="D386" s="94" t="str">
        <f>IF(SP_SUL!D390="","*",SP_SUL!D390)</f>
        <v>MOD ZGP</v>
      </c>
      <c r="E386" s="94" t="str">
        <f>IF(SP_SUL!H390="","*",SP_SUL!H390)</f>
        <v>-</v>
      </c>
      <c r="F386" s="100" t="str">
        <f>IF(SP_SUL!M390="","*",SP_SUL!M390)</f>
        <v>ZGP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46093</v>
      </c>
      <c r="D387" s="94" t="str">
        <f>IF(SP_SUL!D391="","*",SP_SUL!D391)</f>
        <v>V85</v>
      </c>
      <c r="E387" s="94" t="str">
        <f>IF(SP_SUL!H391="","*",SP_SUL!H391)</f>
        <v>ZDRZPT</v>
      </c>
      <c r="F387" s="100" t="str">
        <f>IF(SP_SUL!M391="","*",SP_SUL!M391)</f>
        <v>ZGP</v>
      </c>
      <c r="G387" s="95" t="str">
        <f>IF(SP_SUL!I391="","*",SP_SUL!I391)</f>
        <v>ZDRZPT</v>
      </c>
      <c r="H387" s="95" t="str">
        <f>IF(SP_SUL!AB391="","*",SP_SUL!AB391)</f>
        <v>FIXO</v>
      </c>
      <c r="I387" s="95" t="str">
        <f>IF(SP_SUL!AC391="","*",SP_SUL!AC391)</f>
        <v>ACIONAMENTO</v>
      </c>
      <c r="J387" s="96">
        <f>IF(SP_SUL!AA391="","*",SP_SUL!AA391)</f>
        <v>1</v>
      </c>
      <c r="K387" s="97">
        <f>IF(SP_SUL!AD391="","*",SP_SUL!AD391)</f>
        <v>0.3125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46093</v>
      </c>
      <c r="D388" s="94" t="str">
        <f>IF(SP_SUL!D392="","*",SP_SUL!D392)</f>
        <v>W62</v>
      </c>
      <c r="E388" s="94" t="str">
        <f>IF(SP_SUL!H392="","*",SP_SUL!H392)</f>
        <v>ZDRZPT</v>
      </c>
      <c r="F388" s="100" t="str">
        <f>IF(SP_SUL!M392="","*",SP_SUL!M392)</f>
        <v>ZGP</v>
      </c>
      <c r="G388" s="95" t="str">
        <f>IF(SP_SUL!I392="","*",SP_SUL!I392)</f>
        <v>ZDRZPT</v>
      </c>
      <c r="H388" s="95" t="str">
        <f>IF(SP_SUL!AB392="","*",SP_SUL!AB392)</f>
        <v>FIXO</v>
      </c>
      <c r="I388" s="95" t="str">
        <f>IF(SP_SUL!AC392="","*",SP_SUL!AC392)</f>
        <v>ACIONAMENTO</v>
      </c>
      <c r="J388" s="96">
        <f>IF(SP_SUL!AA392="","*",SP_SUL!AA392)</f>
        <v>1</v>
      </c>
      <c r="K388" s="97">
        <f>IF(SP_SUL!AD392="","*",SP_SUL!AD392)</f>
        <v>0.3125</v>
      </c>
    </row>
    <row r="389" spans="2:11" hidden="1">
      <c r="B389" s="94" t="str">
        <f>IF(SP_SUL!Y393="","*",SP_SUL!Y393)</f>
        <v>OPORTUNIDADE</v>
      </c>
      <c r="C389" s="95">
        <f>IF(SP_SUL!B393="","*",SP_SUL!B393)</f>
        <v>46093</v>
      </c>
      <c r="D389" s="94" t="str">
        <f>IF(SP_SUL!D393="","*",SP_SUL!D393)</f>
        <v>HUELTON (TP-725)</v>
      </c>
      <c r="E389" s="94" t="str">
        <f>IF(SP_SUL!H393="","*",SP_SUL!H393)</f>
        <v>-</v>
      </c>
      <c r="F389" s="100" t="str">
        <f>IF(SP_SUL!M393="","*",SP_SUL!M393)</f>
        <v>ZPT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-</v>
      </c>
      <c r="K389" s="97" t="str">
        <f>IF(SP_SUL!AD393="","*",SP_SUL!AD393)</f>
        <v>*</v>
      </c>
    </row>
    <row r="390" spans="2:11" hidden="1">
      <c r="B390" s="94" t="str">
        <f>IF(SP_SUL!Y394="","*",SP_SUL!Y394)</f>
        <v>OPORTUNIDADE</v>
      </c>
      <c r="C390" s="95">
        <f>IF(SP_SUL!B394="","*",SP_SUL!B394)</f>
        <v>46093</v>
      </c>
      <c r="D390" s="94" t="str">
        <f>IF(SP_SUL!D394="","*",SP_SUL!D394)</f>
        <v>EXPANSÃO TURMA 1</v>
      </c>
      <c r="E390" s="94" t="str">
        <f>IF(SP_SUL!H394="","*",SP_SUL!H394)</f>
        <v>-</v>
      </c>
      <c r="F390" s="100" t="str">
        <f>IF(SP_SUL!M394="","*",SP_SUL!M394)</f>
        <v>ZGM-109</v>
      </c>
      <c r="G390" s="95" t="str">
        <f>IF(SP_SUL!I394="","*",SP_SUL!I394)</f>
        <v>-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OPORTUNIDADE</v>
      </c>
      <c r="C391" s="95">
        <f>IF(SP_SUL!B395="","*",SP_SUL!B395)</f>
        <v>46093</v>
      </c>
      <c r="D391" s="94" t="str">
        <f>IF(SP_SUL!D395="","*",SP_SUL!D395)</f>
        <v>DIEGO (TF-42)</v>
      </c>
      <c r="E391" s="94" t="str">
        <f>IF(SP_SUL!H395="","*",SP_SUL!H395)</f>
        <v>-</v>
      </c>
      <c r="F391" s="100" t="str">
        <f>IF(SP_SUL!M395="","*",SP_SUL!M395)</f>
        <v>ZGM-109</v>
      </c>
      <c r="G391" s="95" t="str">
        <f>IF(SP_SUL!I395="","*",SP_SUL!I395)</f>
        <v>-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-</v>
      </c>
      <c r="K391" s="97" t="str">
        <f>IF(SP_SUL!AD395="","*",SP_SUL!AD395)</f>
        <v>*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46093</v>
      </c>
      <c r="D392" s="94" t="str">
        <f>IF(SP_SUL!D396="","*",SP_SUL!D396)</f>
        <v>A84</v>
      </c>
      <c r="E392" s="94" t="str">
        <f>IF(SP_SUL!H396="","*",SP_SUL!H396)</f>
        <v>ZPT105-1</v>
      </c>
      <c r="F392" s="100" t="str">
        <f>IF(SP_SUL!M396="","*",SP_SUL!M396)</f>
        <v>ZPT-ZEV</v>
      </c>
      <c r="G392" s="95" t="str">
        <f>IF(SP_SUL!I396="","*",SP_SUL!I396)</f>
        <v>ZEV-1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C1" sqref="C1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9"/>
      <c r="B1" s="230"/>
      <c r="C1" s="23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2" t="s">
        <v>1009</v>
      </c>
      <c r="Q1" s="233"/>
      <c r="R1" s="111"/>
      <c r="S1" s="84"/>
      <c r="T1" s="86"/>
      <c r="U1" s="234" t="s">
        <v>1594</v>
      </c>
      <c r="V1" s="234"/>
      <c r="W1" s="234"/>
    </row>
    <row r="2" spans="1:23" ht="15" customHeight="1">
      <c r="A2" s="87" t="s">
        <v>1595</v>
      </c>
      <c r="B2" s="87" t="s">
        <v>1596</v>
      </c>
      <c r="C2" s="87" t="s">
        <v>376</v>
      </c>
      <c r="D2" s="88" t="s">
        <v>961</v>
      </c>
      <c r="E2" s="88" t="s">
        <v>4</v>
      </c>
      <c r="F2" s="88" t="s">
        <v>1597</v>
      </c>
      <c r="G2" s="88" t="s">
        <v>437</v>
      </c>
      <c r="H2" s="88" t="s">
        <v>950</v>
      </c>
      <c r="I2" s="88" t="s">
        <v>952</v>
      </c>
      <c r="J2" s="88" t="s">
        <v>953</v>
      </c>
      <c r="K2" s="88" t="s">
        <v>956</v>
      </c>
      <c r="L2" s="88" t="s">
        <v>5</v>
      </c>
      <c r="M2" s="124" t="s">
        <v>1</v>
      </c>
      <c r="N2" s="112" t="s">
        <v>954</v>
      </c>
      <c r="O2" s="112" t="s">
        <v>955</v>
      </c>
      <c r="P2" s="89" t="s">
        <v>957</v>
      </c>
      <c r="Q2" s="89" t="s">
        <v>958</v>
      </c>
      <c r="R2" s="112" t="s">
        <v>959</v>
      </c>
      <c r="S2" s="90" t="s">
        <v>1598</v>
      </c>
      <c r="T2" s="91" t="s">
        <v>964</v>
      </c>
      <c r="U2" s="138">
        <f ca="1">TODAY()-1</f>
        <v>46092</v>
      </c>
      <c r="V2" s="138">
        <f ca="1">U2-1</f>
        <v>46091</v>
      </c>
      <c r="W2" s="138">
        <f ca="1">V2-1</f>
        <v>46090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1</v>
      </c>
      <c r="V3" s="137">
        <f ca="1">_xlfn.XLOOKUP(G3&amp;$V$2,BS_CONTROLE[CHAVE],BS_CONTROLE[Quantidade_11],"-")</f>
        <v>1860</v>
      </c>
      <c r="W3" s="137">
        <f ca="1">_xlfn.XLOOKUP(G3&amp;$W$2,BS_CONTROLE[CHAVE],BS_CONTROLE[Quantidade_11],"-")</f>
        <v>1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60</v>
      </c>
      <c r="V4" s="137">
        <f ca="1">_xlfn.XLOOKUP(G4&amp;$V$2,BS_CONTROLE[CHAVE],BS_CONTROLE[Quantidade_11],"-")</f>
        <v>40</v>
      </c>
      <c r="W4" s="137">
        <f ca="1">_xlfn.XLOOKUP(G4&amp;$W$2,BS_CONTROLE[CHAVE],BS_CONTROLE[Quantidade_11],"-")</f>
        <v>82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>
        <f ca="1">_xlfn.XLOOKUP(G7&amp;$V$2,BS_CONTROLE[CHAVE],BS_CONTROLE[Quantidade_11],"-")</f>
        <v>0</v>
      </c>
      <c r="W7" s="137">
        <f ca="1">_xlfn.XLOOKUP(G7&amp;$W$2,BS_CONTROLE[CHAVE],BS_CONTROLE[Quantidade_11],"-")</f>
        <v>940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0</v>
      </c>
      <c r="V8" s="137" t="str">
        <f ca="1">_xlfn.XLOOKUP(G8&amp;$V$2,BS_CONTROLE[CHAVE],BS_CONTROLE[Quantidade_11],"-")</f>
        <v>-</v>
      </c>
      <c r="W8" s="137">
        <f ca="1">_xlfn.XLOOKUP(G8&amp;$W$2,BS_CONTROLE[CHAVE],BS_CONTROLE[Quantidade_11],"-")</f>
        <v>0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1</v>
      </c>
      <c r="V10" s="137">
        <f ca="1">_xlfn.XLOOKUP(G10&amp;$V$2,BS_CONTROLE[CHAVE],BS_CONTROLE[Quantidade_11],"-")</f>
        <v>1860</v>
      </c>
      <c r="W10" s="137">
        <f ca="1">_xlfn.XLOOKUP(G10&amp;$W$2,BS_CONTROLE[CHAVE],BS_CONTROLE[Quantidade_11],"-")</f>
        <v>1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>
        <f ca="1">_xlfn.XLOOKUP(G11&amp;$V$2,BS_CONTROLE[CHAVE],BS_CONTROLE[Quantidade_11],"-")</f>
        <v>0</v>
      </c>
      <c r="W11" s="137">
        <f ca="1">_xlfn.XLOOKUP(G11&amp;$W$2,BS_CONTROLE[CHAVE],BS_CONTROLE[Quantidade_11],"-")</f>
        <v>1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0</v>
      </c>
      <c r="V12" s="137" t="str">
        <f ca="1">_xlfn.XLOOKUP(G12&amp;$V$2,BS_CONTROLE[CHAVE],BS_CONTROLE[Quantidade_11],"-")</f>
        <v>-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 t="str">
        <f ca="1">_xlfn.XLOOKUP(G13&amp;$U$2,BS_CONTROLE[CHAVE],BS_CONTROLE[Quantidade_11],"-")</f>
        <v>-</v>
      </c>
      <c r="V13" s="137">
        <f ca="1">_xlfn.XLOOKUP(G13&amp;$V$2,BS_CONTROLE[CHAVE],BS_CONTROLE[Quantidade_11],"-")</f>
        <v>1</v>
      </c>
      <c r="W13" s="137">
        <f ca="1">_xlfn.XLOOKUP(G13&amp;$W$2,BS_CONTROLE[CHAVE],BS_CONTROLE[Quantidade_11],"-")</f>
        <v>1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>
        <f ca="1">_xlfn.XLOOKUP(G15&amp;$V$2,BS_CONTROLE[CHAVE],BS_CONTROLE[Quantidade_11],"-")</f>
        <v>700</v>
      </c>
      <c r="W15" s="137">
        <f ca="1">_xlfn.XLOOKUP(G15&amp;$W$2,BS_CONTROLE[CHAVE],BS_CONTROLE[Quantidade_11],"-")</f>
        <v>1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>
        <f ca="1">_xlfn.XLOOKUP(G16&amp;$U$2,BS_CONTROLE[CHAVE],BS_CONTROLE[Quantidade_11],"-")</f>
        <v>0</v>
      </c>
      <c r="V16" s="137">
        <f ca="1">_xlfn.XLOOKUP(G16&amp;$V$2,BS_CONTROLE[CHAVE],BS_CONTROLE[Quantidade_11],"-")</f>
        <v>0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23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2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1</v>
      </c>
      <c r="V19" s="137">
        <f ca="1">_xlfn.XLOOKUP(G19&amp;$V$2,BS_CONTROLE[CHAVE],BS_CONTROLE[Quantidade_11],"-")</f>
        <v>0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1</v>
      </c>
      <c r="V21" s="137" t="str">
        <f ca="1">_xlfn.XLOOKUP(G21&amp;$V$2,BS_CONTROLE[CHAVE],BS_CONTROLE[Quantidade_11],"-")</f>
        <v>-</v>
      </c>
      <c r="W21" s="137">
        <f ca="1">_xlfn.XLOOKUP(G21&amp;$W$2,BS_CONTROLE[CHAVE],BS_CONTROLE[Quantidade_11],"-")</f>
        <v>1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1750</v>
      </c>
      <c r="V22" s="137">
        <f ca="1">_xlfn.XLOOKUP(G22&amp;$V$2,BS_CONTROLE[CHAVE],BS_CONTROLE[Quantidade_11],"-")</f>
        <v>0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60</v>
      </c>
      <c r="V27" s="137">
        <f ca="1">_xlfn.XLOOKUP(G27&amp;$V$2,BS_CONTROLE[CHAVE],BS_CONTROLE[Quantidade_11],"-")</f>
        <v>40</v>
      </c>
      <c r="W27" s="137">
        <f ca="1">_xlfn.XLOOKUP(G27&amp;$W$2,BS_CONTROLE[CHAVE],BS_CONTROLE[Quantidade_11],"-")</f>
        <v>82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>
        <f ca="1">_xlfn.XLOOKUP(G28&amp;$V$2,BS_CONTROLE[CHAVE],BS_CONTROLE[Quantidade_11],"-")</f>
        <v>312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 t="str">
        <f ca="1">_xlfn.XLOOKUP(G29&amp;$U$2,BS_CONTROLE[CHAVE],BS_CONTROLE[Quantidade_11],"-")</f>
        <v>-</v>
      </c>
      <c r="V29" s="137">
        <f ca="1">_xlfn.XLOOKUP(G29&amp;$V$2,BS_CONTROLE[CHAVE],BS_CONTROLE[Quantidade_11],"-")</f>
        <v>1</v>
      </c>
      <c r="W29" s="137">
        <f ca="1">_xlfn.XLOOKUP(G29&amp;$W$2,BS_CONTROLE[CHAVE],BS_CONTROLE[Quantidade_11],"-")</f>
        <v>1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103</v>
      </c>
      <c r="V33" s="137">
        <f ca="1">_xlfn.XLOOKUP(G33&amp;$V$2,BS_CONTROLE[CHAVE],BS_CONTROLE[Quantidade_11],"-")</f>
        <v>0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2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1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>
        <f ca="1">_xlfn.XLOOKUP(G36&amp;$V$2,BS_CONTROLE[CHAVE],BS_CONTROLE[Quantidade_11],"-")</f>
        <v>0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>
        <f ca="1">_xlfn.XLOOKUP(G38&amp;$V$2,BS_CONTROLE[CHAVE],BS_CONTROLE[Quantidade_11],"-")</f>
        <v>0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>
        <f ca="1">_xlfn.XLOOKUP(G39&amp;$V$2,BS_CONTROLE[CHAVE],BS_CONTROLE[Quantidade_11],"-")</f>
        <v>0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>
        <f ca="1">_xlfn.XLOOKUP(G40&amp;$V$2,BS_CONTROLE[CHAVE],BS_CONTROLE[Quantidade_11],"-")</f>
        <v>0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 t="str">
        <f ca="1">_xlfn.XLOOKUP(G42&amp;$U$2,BS_CONTROLE[CHAVE],BS_CONTROLE[Quantidade_11],"-")</f>
        <v>-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60</v>
      </c>
      <c r="V43" s="137">
        <f ca="1">_xlfn.XLOOKUP(G43&amp;$V$2,BS_CONTROLE[CHAVE],BS_CONTROLE[Quantidade_11],"-")</f>
        <v>40</v>
      </c>
      <c r="W43" s="137">
        <f ca="1">_xlfn.XLOOKUP(G43&amp;$W$2,BS_CONTROLE[CHAVE],BS_CONTROLE[Quantidade_11],"-")</f>
        <v>82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700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>
        <f ca="1">_xlfn.XLOOKUP(G45&amp;$V$2,BS_CONTROLE[CHAVE],BS_CONTROLE[Quantidade_11],"-")</f>
        <v>1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1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>
        <f ca="1">_xlfn.XLOOKUP(G48&amp;$V$2,BS_CONTROLE[CHAVE],BS_CONTROLE[Quantidade_11],"-")</f>
        <v>1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1</v>
      </c>
      <c r="V49" s="137">
        <f ca="1">_xlfn.XLOOKUP(G49&amp;$V$2,BS_CONTROLE[CHAVE],BS_CONTROLE[Quantidade_11],"-")</f>
        <v>1860</v>
      </c>
      <c r="W49" s="137">
        <f ca="1">_xlfn.XLOOKUP(G49&amp;$W$2,BS_CONTROLE[CHAVE],BS_CONTROLE[Quantidade_11],"-")</f>
        <v>1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 t="str">
        <f ca="1">_xlfn.XLOOKUP(G50&amp;$U$2,BS_CONTROLE[CHAVE],BS_CONTROLE[Quantidade_11],"-")</f>
        <v>-</v>
      </c>
      <c r="V50" s="137">
        <f ca="1">_xlfn.XLOOKUP(G50&amp;$V$2,BS_CONTROLE[CHAVE],BS_CONTROLE[Quantidade_11],"-")</f>
        <v>1</v>
      </c>
      <c r="W50" s="137">
        <f ca="1">_xlfn.XLOOKUP(G50&amp;$W$2,BS_CONTROLE[CHAVE],BS_CONTROLE[Quantidade_11],"-")</f>
        <v>1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101</v>
      </c>
      <c r="V51" s="137" t="str">
        <f ca="1">_xlfn.XLOOKUP(G51&amp;$V$2,BS_CONTROLE[CHAVE],BS_CONTROLE[Quantidade_11],"-")</f>
        <v>-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0</v>
      </c>
      <c r="W54" s="137">
        <f ca="1">_xlfn.XLOOKUP(G54&amp;$W$2,BS_CONTROLE[CHAVE],BS_CONTROLE[Quantidade_11],"-")</f>
        <v>940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0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1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0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1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312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23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1750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0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1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312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0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0</v>
      </c>
      <c r="W67" s="137">
        <f ca="1">_xlfn.XLOOKUP(G67&amp;$W$2,BS_CONTROLE[CHAVE],BS_CONTROLE[Quantidade_11],"-")</f>
        <v>940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23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0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103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0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2</v>
      </c>
      <c r="V74" s="137">
        <f ca="1">_xlfn.XLOOKUP(G74&amp;$V$2,BS_CONTROLE[CHAVE],BS_CONTROLE[Quantidade_11],"-")</f>
        <v>0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1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1750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>
        <f ca="1">_xlfn.XLOOKUP(G78&amp;$V$2,BS_CONTROLE[CHAVE],BS_CONTROLE[Quantidade_11],"-")</f>
        <v>0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>
        <f ca="1">_xlfn.XLOOKUP(G79&amp;$V$2,BS_CONTROLE[CHAVE],BS_CONTROLE[Quantidade_11],"-")</f>
        <v>0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>
        <f ca="1">_xlfn.XLOOKUP(G80&amp;$V$2,BS_CONTROLE[CHAVE],BS_CONTROLE[Quantidade_11],"-")</f>
        <v>0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6.9444444444444447E-4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>
        <f ca="1">_xlfn.XLOOKUP(G81&amp;$V$2,BS_CONTROLE[CHAVE],BS_CONTROLE[Quantidade_11],"-")</f>
        <v>0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>
        <f ca="1">_xlfn.XLOOKUP(G82&amp;$V$2,BS_CONTROLE[CHAVE],BS_CONTROLE[Quantidade_11],"-")</f>
        <v>0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6.9444444444444447E-4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>
        <f ca="1">_xlfn.XLOOKUP(G83&amp;$V$2,BS_CONTROLE[CHAVE],BS_CONTROLE[Quantidade_11],"-")</f>
        <v>0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 t="str">
        <f ca="1">_xlfn.XLOOKUP(G85&amp;$U$2,BS_CONTROLE[CHAVE],BS_CONTROLE[Quantidade_11],"-")</f>
        <v>-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60</v>
      </c>
      <c r="V86" s="137">
        <f ca="1">_xlfn.XLOOKUP(G86&amp;$V$2,BS_CONTROLE[CHAVE],BS_CONTROLE[Quantidade_11],"-")</f>
        <v>40</v>
      </c>
      <c r="W86" s="137">
        <f ca="1">_xlfn.XLOOKUP(G86&amp;$W$2,BS_CONTROLE[CHAVE],BS_CONTROLE[Quantidade_11],"-")</f>
        <v>82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1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700</v>
      </c>
      <c r="W89" s="137">
        <f ca="1">_xlfn.XLOOKUP(G89&amp;$W$2,BS_CONTROLE[CHAVE],BS_CONTROLE[Quantidade_11],"-")</f>
        <v>1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0</v>
      </c>
      <c r="V90" s="137">
        <f ca="1">_xlfn.XLOOKUP(G90&amp;$V$2,BS_CONTROLE[CHAVE],BS_CONTROLE[Quantidade_11],"-")</f>
        <v>1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>
        <f ca="1">_xlfn.XLOOKUP(G93&amp;$V$2,BS_CONTROLE[CHAVE],BS_CONTROLE[Quantidade_11],"-")</f>
        <v>1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6.9444444444444447E-4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1</v>
      </c>
      <c r="V94" s="137">
        <f ca="1">_xlfn.XLOOKUP(G94&amp;$V$2,BS_CONTROLE[CHAVE],BS_CONTROLE[Quantidade_11],"-")</f>
        <v>1860</v>
      </c>
      <c r="W94" s="137">
        <f ca="1">_xlfn.XLOOKUP(G94&amp;$W$2,BS_CONTROLE[CHAVE],BS_CONTROLE[Quantidade_11],"-")</f>
        <v>1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 t="str">
        <f ca="1">_xlfn.XLOOKUP(G95&amp;$U$2,BS_CONTROLE[CHAVE],BS_CONTROLE[Quantidade_11],"-")</f>
        <v>-</v>
      </c>
      <c r="V95" s="137">
        <f ca="1">_xlfn.XLOOKUP(G95&amp;$V$2,BS_CONTROLE[CHAVE],BS_CONTROLE[Quantidade_11],"-")</f>
        <v>1</v>
      </c>
      <c r="W95" s="137">
        <f ca="1">_xlfn.XLOOKUP(G95&amp;$W$2,BS_CONTROLE[CHAVE],BS_CONTROLE[Quantidade_11],"-")</f>
        <v>1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101</v>
      </c>
      <c r="V96" s="137" t="str">
        <f ca="1">_xlfn.XLOOKUP(G96&amp;$V$2,BS_CONTROLE[CHAVE],BS_CONTROLE[Quantidade_11],"-")</f>
        <v>-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 t="str">
        <f ca="1">_xlfn.XLOOKUP(G98&amp;$V$2,BS_CONTROLE[CHAVE],BS_CONTROLE[Quantidade_11],"-")</f>
        <v>-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0</v>
      </c>
      <c r="V103" s="137" t="str">
        <f ca="1">_xlfn.XLOOKUP(G103&amp;$V$2,BS_CONTROLE[CHAVE],BS_CONTROLE[Quantidade_11],"-")</f>
        <v>-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1</v>
      </c>
      <c r="V105" s="137" t="str">
        <f ca="1">_xlfn.XLOOKUP(G105&amp;$V$2,BS_CONTROLE[CHAVE],BS_CONTROLE[Quantidade_11],"-")</f>
        <v>-</v>
      </c>
      <c r="W105" s="137">
        <f ca="1">_xlfn.XLOOKUP(G105&amp;$W$2,BS_CONTROLE[CHAVE],BS_CONTROLE[Quantidade_11],"-")</f>
        <v>312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>
        <f ca="1">_xlfn.XLOOKUP(G107&amp;$U$2,BS_CONTROLE[CHAVE],BS_CONTROLE[Quantidade_11],"-")</f>
        <v>105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1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>
        <f ca="1">_xlfn.XLOOKUP(G111&amp;$V$2,BS_CONTROLE[CHAVE],BS_CONTROLE[Quantidade_11],"-")</f>
        <v>0</v>
      </c>
      <c r="W111" s="137">
        <f ca="1">_xlfn.XLOOKUP(G111&amp;$W$2,BS_CONTROLE[CHAVE],BS_CONTROLE[Quantidade_11],"-")</f>
        <v>940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23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2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1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103</v>
      </c>
      <c r="V119" s="137">
        <f ca="1">_xlfn.XLOOKUP(G119&amp;$V$2,BS_CONTROLE[CHAVE],BS_CONTROLE[Quantidade_11],"-")</f>
        <v>0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>
        <f ca="1">_xlfn.XLOOKUP(G120&amp;$U$2,BS_CONTROLE[CHAVE],BS_CONTROLE[Quantidade_11],"-")</f>
        <v>0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101</v>
      </c>
      <c r="V122" s="137" t="str">
        <f ca="1">_xlfn.XLOOKUP(G122&amp;$V$2,BS_CONTROLE[CHAVE],BS_CONTROLE[Quantidade_11],"-")</f>
        <v>-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1750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>
        <f ca="1">_xlfn.XLOOKUP(G126&amp;$U$2,BS_CONTROLE[CHAVE],BS_CONTROLE[Quantidade_11],"-")</f>
        <v>0</v>
      </c>
      <c r="V126" s="137" t="str">
        <f ca="1">_xlfn.XLOOKUP(G126&amp;$V$2,BS_CONTROLE[CHAVE],BS_CONTROLE[Quantidade_11],"-")</f>
        <v>-</v>
      </c>
      <c r="W126" s="137">
        <f ca="1">_xlfn.XLOOKUP(G126&amp;$W$2,BS_CONTROLE[CHAVE],BS_CONTROLE[Quantidade_11],"-")</f>
        <v>0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>
        <f ca="1">_xlfn.XLOOKUP(G127&amp;$W$2,BS_CONTROLE[CHAVE],BS_CONTROLE[Quantidade_11],"-")</f>
        <v>0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0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1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60</v>
      </c>
      <c r="V132" s="137">
        <f ca="1">_xlfn.XLOOKUP(G132&amp;$V$2,BS_CONTROLE[CHAVE],BS_CONTROLE[Quantidade_11],"-")</f>
        <v>40</v>
      </c>
      <c r="W132" s="137">
        <f ca="1">_xlfn.XLOOKUP(G132&amp;$W$2,BS_CONTROLE[CHAVE],BS_CONTROLE[Quantidade_11],"-")</f>
        <v>82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1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312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 t="str">
        <f ca="1">_xlfn.XLOOKUP(G135&amp;$U$2,BS_CONTROLE[CHAVE],BS_CONTROLE[Quantidade_11],"-")</f>
        <v>-</v>
      </c>
      <c r="V135" s="137">
        <f ca="1">_xlfn.XLOOKUP(G135&amp;$V$2,BS_CONTROLE[CHAVE],BS_CONTROLE[Quantidade_11],"-")</f>
        <v>1</v>
      </c>
      <c r="W135" s="137">
        <f ca="1">_xlfn.XLOOKUP(G135&amp;$W$2,BS_CONTROLE[CHAVE],BS_CONTROLE[Quantidade_11],"-")</f>
        <v>1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 t="str">
        <f ca="1">_xlfn.XLOOKUP(G137&amp;$U$2,BS_CONTROLE[CHAVE],BS_CONTROLE[Quantidade_11],"-")</f>
        <v>-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 t="str">
        <f ca="1">_xlfn.XLOOKUP(G138&amp;$V$2,BS_CONTROLE[CHAVE],BS_CONTROLE[Quantidade_11],"-")</f>
        <v>-</v>
      </c>
      <c r="W138" s="137">
        <f ca="1">_xlfn.XLOOKUP(G138&amp;$W$2,BS_CONTROLE[CHAVE],BS_CONTROLE[Quantidade_11],"-")</f>
        <v>0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1</v>
      </c>
      <c r="V140" s="137">
        <f ca="1">_xlfn.XLOOKUP(G140&amp;$V$2,BS_CONTROLE[CHAVE],BS_CONTROLE[Quantidade_11],"-")</f>
        <v>1860</v>
      </c>
      <c r="W140" s="137">
        <f ca="1">_xlfn.XLOOKUP(G140&amp;$W$2,BS_CONTROLE[CHAVE],BS_CONTROLE[Quantidade_11],"-")</f>
        <v>1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>
        <f ca="1">_xlfn.XLOOKUP(G142&amp;$U$2,BS_CONTROLE[CHAVE],BS_CONTROLE[Quantidade_11],"-")</f>
        <v>0</v>
      </c>
      <c r="V142" s="137">
        <f ca="1">_xlfn.XLOOKUP(G142&amp;$V$2,BS_CONTROLE[CHAVE],BS_CONTROLE[Quantidade_11],"-")</f>
        <v>0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1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312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>
        <f ca="1">_xlfn.XLOOKUP(G146&amp;$V$2,BS_CONTROLE[CHAVE],BS_CONTROLE[Quantidade_11],"-")</f>
        <v>0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0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>
        <f ca="1">_xlfn.XLOOKUP(G148&amp;$V$2,BS_CONTROLE[CHAVE],BS_CONTROLE[Quantidade_11],"-")</f>
        <v>0</v>
      </c>
      <c r="W148" s="137">
        <f ca="1">_xlfn.XLOOKUP(G148&amp;$W$2,BS_CONTROLE[CHAVE],BS_CONTROLE[Quantidade_11],"-")</f>
        <v>940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23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>
        <f ca="1">_xlfn.XLOOKUP(G151&amp;$W$2,BS_CONTROLE[CHAVE],BS_CONTROLE[Quantidade_11],"-")</f>
        <v>0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>
        <f ca="1">_xlfn.XLOOKUP(G153&amp;$U$2,BS_CONTROLE[CHAVE],BS_CONTROLE[Quantidade_11],"-")</f>
        <v>105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>
        <f ca="1">_xlfn.XLOOKUP(G154&amp;$U$2,BS_CONTROLE[CHAVE],BS_CONTROLE[Quantidade_11],"-")</f>
        <v>1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1</v>
      </c>
      <c r="V155" s="137" t="str">
        <f ca="1">_xlfn.XLOOKUP(G155&amp;$V$2,BS_CONTROLE[CHAVE],BS_CONTROLE[Quantidade_11],"-")</f>
        <v>-</v>
      </c>
      <c r="W155" s="137">
        <f ca="1">_xlfn.XLOOKUP(G155&amp;$W$2,BS_CONTROLE[CHAVE],BS_CONTROLE[Quantidade_11],"-")</f>
        <v>1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101</v>
      </c>
      <c r="V156" s="137" t="str">
        <f ca="1">_xlfn.XLOOKUP(G156&amp;$V$2,BS_CONTROLE[CHAVE],BS_CONTROLE[Quantidade_11],"-")</f>
        <v>-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103</v>
      </c>
      <c r="V157" s="137">
        <f ca="1">_xlfn.XLOOKUP(G157&amp;$V$2,BS_CONTROLE[CHAVE],BS_CONTROLE[Quantidade_11],"-")</f>
        <v>0</v>
      </c>
      <c r="W157" s="137">
        <f ca="1">_xlfn.XLOOKUP(G157&amp;$W$2,BS_CONTROLE[CHAVE],BS_CONTROLE[Quantidade_11],"-")</f>
        <v>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1750</v>
      </c>
      <c r="V158" s="137">
        <f ca="1">_xlfn.XLOOKUP(G158&amp;$V$2,BS_CONTROLE[CHAVE],BS_CONTROLE[Quantidade_11],"-")</f>
        <v>0</v>
      </c>
      <c r="W158" s="137">
        <f ca="1">_xlfn.XLOOKUP(G158&amp;$W$2,BS_CONTROLE[CHAVE],BS_CONTROLE[Quantidade_11],"-")</f>
        <v>0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0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0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>
        <f ca="1">_xlfn.XLOOKUP(G165&amp;$U$2,BS_CONTROLE[CHAVE],BS_CONTROLE[Quantidade_11],"-")</f>
        <v>0</v>
      </c>
      <c r="V165" s="137" t="str">
        <f ca="1">_xlfn.XLOOKUP(G165&amp;$V$2,BS_CONTROLE[CHAVE],BS_CONTROLE[Quantidade_11],"-")</f>
        <v>-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0</v>
      </c>
      <c r="V167" s="137" t="str">
        <f ca="1">_xlfn.XLOOKUP(G167&amp;$V$2,BS_CONTROLE[CHAVE],BS_CONTROLE[Quantidade_11],"-")</f>
        <v>-</v>
      </c>
      <c r="W167" s="137">
        <f ca="1">_xlfn.XLOOKUP(G167&amp;$W$2,BS_CONTROLE[CHAVE],BS_CONTROLE[Quantidade_11],"-")</f>
        <v>0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>
        <f ca="1">_xlfn.XLOOKUP(G169&amp;$V$2,BS_CONTROLE[CHAVE],BS_CONTROLE[Quantidade_11],"-")</f>
        <v>0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 t="str">
        <f ca="1">_xlfn.XLOOKUP(G170&amp;$U$2,BS_CONTROLE[CHAVE],BS_CONTROLE[Quantidade_11],"-")</f>
        <v>-</v>
      </c>
      <c r="V170" s="137">
        <f ca="1">_xlfn.XLOOKUP(G170&amp;$V$2,BS_CONTROLE[CHAVE],BS_CONTROLE[Quantidade_11],"-")</f>
        <v>1</v>
      </c>
      <c r="W170" s="137">
        <f ca="1">_xlfn.XLOOKUP(G170&amp;$W$2,BS_CONTROLE[CHAVE],BS_CONTROLE[Quantidade_11],"-")</f>
        <v>1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 t="str">
        <f ca="1">_xlfn.XLOOKUP(G171&amp;$U$2,BS_CONTROLE[CHAVE],BS_CONTROLE[Quantidade_11],"-")</f>
        <v>-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1</v>
      </c>
      <c r="V173" s="137">
        <f ca="1">_xlfn.XLOOKUP(G173&amp;$V$2,BS_CONTROLE[CHAVE],BS_CONTROLE[Quantidade_11],"-")</f>
        <v>1860</v>
      </c>
      <c r="W173" s="137">
        <f ca="1">_xlfn.XLOOKUP(G173&amp;$W$2,BS_CONTROLE[CHAVE],BS_CONTROLE[Quantidade_11],"-")</f>
        <v>1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60</v>
      </c>
      <c r="V174" s="137">
        <f ca="1">_xlfn.XLOOKUP(G174&amp;$V$2,BS_CONTROLE[CHAVE],BS_CONTROLE[Quantidade_11],"-")</f>
        <v>40</v>
      </c>
      <c r="W174" s="137">
        <f ca="1">_xlfn.XLOOKUP(G174&amp;$W$2,BS_CONTROLE[CHAVE],BS_CONTROLE[Quantidade_11],"-")</f>
        <v>82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0</v>
      </c>
      <c r="V175" s="137">
        <f ca="1">_xlfn.XLOOKUP(G175&amp;$V$2,BS_CONTROLE[CHAVE],BS_CONTROLE[Quantidade_11],"-")</f>
        <v>1</v>
      </c>
      <c r="W175" s="137">
        <f ca="1">_xlfn.XLOOKUP(G175&amp;$W$2,BS_CONTROLE[CHAVE],BS_CONTROLE[Quantidade_11],"-")</f>
        <v>0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>
        <f ca="1">_xlfn.XLOOKUP(G177&amp;$V$2,BS_CONTROLE[CHAVE],BS_CONTROLE[Quantidade_11],"-")</f>
        <v>312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>
        <f ca="1">_xlfn.XLOOKUP(G179&amp;$U$2,BS_CONTROLE[CHAVE],BS_CONTROLE[Quantidade_11],"-")</f>
        <v>1</v>
      </c>
      <c r="V179" s="137" t="str">
        <f ca="1">_xlfn.XLOOKUP(G179&amp;$V$2,BS_CONTROLE[CHAVE],BS_CONTROLE[Quantidade_11],"-")</f>
        <v>-</v>
      </c>
      <c r="W179" s="137">
        <f ca="1">_xlfn.XLOOKUP(G179&amp;$W$2,BS_CONTROLE[CHAVE],BS_CONTROLE[Quantidade_11],"-")</f>
        <v>312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>
        <f ca="1">_xlfn.XLOOKUP(G180&amp;$U$2,BS_CONTROLE[CHAVE],BS_CONTROLE[Quantidade_11],"-")</f>
        <v>105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0</v>
      </c>
      <c r="V181" s="137">
        <f ca="1">_xlfn.XLOOKUP(G181&amp;$V$2,BS_CONTROLE[CHAVE],BS_CONTROLE[Quantidade_11],"-")</f>
        <v>0</v>
      </c>
      <c r="W181" s="137">
        <f ca="1">_xlfn.XLOOKUP(G181&amp;$W$2,BS_CONTROLE[CHAVE],BS_CONTROLE[Quantidade_11],"-")</f>
        <v>0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0</v>
      </c>
      <c r="V183" s="137">
        <f ca="1">_xlfn.XLOOKUP(G183&amp;$V$2,BS_CONTROLE[CHAVE],BS_CONTROLE[Quantidade_11],"-")</f>
        <v>0</v>
      </c>
      <c r="W183" s="137">
        <f ca="1">_xlfn.XLOOKUP(G183&amp;$W$2,BS_CONTROLE[CHAVE],BS_CONTROLE[Quantidade_11],"-")</f>
        <v>23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0</v>
      </c>
      <c r="W184" s="137">
        <f ca="1">_xlfn.XLOOKUP(G184&amp;$W$2,BS_CONTROLE[CHAVE],BS_CONTROLE[Quantidade_11],"-")</f>
        <v>940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1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>
        <f ca="1">_xlfn.XLOOKUP(G190&amp;$U$2,BS_CONTROLE[CHAVE],BS_CONTROLE[Quantidade_11],"-")</f>
        <v>1</v>
      </c>
      <c r="V190" s="137">
        <f ca="1">_xlfn.XLOOKUP(G190&amp;$V$2,BS_CONTROLE[CHAVE],BS_CONTROLE[Quantidade_11],"-")</f>
        <v>0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103</v>
      </c>
      <c r="V191" s="137">
        <f ca="1">_xlfn.XLOOKUP(G191&amp;$V$2,BS_CONTROLE[CHAVE],BS_CONTROLE[Quantidade_11],"-")</f>
        <v>0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103</v>
      </c>
      <c r="V192" s="137">
        <f ca="1">_xlfn.XLOOKUP(G192&amp;$V$2,BS_CONTROLE[CHAVE],BS_CONTROLE[Quantidade_11],"-")</f>
        <v>0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1750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2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1</v>
      </c>
      <c r="V195" s="137">
        <f ca="1">_xlfn.XLOOKUP(G195&amp;$V$2,BS_CONTROLE[CHAVE],BS_CONTROLE[Quantidade_11],"-")</f>
        <v>0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>
        <f ca="1">_xlfn.XLOOKUP(G198&amp;$V$2,BS_CONTROLE[CHAVE],BS_CONTROLE[Quantidade_11],"-")</f>
        <v>0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>
        <f ca="1">_xlfn.XLOOKUP(G199&amp;$V$2,BS_CONTROLE[CHAVE],BS_CONTROLE[Quantidade_11],"-")</f>
        <v>0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>
        <f ca="1">_xlfn.XLOOKUP(G200&amp;$V$2,BS_CONTROLE[CHAVE],BS_CONTROLE[Quantidade_11],"-")</f>
        <v>0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 t="str">
        <f ca="1">_xlfn.XLOOKUP(G201&amp;$U$2,BS_CONTROLE[CHAVE],BS_CONTROLE[Quantidade_11],"-")</f>
        <v>-</v>
      </c>
      <c r="V201" s="137">
        <f ca="1">_xlfn.XLOOKUP(G201&amp;$V$2,BS_CONTROLE[CHAVE],BS_CONTROLE[Quantidade_11],"-")</f>
        <v>0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>
        <f ca="1">_xlfn.XLOOKUP(G202&amp;$V$2,BS_CONTROLE[CHAVE],BS_CONTROLE[Quantidade_11],"-")</f>
        <v>0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>
        <f ca="1">_xlfn.XLOOKUP(G203&amp;$V$2,BS_CONTROLE[CHAVE],BS_CONTROLE[Quantidade_11],"-")</f>
        <v>0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1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700</v>
      </c>
      <c r="W207" s="137">
        <f ca="1">_xlfn.XLOOKUP(G207&amp;$W$2,BS_CONTROLE[CHAVE],BS_CONTROLE[Quantidade_11],"-")</f>
        <v>1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0</v>
      </c>
      <c r="V208" s="137">
        <f ca="1">_xlfn.XLOOKUP(G208&amp;$V$2,BS_CONTROLE[CHAVE],BS_CONTROLE[Quantidade_11],"-")</f>
        <v>1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>
        <f ca="1">_xlfn.XLOOKUP(G210&amp;$V$2,BS_CONTROLE[CHAVE],BS_CONTROLE[Quantidade_11],"-")</f>
        <v>1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1</v>
      </c>
      <c r="V211" s="137">
        <f ca="1">_xlfn.XLOOKUP(G211&amp;$V$2,BS_CONTROLE[CHAVE],BS_CONTROLE[Quantidade_11],"-")</f>
        <v>1860</v>
      </c>
      <c r="W211" s="137">
        <f ca="1">_xlfn.XLOOKUP(G211&amp;$W$2,BS_CONTROLE[CHAVE],BS_CONTROLE[Quantidade_11],"-")</f>
        <v>1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 t="str">
        <f ca="1">_xlfn.XLOOKUP(G212&amp;$U$2,BS_CONTROLE[CHAVE],BS_CONTROLE[Quantidade_11],"-")</f>
        <v>-</v>
      </c>
      <c r="V212" s="137">
        <f ca="1">_xlfn.XLOOKUP(G212&amp;$V$2,BS_CONTROLE[CHAVE],BS_CONTROLE[Quantidade_11],"-")</f>
        <v>1</v>
      </c>
      <c r="W212" s="137">
        <f ca="1">_xlfn.XLOOKUP(G212&amp;$W$2,BS_CONTROLE[CHAVE],BS_CONTROLE[Quantidade_11],"-")</f>
        <v>1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0</v>
      </c>
      <c r="V216" s="137" t="str">
        <f ca="1">_xlfn.XLOOKUP(G216&amp;$V$2,BS_CONTROLE[CHAVE],BS_CONTROLE[Quantidade_11],"-")</f>
        <v>-</v>
      </c>
      <c r="W216" s="137">
        <f ca="1">_xlfn.XLOOKUP(G216&amp;$W$2,BS_CONTROLE[CHAVE],BS_CONTROLE[Quantidade_11],"-")</f>
        <v>0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>
        <f ca="1">_xlfn.XLOOKUP(G220&amp;$V$2,BS_CONTROLE[CHAVE],BS_CONTROLE[Quantidade_11],"-")</f>
        <v>0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 t="str">
        <f ca="1">_xlfn.XLOOKUP(G224&amp;$U$2,BS_CONTROLE[CHAVE],BS_CONTROLE[Quantidade_11],"-")</f>
        <v>-</v>
      </c>
      <c r="V224" s="137">
        <f ca="1">_xlfn.XLOOKUP(G224&amp;$V$2,BS_CONTROLE[CHAVE],BS_CONTROLE[Quantidade_11],"-")</f>
        <v>1</v>
      </c>
      <c r="W224" s="137">
        <f ca="1">_xlfn.XLOOKUP(G224&amp;$W$2,BS_CONTROLE[CHAVE],BS_CONTROLE[Quantidade_11],"-")</f>
        <v>0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23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 t="str">
        <f ca="1">_xlfn.XLOOKUP(G228&amp;$U$2,BS_CONTROLE[CHAVE],BS_CONTROLE[Quantidade_11],"-")</f>
        <v>-</v>
      </c>
      <c r="V228" s="137">
        <f ca="1">_xlfn.XLOOKUP(G228&amp;$V$2,BS_CONTROLE[CHAVE],BS_CONTROLE[Quantidade_11],"-")</f>
        <v>0</v>
      </c>
      <c r="W228" s="137">
        <f ca="1">_xlfn.XLOOKUP(G228&amp;$W$2,BS_CONTROLE[CHAVE],BS_CONTROLE[Quantidade_11],"-")</f>
        <v>940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0</v>
      </c>
      <c r="W229" s="137">
        <f ca="1">_xlfn.XLOOKUP(G229&amp;$W$2,BS_CONTROLE[CHAVE],BS_CONTROLE[Quantidade_11],"-")</f>
        <v>0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>
        <f ca="1">_xlfn.XLOOKUP(G231&amp;$U$2,BS_CONTROLE[CHAVE],BS_CONTROLE[Quantidade_11],"-")</f>
        <v>101</v>
      </c>
      <c r="V231" s="137" t="str">
        <f ca="1">_xlfn.XLOOKUP(G231&amp;$V$2,BS_CONTROLE[CHAVE],BS_CONTROLE[Quantidade_11],"-")</f>
        <v>-</v>
      </c>
      <c r="W231" s="137">
        <f ca="1">_xlfn.XLOOKUP(G231&amp;$W$2,BS_CONTROLE[CHAVE],BS_CONTROLE[Quantidade_11],"-")</f>
        <v>0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103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2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1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0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>
        <f ca="1">_xlfn.XLOOKUP(G237&amp;$U$2,BS_CONTROLE[CHAVE],BS_CONTROLE[Quantidade_11],"-")</f>
        <v>0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>
        <f ca="1">_xlfn.XLOOKUP(G239&amp;$U$2,BS_CONTROLE[CHAVE],BS_CONTROLE[Quantidade_11],"-")</f>
        <v>0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0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1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6.9444444444444447E-4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 t="str">
        <f ca="1">_xlfn.XLOOKUP(G242&amp;$U$2,BS_CONTROLE[CHAVE],BS_CONTROLE[Quantidade_11],"-")</f>
        <v>-</v>
      </c>
      <c r="V242" s="137">
        <f ca="1">_xlfn.XLOOKUP(G242&amp;$V$2,BS_CONTROLE[CHAVE],BS_CONTROLE[Quantidade_11],"-")</f>
        <v>700</v>
      </c>
      <c r="W242" s="137">
        <f ca="1">_xlfn.XLOOKUP(G242&amp;$W$2,BS_CONTROLE[CHAVE],BS_CONTROLE[Quantidade_11],"-")</f>
        <v>1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>
        <f ca="1">_xlfn.XLOOKUP(G243&amp;$U$2,BS_CONTROLE[CHAVE],BS_CONTROLE[Quantidade_11],"-")</f>
        <v>0</v>
      </c>
      <c r="V243" s="137">
        <f ca="1">_xlfn.XLOOKUP(G243&amp;$V$2,BS_CONTROLE[CHAVE],BS_CONTROLE[Quantidade_11],"-")</f>
        <v>0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1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1</v>
      </c>
      <c r="V245" s="137">
        <f ca="1">_xlfn.XLOOKUP(G245&amp;$V$2,BS_CONTROLE[CHAVE],BS_CONTROLE[Quantidade_11],"-")</f>
        <v>1860</v>
      </c>
      <c r="W245" s="137">
        <f ca="1">_xlfn.XLOOKUP(G245&amp;$W$2,BS_CONTROLE[CHAVE],BS_CONTROLE[Quantidade_11],"-")</f>
        <v>1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 t="str">
        <f ca="1">_xlfn.XLOOKUP(G246&amp;$U$2,BS_CONTROLE[CHAVE],BS_CONTROLE[Quantidade_11],"-")</f>
        <v>-</v>
      </c>
      <c r="V246" s="137">
        <f ca="1">_xlfn.XLOOKUP(G246&amp;$V$2,BS_CONTROLE[CHAVE],BS_CONTROLE[Quantidade_11],"-")</f>
        <v>0</v>
      </c>
      <c r="W246" s="137">
        <f ca="1">_xlfn.XLOOKUP(G246&amp;$W$2,BS_CONTROLE[CHAVE],BS_CONTROLE[Quantidade_11],"-")</f>
        <v>0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>
        <f ca="1">_xlfn.XLOOKUP(G247&amp;$U$2,BS_CONTROLE[CHAVE],BS_CONTROLE[Quantidade_11],"-")</f>
        <v>0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0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 t="str">
        <f ca="1">_xlfn.XLOOKUP(G251&amp;$U$2,BS_CONTROLE[CHAVE],BS_CONTROLE[Quantidade_11],"-")</f>
        <v>-</v>
      </c>
      <c r="V251" s="137">
        <f ca="1">_xlfn.XLOOKUP(G251&amp;$V$2,BS_CONTROLE[CHAVE],BS_CONTROLE[Quantidade_11],"-")</f>
        <v>1</v>
      </c>
      <c r="W251" s="137">
        <f ca="1">_xlfn.XLOOKUP(G251&amp;$W$2,BS_CONTROLE[CHAVE],BS_CONTROLE[Quantidade_11],"-")</f>
        <v>1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1</v>
      </c>
      <c r="V252" s="137">
        <f ca="1">_xlfn.XLOOKUP(G252&amp;$V$2,BS_CONTROLE[CHAVE],BS_CONTROLE[Quantidade_11],"-")</f>
        <v>1860</v>
      </c>
      <c r="W252" s="137">
        <f ca="1">_xlfn.XLOOKUP(G252&amp;$W$2,BS_CONTROLE[CHAVE],BS_CONTROLE[Quantidade_11],"-")</f>
        <v>1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52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>
        <f ca="1">_xlfn.XLOOKUP(G257&amp;$U$2,BS_CONTROLE[CHAVE],BS_CONTROLE[Quantidade_11],"-")</f>
        <v>1</v>
      </c>
      <c r="V257" s="137" t="str">
        <f ca="1">_xlfn.XLOOKUP(G257&amp;$V$2,BS_CONTROLE[CHAVE],BS_CONTROLE[Quantidade_11],"-")</f>
        <v>-</v>
      </c>
      <c r="W257" s="137">
        <f ca="1">_xlfn.XLOOKUP(G257&amp;$W$2,BS_CONTROLE[CHAVE],BS_CONTROLE[Quantidade_11],"-")</f>
        <v>312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23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0</v>
      </c>
      <c r="W260" s="137">
        <f ca="1">_xlfn.XLOOKUP(G260&amp;$W$2,BS_CONTROLE[CHAVE],BS_CONTROLE[Quantidade_11],"-")</f>
        <v>1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>
        <f>IF(SP_SUL!O264="","*",SP_SUL!O264)</f>
        <v>0.45833333333333331</v>
      </c>
      <c r="Q261" s="143">
        <f>IF(SP_SUL!P264="","*",SP_SUL!P264)</f>
        <v>8.3333333333333329E-2</v>
      </c>
      <c r="R261" s="145" t="str">
        <f>IF(SP_SUL!Q264="","*",CONCATENATE(SP_SUL!Q264," ",SP_SUL!R264))</f>
        <v>2 Nº DE PEÇAS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 t="str">
        <f ca="1">_xlfn.XLOOKUP(G261&amp;$U$2,BS_CONTROLE[CHAVE],BS_CONTROLE[Quantidade_11],"-")</f>
        <v>-</v>
      </c>
      <c r="V261" s="137">
        <f ca="1">_xlfn.XLOOKUP(G261&amp;$V$2,BS_CONTROLE[CHAVE],BS_CONTROLE[Quantidade_11],"-")</f>
        <v>1</v>
      </c>
      <c r="W261" s="137">
        <f ca="1">_xlfn.XLOOKUP(G261&amp;$W$2,BS_CONTROLE[CHAVE],BS_CONTROLE[Quantidade_11],"-")</f>
        <v>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>
        <f ca="1">_xlfn.XLOOKUP(G262&amp;$W$2,BS_CONTROLE[CHAVE],BS_CONTROLE[Quantidade_11],"-")</f>
        <v>0</v>
      </c>
    </row>
    <row r="263" spans="1:23" hidden="1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4.1666666666666664E-2</v>
      </c>
      <c r="R263" s="145" t="str">
        <f>IF(SP_SUL!Q266="","*",CONCATENATE(SP_SUL!Q266," ",SP_SUL!R266))</f>
        <v>200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 t="str">
        <f ca="1">_xlfn.XLOOKUP(G263&amp;$U$2,BS_CONTROLE[CHAVE],BS_CONTROLE[Quantidade_11],"-")</f>
        <v>-</v>
      </c>
      <c r="V263" s="137">
        <f ca="1">_xlfn.XLOOKUP(G263&amp;$V$2,BS_CONTROLE[CHAVE],BS_CONTROLE[Quantidade_11],"-")</f>
        <v>0</v>
      </c>
      <c r="W263" s="137">
        <f ca="1">_xlfn.XLOOKUP(G263&amp;$W$2,BS_CONTROLE[CHAVE],BS_CONTROLE[Quantidade_11],"-")</f>
        <v>940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>
        <f ca="1">_xlfn.XLOOKUP(G265&amp;$U$2,BS_CONTROLE[CHAVE],BS_CONTROLE[Quantidade_11],"-")</f>
        <v>0</v>
      </c>
      <c r="V265" s="137">
        <f ca="1">_xlfn.XLOOKUP(G265&amp;$V$2,BS_CONTROLE[CHAVE],BS_CONTROLE[Quantidade_11],"-")</f>
        <v>0</v>
      </c>
      <c r="W265" s="137">
        <f ca="1">_xlfn.XLOOKUP(G265&amp;$W$2,BS_CONTROLE[CHAVE],BS_CONTROLE[Quantidade_11],"-")</f>
        <v>0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>
        <f ca="1">_xlfn.XLOOKUP(G267&amp;$U$2,BS_CONTROLE[CHAVE],BS_CONTROLE[Quantidade_11],"-")</f>
        <v>60</v>
      </c>
      <c r="V267" s="137">
        <f ca="1">_xlfn.XLOOKUP(G267&amp;$V$2,BS_CONTROLE[CHAVE],BS_CONTROLE[Quantidade_11],"-")</f>
        <v>40</v>
      </c>
      <c r="W267" s="137">
        <f ca="1">_xlfn.XLOOKUP(G267&amp;$W$2,BS_CONTROLE[CHAVE],BS_CONTROLE[Quantidade_11],"-")</f>
        <v>82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>
        <f ca="1">_xlfn.XLOOKUP(G268&amp;$U$2,BS_CONTROLE[CHAVE],BS_CONTROLE[Quantidade_11],"-")</f>
        <v>2</v>
      </c>
      <c r="V268" s="137">
        <f ca="1">_xlfn.XLOOKUP(G268&amp;$V$2,BS_CONTROLE[CHAVE],BS_CONTROLE[Quantidade_11],"-")</f>
        <v>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>
        <f ca="1">_xlfn.XLOOKUP(G269&amp;$U$2,BS_CONTROLE[CHAVE],BS_CONTROLE[Quantidade_11],"-")</f>
        <v>1</v>
      </c>
      <c r="V269" s="137">
        <f ca="1">_xlfn.XLOOKUP(G269&amp;$V$2,BS_CONTROLE[CHAVE],BS_CONTROLE[Quantidade_11],"-")</f>
        <v>0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>
        <f ca="1">_xlfn.XLOOKUP(G270&amp;$U$2,BS_CONTROLE[CHAVE],BS_CONTROLE[Quantidade_11],"-")</f>
        <v>1</v>
      </c>
      <c r="V270" s="137" t="str">
        <f ca="1">_xlfn.XLOOKUP(G270&amp;$V$2,BS_CONTROLE[CHAVE],BS_CONTROLE[Quantidade_11],"-")</f>
        <v>-</v>
      </c>
      <c r="W270" s="137">
        <f ca="1">_xlfn.XLOOKUP(G270&amp;$W$2,BS_CONTROLE[CHAVE],BS_CONTROLE[Quantidade_11],"-")</f>
        <v>1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>
        <f ca="1">_xlfn.XLOOKUP(G271&amp;$U$2,BS_CONTROLE[CHAVE],BS_CONTROLE[Quantidade_11],"-")</f>
        <v>101</v>
      </c>
      <c r="V271" s="137" t="str">
        <f ca="1">_xlfn.XLOOKUP(G271&amp;$V$2,BS_CONTROLE[CHAVE],BS_CONTROLE[Quantidade_11],"-")</f>
        <v>-</v>
      </c>
      <c r="W271" s="137">
        <f ca="1">_xlfn.XLOOKUP(G271&amp;$W$2,BS_CONTROLE[CHAVE],BS_CONTROLE[Quantidade_11],"-")</f>
        <v>0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>
        <f ca="1">_xlfn.XLOOKUP(G272&amp;$U$2,BS_CONTROLE[CHAVE],BS_CONTROLE[Quantidade_11],"-")</f>
        <v>103</v>
      </c>
      <c r="V272" s="137">
        <f ca="1">_xlfn.XLOOKUP(G272&amp;$V$2,BS_CONTROLE[CHAVE],BS_CONTROLE[Quantidade_11],"-")</f>
        <v>0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>
        <f ca="1">_xlfn.XLOOKUP(G273&amp;$U$2,BS_CONTROLE[CHAVE],BS_CONTROLE[Quantidade_11],"-")</f>
        <v>1750</v>
      </c>
      <c r="V273" s="137">
        <f ca="1">_xlfn.XLOOKUP(G273&amp;$V$2,BS_CONTROLE[CHAVE],BS_CONTROLE[Quantidade_11],"-")</f>
        <v>0</v>
      </c>
      <c r="W273" s="137">
        <f ca="1">_xlfn.XLOOKUP(G273&amp;$W$2,BS_CONTROLE[CHAVE],BS_CONTROLE[Quantidade_11],"-")</f>
        <v>0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>
        <f ca="1">_xlfn.XLOOKUP(G275&amp;$U$2,BS_CONTROLE[CHAVE],BS_CONTROLE[Quantidade_11],"-")</f>
        <v>0</v>
      </c>
      <c r="V275" s="137" t="str">
        <f ca="1">_xlfn.XLOOKUP(G275&amp;$V$2,BS_CONTROLE[CHAVE],BS_CONTROLE[Quantidade_11],"-")</f>
        <v>-</v>
      </c>
      <c r="W275" s="137">
        <f ca="1">_xlfn.XLOOKUP(G275&amp;$W$2,BS_CONTROLE[CHAVE],BS_CONTROLE[Quantidade_11],"-")</f>
        <v>0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>
        <f ca="1">_xlfn.XLOOKUP(G276&amp;$U$2,BS_CONTROLE[CHAVE],BS_CONTROLE[Quantidade_11],"-")</f>
        <v>0</v>
      </c>
      <c r="V276" s="137" t="str">
        <f ca="1">_xlfn.XLOOKUP(G276&amp;$V$2,BS_CONTROLE[CHAVE],BS_CONTROLE[Quantidade_11],"-")</f>
        <v>-</v>
      </c>
      <c r="W276" s="137">
        <f ca="1">_xlfn.XLOOKUP(G276&amp;$W$2,BS_CONTROLE[CHAVE],BS_CONTROLE[Quantidade_11],"-")</f>
        <v>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>
        <f ca="1">_xlfn.XLOOKUP(G277&amp;$U$2,BS_CONTROLE[CHAVE],BS_CONTROLE[Quantidade_11],"-")</f>
        <v>0</v>
      </c>
      <c r="V277" s="137" t="str">
        <f ca="1">_xlfn.XLOOKUP(G277&amp;$V$2,BS_CONTROLE[CHAVE],BS_CONTROLE[Quantidade_11],"-")</f>
        <v>-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>
        <f ca="1">_xlfn.XLOOKUP(G281&amp;$V$2,BS_CONTROLE[CHAVE],BS_CONTROLE[Quantidade_11],"-")</f>
        <v>1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6.9444444444444447E-4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 t="str">
        <f ca="1">_xlfn.XLOOKUP(G282&amp;$U$2,BS_CONTROLE[CHAVE],BS_CONTROLE[Quantidade_11],"-")</f>
        <v>-</v>
      </c>
      <c r="V282" s="137">
        <f ca="1">_xlfn.XLOOKUP(G282&amp;$V$2,BS_CONTROLE[CHAVE],BS_CONTROLE[Quantidade_11],"-")</f>
        <v>700</v>
      </c>
      <c r="W282" s="137">
        <f ca="1">_xlfn.XLOOKUP(G282&amp;$W$2,BS_CONTROLE[CHAVE],BS_CONTROLE[Quantidade_11],"-")</f>
        <v>1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6.9444444444444447E-4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 t="str">
        <f ca="1">_xlfn.XLOOKUP(G283&amp;$U$2,BS_CONTROLE[CHAVE],BS_CONTROLE[Quantidade_11],"-")</f>
        <v>-</v>
      </c>
      <c r="V283" s="137">
        <f ca="1">_xlfn.XLOOKUP(G283&amp;$V$2,BS_CONTROLE[CHAVE],BS_CONTROLE[Quantidade_11],"-")</f>
        <v>1</v>
      </c>
      <c r="W283" s="137">
        <f ca="1">_xlfn.XLOOKUP(G283&amp;$W$2,BS_CONTROLE[CHAVE],BS_CONTROLE[Quantidade_11],"-")</f>
        <v>1</v>
      </c>
    </row>
    <row r="284" spans="1:23" hidden="1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>
        <f ca="1">_xlfn.XLOOKUP(G284&amp;$U$2,BS_CONTROLE[CHAVE],BS_CONTROLE[Quantidade_11],"-")</f>
        <v>0</v>
      </c>
      <c r="V284" s="137">
        <f ca="1">_xlfn.XLOOKUP(G284&amp;$V$2,BS_CONTROLE[CHAVE],BS_CONTROLE[Quantidade_11],"-")</f>
        <v>0</v>
      </c>
      <c r="W284" s="137">
        <f ca="1">_xlfn.XLOOKUP(G284&amp;$W$2,BS_CONTROLE[CHAVE],BS_CONTROLE[Quantidade_11],"-")</f>
        <v>0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 t="str">
        <f ca="1">_xlfn.XLOOKUP(G285&amp;$U$2,BS_CONTROLE[CHAVE],BS_CONTROLE[Quantidade_11],"-")</f>
        <v>-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1</v>
      </c>
      <c r="V286" s="137">
        <f ca="1">_xlfn.XLOOKUP(G286&amp;$V$2,BS_CONTROLE[CHAVE],BS_CONTROLE[Quantidade_11],"-")</f>
        <v>1860</v>
      </c>
      <c r="W286" s="137">
        <f ca="1">_xlfn.XLOOKUP(G286&amp;$W$2,BS_CONTROLE[CHAVE],BS_CONTROLE[Quantidade_11],"-")</f>
        <v>1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 t="str">
        <f ca="1">_xlfn.XLOOKUP(G287&amp;$U$2,BS_CONTROLE[CHAVE],BS_CONTROLE[Quantidade_11],"-")</f>
        <v>-</v>
      </c>
      <c r="V287" s="137">
        <f ca="1">_xlfn.XLOOKUP(G287&amp;$V$2,BS_CONTROLE[CHAVE],BS_CONTROLE[Quantidade_11],"-")</f>
        <v>1</v>
      </c>
      <c r="W287" s="137">
        <f ca="1">_xlfn.XLOOKUP(G287&amp;$W$2,BS_CONTROLE[CHAVE],BS_CONTROLE[Quantidade_11],"-")</f>
        <v>1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>
        <f ca="1">_xlfn.XLOOKUP(G288&amp;$U$2,BS_CONTROLE[CHAVE],BS_CONTROLE[Quantidade_11],"-")</f>
        <v>0</v>
      </c>
      <c r="V288" s="137" t="str">
        <f ca="1">_xlfn.XLOOKUP(G288&amp;$V$2,BS_CONTROLE[CHAVE],BS_CONTROLE[Quantidade_11],"-")</f>
        <v>-</v>
      </c>
      <c r="W288" s="137">
        <f ca="1">_xlfn.XLOOKUP(G288&amp;$W$2,BS_CONTROLE[CHAVE],BS_CONTROLE[Quantidade_11],"-")</f>
        <v>0</v>
      </c>
    </row>
    <row r="289" spans="1:23" hidden="1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52</v>
      </c>
      <c r="V289" s="137">
        <f ca="1">_xlfn.XLOOKUP(G289&amp;$V$2,BS_CONTROLE[CHAVE],BS_CONTROLE[Quantidade_11],"-")</f>
        <v>0</v>
      </c>
      <c r="W289" s="137">
        <f ca="1">_xlfn.XLOOKUP(G289&amp;$W$2,BS_CONTROLE[CHAVE],BS_CONTROLE[Quantidade_11],"-")</f>
        <v>0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ZBV-ZRX</v>
      </c>
      <c r="F291" s="145">
        <f>IF(SP_SUL!B294="","*",SP_SUL!B294)</f>
        <v>46091</v>
      </c>
      <c r="G291" s="145" t="str">
        <f>IF(SP_SUL!D294="","*",SP_SUL!D294)</f>
        <v>KLECIO (TP-699)</v>
      </c>
      <c r="H291" s="145" t="str">
        <f>IF(SP_SUL!F294="","*",SP_SUL!F294)</f>
        <v>PDM - SOLDA</v>
      </c>
      <c r="I291" s="145" t="str">
        <f>IF(SP_SUL!H294="","*",SP_SUL!H294)</f>
        <v>-</v>
      </c>
      <c r="J291" s="145" t="str">
        <f>IF(SP_SUL!I294="","*",SP_SUL!I294)</f>
        <v>*</v>
      </c>
      <c r="K291" s="139" t="str">
        <f>IF(SP_SUL!M294="","*",SP_SUL!M294)</f>
        <v>ZTT</v>
      </c>
      <c r="L291" s="139" t="str">
        <f>IF(SP_SUL!N294="","*",SP_SUL!N294)</f>
        <v>ZTTK971</v>
      </c>
      <c r="M291" s="140">
        <f>IF(SP_SUL!J294="","*",SP_SUL!J294)</f>
        <v>70</v>
      </c>
      <c r="N291" s="144">
        <f>IF(SP_SUL!K294="","*",SP_SUL!K294)</f>
        <v>97.3</v>
      </c>
      <c r="O291" s="144" t="str">
        <f>IF(SP_SUL!L294="","*",SP_SUL!L294)</f>
        <v>-</v>
      </c>
      <c r="P291" s="143">
        <f>IF(SP_SUL!O294="","*",SP_SUL!O294)</f>
        <v>0.375</v>
      </c>
      <c r="Q291" s="143">
        <f>IF(SP_SUL!P294="","*",SP_SUL!P294)</f>
        <v>6.25E-2</v>
      </c>
      <c r="R291" s="145" t="str">
        <f>IF(SP_SUL!Q294="","*",CONCATENATE(SP_SUL!Q294," ",SP_SUL!R294))</f>
        <v>1 Nº DE SOLDA</v>
      </c>
      <c r="S291" s="145" t="str">
        <f>IF(SP_SUL!V294="","*",SP_SUL!V294)</f>
        <v>Klecio</v>
      </c>
      <c r="T291" s="145" t="str">
        <f>IF(SP_SUL!W294="","*",SP_SUL!W294)</f>
        <v xml:space="preserve">Execução de solda - Condicionado a temperatura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ZBV-ZRX</v>
      </c>
      <c r="F292" s="145">
        <f>IF(SP_SUL!B295="","*",SP_SUL!B295)</f>
        <v>46091</v>
      </c>
      <c r="G292" s="145" t="str">
        <f>IF(SP_SUL!D295="","*",SP_SUL!D295)</f>
        <v>V92</v>
      </c>
      <c r="H292" s="145" t="str">
        <f>IF(SP_SUL!F295="","*",SP_SUL!F295)</f>
        <v>MECANIZAÇÃO - SOCADORA</v>
      </c>
      <c r="I292" s="145" t="str">
        <f>IF(SP_SUL!H295="","*",SP_SUL!H295)</f>
        <v>ZAC-2</v>
      </c>
      <c r="J292" s="145" t="str">
        <f>IF(SP_SUL!I295="","*",SP_SUL!I295)</f>
        <v>ZAC-2</v>
      </c>
      <c r="K292" s="139" t="str">
        <f>IF(SP_SUL!M295="","*",SP_SUL!M295)</f>
        <v>ZAC-ZSW</v>
      </c>
      <c r="L292" s="139" t="str">
        <f>IF(SP_SUL!N295="","*",SP_SUL!N295)</f>
        <v>ZACZSW</v>
      </c>
      <c r="M292" s="140">
        <f>IF(SP_SUL!J295="","*",SP_SUL!J295)</f>
        <v>70</v>
      </c>
      <c r="N292" s="144">
        <f>IF(SP_SUL!K295="","*",SP_SUL!K295)</f>
        <v>86.5</v>
      </c>
      <c r="O292" s="144">
        <f>IF(SP_SUL!L295="","*",SP_SUL!L295)</f>
        <v>86.9</v>
      </c>
      <c r="P292" s="143">
        <f>IF(SP_SUL!O295="","*",SP_SUL!O295)</f>
        <v>0.375</v>
      </c>
      <c r="Q292" s="143">
        <f>IF(SP_SUL!P295="","*",SP_SUL!P295)</f>
        <v>8.3333333333333329E-2</v>
      </c>
      <c r="R292" s="145" t="str">
        <f>IF(SP_SUL!Q295="","*",CONCATENATE(SP_SUL!Q295," ",SP_SUL!R295))</f>
        <v>200 M</v>
      </c>
      <c r="S292" s="145" t="str">
        <f>IF(SP_SUL!V295="","*",SP_SUL!V295)</f>
        <v>Israel</v>
      </c>
      <c r="T292" s="145" t="str">
        <f>IF(SP_SUL!W295="","*",SP_SUL!W295)</f>
        <v>Socaria mecanizada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SIM</v>
      </c>
      <c r="B293" s="146" t="str">
        <f>IF(SP_SUL!X296="","*",SP_SUL!X296)</f>
        <v>Contrato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ZBV-ZRX</v>
      </c>
      <c r="F293" s="145">
        <f>IF(SP_SUL!B296="","*",SP_SUL!B296)</f>
        <v>46091</v>
      </c>
      <c r="G293" s="145" t="str">
        <f>IF(SP_SUL!D296="","*",SP_SUL!D296)</f>
        <v xml:space="preserve">TURMA FIXA VIA </v>
      </c>
      <c r="H293" s="145" t="str">
        <f>IF(SP_SUL!F296="","*",SP_SUL!F296)</f>
        <v>PDM - SUBSTITUIÇÃO - TRILHO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ZBM</v>
      </c>
      <c r="L293" s="139" t="str">
        <f>IF(SP_SUL!N296="","*",SP_SUL!N296)</f>
        <v>ZBMK571</v>
      </c>
      <c r="M293" s="140">
        <f>IF(SP_SUL!J296="","*",SP_SUL!J296)</f>
        <v>68</v>
      </c>
      <c r="N293" s="144">
        <f>IF(SP_SUL!K296="","*",SP_SUL!K296)</f>
        <v>56.2</v>
      </c>
      <c r="O293" s="144" t="str">
        <f>IF(SP_SUL!L296="","*",SP_SUL!L296)</f>
        <v>-</v>
      </c>
      <c r="P293" s="143">
        <f>IF(SP_SUL!O296="","*",SP_SUL!O296)</f>
        <v>0.54166666666666663</v>
      </c>
      <c r="Q293" s="143">
        <f>IF(SP_SUL!P296="","*",SP_SUL!P296)</f>
        <v>0.16666666666666666</v>
      </c>
      <c r="R293" s="145" t="str">
        <f>IF(SP_SUL!Q296="","*",CONCATENATE(SP_SUL!Q296," ",SP_SUL!R296))</f>
        <v>624 M</v>
      </c>
      <c r="S293" s="145" t="str">
        <f>IF(SP_SUL!V296="","*",SP_SUL!V296)</f>
        <v>Israel</v>
      </c>
      <c r="T293" s="145" t="str">
        <f>IF(SP_SUL!W296="","*",SP_SUL!W296)</f>
        <v>Substituição de trilho</v>
      </c>
      <c r="U293" s="137" t="str">
        <f ca="1">_xlfn.XLOOKUP(G293&amp;$U$2,BS_CONTROLE[CHAVE],BS_CONTROLE[Quantidade_11],"-")</f>
        <v>-</v>
      </c>
      <c r="V293" s="137">
        <f ca="1">_xlfn.XLOOKUP(G293&amp;$V$2,BS_CONTROLE[CHAVE],BS_CONTROLE[Quantidade_11],"-")</f>
        <v>312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ZBV-ZKE</v>
      </c>
      <c r="F294" s="145">
        <f>IF(SP_SUL!B297="","*",SP_SUL!B297)</f>
        <v>46091</v>
      </c>
      <c r="G294" s="145" t="str">
        <f>IF(SP_SUL!D297="","*",SP_SUL!D297)</f>
        <v>EDSON/NIVALDO (TP-819)</v>
      </c>
      <c r="H294" s="145" t="str">
        <f>IF(SP_SUL!F297="","*",SP_SUL!F297)</f>
        <v>PDM - SUBSTITUIÇÃO - DORMENTE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ZXI-ZVK</v>
      </c>
      <c r="L294" s="139" t="str">
        <f>IF(SP_SUL!N297="","*",SP_SUL!N297)</f>
        <v>224ZIC1</v>
      </c>
      <c r="M294" s="140">
        <f>IF(SP_SUL!J297="","*",SP_SUL!J297)</f>
        <v>49</v>
      </c>
      <c r="N294" s="144">
        <f>IF(SP_SUL!K297="","*",SP_SUL!K297)</f>
        <v>224.45</v>
      </c>
      <c r="O294" s="144" t="str">
        <f>IF(SP_SUL!L297="","*",SP_SUL!L297)</f>
        <v>-</v>
      </c>
      <c r="P294" s="143">
        <f>IF(SP_SUL!O297="","*",SP_SUL!O297)</f>
        <v>0.375</v>
      </c>
      <c r="Q294" s="143">
        <f>IF(SP_SUL!P297="","*",SP_SUL!P297)</f>
        <v>6.25E-2</v>
      </c>
      <c r="R294" s="145" t="str">
        <f>IF(SP_SUL!Q297="","*",CONCATENATE(SP_SUL!Q297," ",SP_SUL!R297))</f>
        <v>40 Nº DE DORMENTES</v>
      </c>
      <c r="S294" s="145" t="str">
        <f>IF(SP_SUL!V297="","*",SP_SUL!V297)</f>
        <v>Jonas</v>
      </c>
      <c r="T294" s="145" t="str">
        <f>IF(SP_SUL!W297="","*",SP_SUL!W297)</f>
        <v>Substituição de dormentes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OPORTUNIDADE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ZBV-ZKE</v>
      </c>
      <c r="F295" s="145">
        <f>IF(SP_SUL!B298="","*",SP_SUL!B298)</f>
        <v>46091</v>
      </c>
      <c r="G295" s="145" t="str">
        <f>IF(SP_SUL!D298="","*",SP_SUL!D298)</f>
        <v>ROGÉRIO (TP-730)</v>
      </c>
      <c r="H295" s="145" t="str">
        <f>IF(SP_SUL!F298="","*",SP_SUL!F298)</f>
        <v>PDM - SUBSTITUIÇÃO - DORMENTE</v>
      </c>
      <c r="I295" s="145" t="str">
        <f>IF(SP_SUL!H298="","*",SP_SUL!H298)</f>
        <v>ZYU1</v>
      </c>
      <c r="J295" s="145" t="str">
        <f>IF(SP_SUL!I298="","*",SP_SUL!I298)</f>
        <v>-</v>
      </c>
      <c r="K295" s="139" t="str">
        <f>IF(SP_SUL!M298="","*",SP_SUL!M298)</f>
        <v>ZYU</v>
      </c>
      <c r="L295" s="139" t="str">
        <f>IF(SP_SUL!N298="","*",SP_SUL!N298)</f>
        <v>ZYU1</v>
      </c>
      <c r="M295" s="140">
        <f>IF(SP_SUL!J298="","*",SP_SUL!J298)</f>
        <v>49</v>
      </c>
      <c r="N295" s="144">
        <f>IF(SP_SUL!K298="","*",SP_SUL!K298)</f>
        <v>202.45</v>
      </c>
      <c r="O295" s="144" t="str">
        <f>IF(SP_SUL!L298="","*",SP_SUL!L298)</f>
        <v>-</v>
      </c>
      <c r="P295" s="143">
        <f>IF(SP_SUL!O298="","*",SP_SUL!O298)</f>
        <v>0.375</v>
      </c>
      <c r="Q295" s="143">
        <f>IF(SP_SUL!P298="","*",SP_SUL!P298)</f>
        <v>6.25E-2</v>
      </c>
      <c r="R295" s="145" t="str">
        <f>IF(SP_SUL!Q298="","*",CONCATENATE(SP_SUL!Q298," ",SP_SUL!R298))</f>
        <v>40 Nº DE DORMENTES</v>
      </c>
      <c r="S295" s="145" t="str">
        <f>IF(SP_SUL!V298="","*",SP_SUL!V298)</f>
        <v>Jonas</v>
      </c>
      <c r="T295" s="145" t="str">
        <f>IF(SP_SUL!W298="","*",SP_SUL!W298)</f>
        <v>Substituição de dormentes</v>
      </c>
      <c r="U295" s="137">
        <f ca="1">_xlfn.XLOOKUP(G295&amp;$U$2,BS_CONTROLE[CHAVE],BS_CONTROLE[Quantidade_11],"-")</f>
        <v>0</v>
      </c>
      <c r="V295" s="137">
        <f ca="1">_xlfn.XLOOKUP(G295&amp;$V$2,BS_CONTROLE[CHAVE],BS_CONTROLE[Quantidade_11],"-")</f>
        <v>0</v>
      </c>
      <c r="W295" s="137">
        <f ca="1">_xlfn.XLOOKUP(G295&amp;$W$2,BS_CONTROLE[CHAVE],BS_CONTROLE[Quantidade_11],"-")</f>
        <v>23</v>
      </c>
    </row>
    <row r="296" spans="1:23" hidden="1">
      <c r="A296" s="146" t="str">
        <f>IF(SP_SUL!Y299="","*",SP_SUL!Y299)</f>
        <v>OPORTUNIDADE</v>
      </c>
      <c r="B296" s="146" t="str">
        <f>IF(SP_SUL!X299="","*",SP_SUL!X299)</f>
        <v>Oportunidade</v>
      </c>
      <c r="C296" s="146" t="str">
        <f>IF(SP_SUL!Z299="","*",SP_SUL!Z299)</f>
        <v>*</v>
      </c>
      <c r="D296" s="139" t="str">
        <f>IF(SP_SUL!S299="","*",SP_SUL!S299)</f>
        <v>SP SUL</v>
      </c>
      <c r="E296" s="139" t="str">
        <f>IF(SP_SUL!T299="","*",SP_SUL!T299)</f>
        <v>ZBV-ZKE</v>
      </c>
      <c r="F296" s="145">
        <f>IF(SP_SUL!B299="","*",SP_SUL!B299)</f>
        <v>46091</v>
      </c>
      <c r="G296" s="145" t="str">
        <f>IF(SP_SUL!D299="","*",SP_SUL!D299)</f>
        <v>W59</v>
      </c>
      <c r="H296" s="145" t="str">
        <f>IF(SP_SUL!F299="","*",SP_SUL!F299)</f>
        <v>DESCARGA DE MATERIAL</v>
      </c>
      <c r="I296" s="145" t="str">
        <f>IF(SP_SUL!H299="","*",SP_SUL!H299)</f>
        <v>ZDY2</v>
      </c>
      <c r="J296" s="145" t="str">
        <f>IF(SP_SUL!I299="","*",SP_SUL!I299)</f>
        <v>ZDY2</v>
      </c>
      <c r="K296" s="139" t="str">
        <f>IF(SP_SUL!M299="","*",SP_SUL!M299)</f>
        <v>ZDY-ZXP</v>
      </c>
      <c r="L296" s="139" t="str">
        <f>IF(SP_SUL!N299="","*",SP_SUL!N299)</f>
        <v>ZDY2</v>
      </c>
      <c r="M296" s="140">
        <f>IF(SP_SUL!J299="","*",SP_SUL!J299)</f>
        <v>56</v>
      </c>
      <c r="N296" s="144">
        <f>IF(SP_SUL!K299="","*",SP_SUL!K299)</f>
        <v>178.5</v>
      </c>
      <c r="O296" s="144">
        <f>IF(SP_SUL!L299="","*",SP_SUL!L299)</f>
        <v>153.94999999999999</v>
      </c>
      <c r="P296" s="143">
        <f>IF(SP_SUL!O299="","*",SP_SUL!O299)</f>
        <v>0.33333333333333331</v>
      </c>
      <c r="Q296" s="143">
        <f>IF(SP_SUL!P299="","*",SP_SUL!P299)</f>
        <v>4.1666666666666664E-2</v>
      </c>
      <c r="R296" s="145" t="str">
        <f>IF(SP_SUL!Q299="","*",CONCATENATE(SP_SUL!Q299," ",SP_SUL!R299))</f>
        <v>1 BINÁRIO</v>
      </c>
      <c r="S296" s="145" t="str">
        <f>IF(SP_SUL!V299="","*",SP_SUL!V299)</f>
        <v>Jonas</v>
      </c>
      <c r="T296" s="145" t="str">
        <f>IF(SP_SUL!W299="","*",SP_SUL!W299)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96" s="137">
        <f ca="1">_xlfn.XLOOKUP(G296&amp;$U$2,BS_CONTROLE[CHAVE],BS_CONTROLE[Quantidade_11],"-")</f>
        <v>0</v>
      </c>
      <c r="V296" s="137">
        <f ca="1">_xlfn.XLOOKUP(G296&amp;$V$2,BS_CONTROLE[CHAVE],BS_CONTROLE[Quantidade_11],"-")</f>
        <v>0</v>
      </c>
      <c r="W296" s="137">
        <f ca="1">_xlfn.XLOOKUP(G296&amp;$W$2,BS_CONTROLE[CHAVE],BS_CONTROLE[Quantidade_11],"-")</f>
        <v>1</v>
      </c>
    </row>
    <row r="297" spans="1:23" hidden="1">
      <c r="A297" s="146" t="str">
        <f>IF(SP_SUL!Y300="","*",SP_SUL!Y300)</f>
        <v>SIM</v>
      </c>
      <c r="B297" s="146" t="str">
        <f>IF(SP_SUL!X300="","*",SP_SUL!X300)</f>
        <v>Contrato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ZBV-ZKE</v>
      </c>
      <c r="F297" s="145">
        <f>IF(SP_SUL!B300="","*",SP_SUL!B300)</f>
        <v>46091</v>
      </c>
      <c r="G297" s="145" t="str">
        <f>IF(SP_SUL!D300="","*",SP_SUL!D300)</f>
        <v>V93</v>
      </c>
      <c r="H297" s="145" t="str">
        <f>IF(SP_SUL!F300="","*",SP_SUL!F300)</f>
        <v>MECANIZAÇÃO - SOCADORA</v>
      </c>
      <c r="I297" s="145" t="str">
        <f>IF(SP_SUL!H300="","*",SP_SUL!H300)</f>
        <v>ZXP-2</v>
      </c>
      <c r="J297" s="145" t="str">
        <f>IF(SP_SUL!I300="","*",SP_SUL!I300)</f>
        <v>ZXP-2</v>
      </c>
      <c r="K297" s="139" t="str">
        <f>IF(SP_SUL!M300="","*",SP_SUL!M300)</f>
        <v>ZXP-ZFY</v>
      </c>
      <c r="L297" s="139" t="str">
        <f>IF(SP_SUL!N300="","*",SP_SUL!N300)</f>
        <v>189ZFY/ZXP189</v>
      </c>
      <c r="M297" s="140">
        <f>IF(SP_SUL!J300="","*",SP_SUL!J300)</f>
        <v>56</v>
      </c>
      <c r="N297" s="144">
        <f>IF(SP_SUL!K300="","*",SP_SUL!K300)</f>
        <v>190.07</v>
      </c>
      <c r="O297" s="144">
        <f>IF(SP_SUL!L300="","*",SP_SUL!L300)</f>
        <v>188</v>
      </c>
      <c r="P297" s="143">
        <f>IF(SP_SUL!O300="","*",SP_SUL!O300)</f>
        <v>0.39583333333333331</v>
      </c>
      <c r="Q297" s="143">
        <f>IF(SP_SUL!P300="","*",SP_SUL!P300)</f>
        <v>0.16666666666666666</v>
      </c>
      <c r="R297" s="145" t="str">
        <f>IF(SP_SUL!Q300="","*",CONCATENATE(SP_SUL!Q300," ",SP_SUL!R300))</f>
        <v>400 M</v>
      </c>
      <c r="S297" s="145" t="str">
        <f>IF(SP_SUL!V300="","*",SP_SUL!V300)</f>
        <v>Moises</v>
      </c>
      <c r="T297" s="145" t="str">
        <f>IF(SP_SUL!W300="","*",SP_SUL!W300)</f>
        <v>Socaria mecanizada</v>
      </c>
      <c r="U297" s="137" t="str">
        <f ca="1">_xlfn.XLOOKUP(G297&amp;$U$2,BS_CONTROLE[CHAVE],BS_CONTROLE[Quantidade_11],"-")</f>
        <v>-</v>
      </c>
      <c r="V297" s="137">
        <f ca="1">_xlfn.XLOOKUP(G297&amp;$V$2,BS_CONTROLE[CHAVE],BS_CONTROLE[Quantidade_11],"-")</f>
        <v>0</v>
      </c>
      <c r="W297" s="137">
        <f ca="1">_xlfn.XLOOKUP(G297&amp;$W$2,BS_CONTROLE[CHAVE],BS_CONTROLE[Quantidade_11],"-")</f>
        <v>940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ZBV-ZKE</v>
      </c>
      <c r="F298" s="145">
        <f>IF(SP_SUL!B301="","*",SP_SUL!B301)</f>
        <v>46091</v>
      </c>
      <c r="G298" s="145" t="str">
        <f>IF(SP_SUL!D301="","*",SP_SUL!D301)</f>
        <v>ROBSON (TF-701)</v>
      </c>
      <c r="H298" s="145" t="str">
        <f>IF(SP_SUL!F301="","*",SP_SUL!F301)</f>
        <v>LIMPEZA LASTRO</v>
      </c>
      <c r="I298" s="145" t="str">
        <f>IF(SP_SUL!H301="","*",SP_SUL!H301)</f>
        <v>ZXP189</v>
      </c>
      <c r="J298" s="145" t="str">
        <f>IF(SP_SUL!I301="","*",SP_SUL!I301)</f>
        <v>-</v>
      </c>
      <c r="K298" s="139" t="str">
        <f>IF(SP_SUL!M301="","*",SP_SUL!M301)</f>
        <v>ZXP-ZFY</v>
      </c>
      <c r="L298" s="139" t="str">
        <f>IF(SP_SUL!N301="","*",SP_SUL!N301)</f>
        <v>ZXP189</v>
      </c>
      <c r="M298" s="140">
        <f>IF(SP_SUL!J301="","*",SP_SUL!J301)</f>
        <v>56</v>
      </c>
      <c r="N298" s="144">
        <f>IF(SP_SUL!K301="","*",SP_SUL!K301)</f>
        <v>187.58</v>
      </c>
      <c r="O298" s="144" t="str">
        <f>IF(SP_SUL!L301="","*",SP_SUL!L301)</f>
        <v>-</v>
      </c>
      <c r="P298" s="143">
        <f>IF(SP_SUL!O301="","*",SP_SUL!O301)</f>
        <v>0.41666666666666669</v>
      </c>
      <c r="Q298" s="143">
        <f>IF(SP_SUL!P301="","*",SP_SUL!P301)</f>
        <v>6.25E-2</v>
      </c>
      <c r="R298" s="145" t="str">
        <f>IF(SP_SUL!Q301="","*",CONCATENATE(SP_SUL!Q301," ",SP_SUL!R301))</f>
        <v>15 M</v>
      </c>
      <c r="S298" s="145" t="str">
        <f>IF(SP_SUL!V301="","*",SP_SUL!V301)</f>
        <v>Jonas</v>
      </c>
      <c r="T298" s="145" t="str">
        <f>IF(SP_SUL!W301="","*",SP_SUL!W301)</f>
        <v>Limpeza de lastro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Oportunidade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ZBV-ZKE</v>
      </c>
      <c r="F299" s="145">
        <f>IF(SP_SUL!B302="","*",SP_SUL!B302)</f>
        <v>46091</v>
      </c>
      <c r="G299" s="145" t="str">
        <f>IF(SP_SUL!D302="","*",SP_SUL!D302)</f>
        <v>CARLOS (TP-722)</v>
      </c>
      <c r="H299" s="145" t="str">
        <f>IF(SP_SUL!F302="","*",SP_SUL!F302)</f>
        <v>PDM - SOLDA</v>
      </c>
      <c r="I299" s="145" t="str">
        <f>IF(SP_SUL!H302="","*",SP_SUL!H302)</f>
        <v>-</v>
      </c>
      <c r="J299" s="145" t="str">
        <f>IF(SP_SUL!I302="","*",SP_SUL!I302)</f>
        <v>-</v>
      </c>
      <c r="K299" s="139" t="str">
        <f>IF(SP_SUL!M302="","*",SP_SUL!M302)</f>
        <v>ZPS-ZCX</v>
      </c>
      <c r="L299" s="139" t="str">
        <f>IF(SP_SUL!N302="","*",SP_SUL!N302)</f>
        <v>ZPSZCX</v>
      </c>
      <c r="M299" s="140">
        <f>IF(SP_SUL!J302="","*",SP_SUL!J302)</f>
        <v>56</v>
      </c>
      <c r="N299" s="144">
        <f>IF(SP_SUL!K302="","*",SP_SUL!K302)</f>
        <v>158.4</v>
      </c>
      <c r="O299" s="144" t="str">
        <f>IF(SP_SUL!L302="","*",SP_SUL!L302)</f>
        <v>-</v>
      </c>
      <c r="P299" s="143">
        <f>IF(SP_SUL!O302="","*",SP_SUL!O302)</f>
        <v>0.375</v>
      </c>
      <c r="Q299" s="143">
        <f>IF(SP_SUL!P302="","*",SP_SUL!P302)</f>
        <v>6.25E-2</v>
      </c>
      <c r="R299" s="145" t="str">
        <f>IF(SP_SUL!Q302="","*",CONCATENATE(SP_SUL!Q302," ",SP_SUL!R302))</f>
        <v>1 Nº DE SOLDA</v>
      </c>
      <c r="S299" s="145" t="str">
        <f>IF(SP_SUL!V302="","*",SP_SUL!V302)</f>
        <v>Jonas</v>
      </c>
      <c r="T299" s="145" t="str">
        <f>IF(SP_SUL!W302="","*",SP_SUL!W302)</f>
        <v xml:space="preserve">Execução de solda - Condicionado a temperatura </v>
      </c>
      <c r="U299" s="137">
        <f ca="1">_xlfn.XLOOKUP(G299&amp;$U$2,BS_CONTROLE[CHAVE],BS_CONTROLE[Quantidade_11],"-")</f>
        <v>0</v>
      </c>
      <c r="V299" s="137">
        <f ca="1">_xlfn.XLOOKUP(G299&amp;$V$2,BS_CONTROLE[CHAVE],BS_CONTROLE[Quantidade_11],"-")</f>
        <v>0</v>
      </c>
      <c r="W299" s="137">
        <f ca="1">_xlfn.XLOOKUP(G299&amp;$W$2,BS_CONTROLE[CHAVE],BS_CONTROLE[Quantidade_11],"-")</f>
        <v>0</v>
      </c>
    </row>
    <row r="300" spans="1:23" hidden="1">
      <c r="A300" s="146" t="str">
        <f>IF(SP_SUL!Y303="","*",SP_SUL!Y303)</f>
        <v>OPORTUNIDADE</v>
      </c>
      <c r="B300" s="146" t="str">
        <f>IF(SP_SUL!X303="","*",SP_SUL!X303)</f>
        <v>Oportunidade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ZKE-ZEV</v>
      </c>
      <c r="F300" s="145">
        <f>IF(SP_SUL!B303="","*",SP_SUL!B303)</f>
        <v>46091</v>
      </c>
      <c r="G300" s="145" t="str">
        <f>IF(SP_SUL!D303="","*",SP_SUL!D303)</f>
        <v>A84</v>
      </c>
      <c r="H300" s="145" t="str">
        <f>IF(SP_SUL!F303="","*",SP_SUL!F303)</f>
        <v>DETECÇÃO - RONDA 7 DIAS</v>
      </c>
      <c r="I300" s="145" t="str">
        <f>IF(SP_SUL!H303="","*",SP_SUL!H303)</f>
        <v>ZWI-1</v>
      </c>
      <c r="J300" s="145" t="str">
        <f>IF(SP_SUL!I303="","*",SP_SUL!I303)</f>
        <v>ZKEZGA</v>
      </c>
      <c r="K300" s="139" t="str">
        <f>IF(SP_SUL!M303="","*",SP_SUL!M303)</f>
        <v>ZWI</v>
      </c>
      <c r="L300" s="139" t="str">
        <f>IF(SP_SUL!N303="","*",SP_SUL!N303)</f>
        <v>ZWI1131</v>
      </c>
      <c r="M300" s="140">
        <f>IF(SP_SUL!J303="","*",SP_SUL!J303)</f>
        <v>48</v>
      </c>
      <c r="N300" s="144">
        <f>IF(SP_SUL!K303="","*",SP_SUL!K303)</f>
        <v>118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40 KM</v>
      </c>
      <c r="S300" s="145" t="str">
        <f>IF(SP_SUL!V303="","*",SP_SUL!V303)</f>
        <v>Jhon</v>
      </c>
      <c r="T300" s="145" t="str">
        <f>IF(SP_SUL!W303="","*",SP_SUL!W303)</f>
        <v>R7D</v>
      </c>
      <c r="U300" s="137">
        <f ca="1">_xlfn.XLOOKUP(G300&amp;$U$2,BS_CONTROLE[CHAVE],BS_CONTROLE[Quantidade_11],"-")</f>
        <v>60</v>
      </c>
      <c r="V300" s="137">
        <f ca="1">_xlfn.XLOOKUP(G300&amp;$V$2,BS_CONTROLE[CHAVE],BS_CONTROLE[Quantidade_11],"-")</f>
        <v>40</v>
      </c>
      <c r="W300" s="137">
        <f ca="1">_xlfn.XLOOKUP(G300&amp;$W$2,BS_CONTROLE[CHAVE],BS_CONTROLE[Quantidade_11],"-")</f>
        <v>82</v>
      </c>
    </row>
    <row r="301" spans="1:23" hidden="1">
      <c r="A301" s="146" t="str">
        <f>IF(SP_SUL!Y304="","*",SP_SUL!Y304)</f>
        <v>SIM</v>
      </c>
      <c r="B301" s="146" t="str">
        <f>IF(SP_SUL!X304="","*",SP_SUL!X304)</f>
        <v>Contrato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ZKE-ZEV</v>
      </c>
      <c r="F301" s="145">
        <f>IF(SP_SUL!B304="","*",SP_SUL!B304)</f>
        <v>46091</v>
      </c>
      <c r="G301" s="145" t="str">
        <f>IF(SP_SUL!D304="","*",SP_SUL!D304)</f>
        <v>SUPER ZEM</v>
      </c>
      <c r="H301" s="145" t="str">
        <f>IF(SP_SUL!F304="","*",SP_SUL!F304)</f>
        <v>BLOCO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ZYQ-ZEM</v>
      </c>
      <c r="L301" s="139" t="str">
        <f>IF(SP_SUL!N304="","*",SP_SUL!N304)</f>
        <v>130ZYQ2</v>
      </c>
      <c r="M301" s="140">
        <f>IF(SP_SUL!J304="","*",SP_SUL!J304)</f>
        <v>55</v>
      </c>
      <c r="N301" s="144">
        <f>IF(SP_SUL!K304="","*",SP_SUL!K304)</f>
        <v>127.676</v>
      </c>
      <c r="O301" s="144">
        <f>IF(SP_SUL!L304="","*",SP_SUL!L304)</f>
        <v>137.33199999999999</v>
      </c>
      <c r="P301" s="143">
        <f>IF(SP_SUL!O304="","*",SP_SUL!O304)</f>
        <v>0.41666666666666669</v>
      </c>
      <c r="Q301" s="143">
        <f>IF(SP_SUL!P304="","*",SP_SUL!P304)</f>
        <v>0.33333333333333331</v>
      </c>
      <c r="R301" s="145" t="str">
        <f>IF(SP_SUL!Q304="","*",CONCATENATE(SP_SUL!Q304," ",SP_SUL!R304))</f>
        <v>1 BINÁRIO</v>
      </c>
      <c r="S301" s="145" t="str">
        <f>IF(SP_SUL!V304="","*",SP_SUL!V304)</f>
        <v>Felipe</v>
      </c>
      <c r="T301" s="145" t="str">
        <f>IF(SP_SUL!W304="","*",SP_SUL!W304)</f>
        <v>Bloco - TP's Dormentes + Solda + V89</v>
      </c>
      <c r="U301" s="137">
        <f ca="1">_xlfn.XLOOKUP(G301&amp;$U$2,BS_CONTROLE[CHAVE],BS_CONTROLE[Quantidade_11],"-")</f>
        <v>1</v>
      </c>
      <c r="V301" s="137">
        <f ca="1">_xlfn.XLOOKUP(G301&amp;$V$2,BS_CONTROLE[CHAVE],BS_CONTROLE[Quantidade_11],"-")</f>
        <v>0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Contrato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ZKE-ZEV</v>
      </c>
      <c r="F302" s="145">
        <f>IF(SP_SUL!B305="","*",SP_SUL!B305)</f>
        <v>46091</v>
      </c>
      <c r="G302" s="145" t="str">
        <f>IF(SP_SUL!D305="","*",SP_SUL!D305)</f>
        <v>CLEBISON (TP-728)</v>
      </c>
      <c r="H302" s="145" t="str">
        <f>IF(SP_SUL!F305="","*",SP_SUL!F305)</f>
        <v>PDM - SOLDA</v>
      </c>
      <c r="I302" s="145" t="str">
        <f>IF(SP_SUL!H305="","*",SP_SUL!H305)</f>
        <v>-</v>
      </c>
      <c r="J302" s="145" t="str">
        <f>IF(SP_SUL!I305="","*",SP_SUL!I305)</f>
        <v>*</v>
      </c>
      <c r="K302" s="139" t="str">
        <f>IF(SP_SUL!M305="","*",SP_SUL!M305)</f>
        <v>ZYQ-ZEM</v>
      </c>
      <c r="L302" s="139" t="str">
        <f>IF(SP_SUL!N305="","*",SP_SUL!N305)</f>
        <v>130ZYQ2</v>
      </c>
      <c r="M302" s="140">
        <f>IF(SP_SUL!J305="","*",SP_SUL!J305)</f>
        <v>55</v>
      </c>
      <c r="N302" s="144">
        <f>IF(SP_SUL!K305="","*",SP_SUL!K305)</f>
        <v>127.4</v>
      </c>
      <c r="O302" s="144" t="str">
        <f>IF(SP_SUL!L305="","*",SP_SUL!L305)</f>
        <v>-</v>
      </c>
      <c r="P302" s="143">
        <f>IF(SP_SUL!O305="","*",SP_SUL!O305)</f>
        <v>0.41666666666666669</v>
      </c>
      <c r="Q302" s="143">
        <f>IF(SP_SUL!P305="","*",SP_SUL!P305)</f>
        <v>6.9444444444444447E-4</v>
      </c>
      <c r="R302" s="145" t="str">
        <f>IF(SP_SUL!Q305="","*",CONCATENATE(SP_SUL!Q305," ",SP_SUL!R305))</f>
        <v>2 Nº DE SOLDA</v>
      </c>
      <c r="S302" s="145" t="str">
        <f>IF(SP_SUL!V305="","*",SP_SUL!V305)</f>
        <v>Felipe</v>
      </c>
      <c r="T302" s="145" t="str">
        <f>IF(SP_SUL!W305="","*",SP_SUL!W305)</f>
        <v>Execução de solda - Condicionado a temperatura  (túnel)</v>
      </c>
      <c r="U302" s="137">
        <f ca="1">_xlfn.XLOOKUP(G302&amp;$U$2,BS_CONTROLE[CHAVE],BS_CONTROLE[Quantidade_11],"-")</f>
        <v>2</v>
      </c>
      <c r="V302" s="137">
        <f ca="1">_xlfn.XLOOKUP(G302&amp;$V$2,BS_CONTROLE[CHAVE],BS_CONTROLE[Quantidade_11],"-")</f>
        <v>0</v>
      </c>
      <c r="W302" s="137">
        <f ca="1">_xlfn.XLOOKUP(G302&amp;$W$2,BS_CONTROLE[CHAVE],BS_CONTROLE[Quantidade_11],"-")</f>
        <v>0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Contrato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ZKE-ZEV</v>
      </c>
      <c r="F303" s="145">
        <f>IF(SP_SUL!B306="","*",SP_SUL!B306)</f>
        <v>46091</v>
      </c>
      <c r="G303" s="145" t="str">
        <f>IF(SP_SUL!D306="","*",SP_SUL!D306)</f>
        <v>ISMAEL(TP-726)</v>
      </c>
      <c r="H303" s="145" t="str">
        <f>IF(SP_SUL!F306="","*",SP_SUL!F306)</f>
        <v>PDM - SOLDA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ZYQ-ZEM</v>
      </c>
      <c r="L303" s="139" t="str">
        <f>IF(SP_SUL!N306="","*",SP_SUL!N306)</f>
        <v>130ZYQ2</v>
      </c>
      <c r="M303" s="140">
        <f>IF(SP_SUL!J306="","*",SP_SUL!J306)</f>
        <v>55</v>
      </c>
      <c r="N303" s="144">
        <f>IF(SP_SUL!K306="","*",SP_SUL!K306)</f>
        <v>127.4</v>
      </c>
      <c r="O303" s="144" t="str">
        <f>IF(SP_SUL!L306="","*",SP_SUL!L306)</f>
        <v>-</v>
      </c>
      <c r="P303" s="143">
        <f>IF(SP_SUL!O306="","*",SP_SUL!O306)</f>
        <v>0.41666666666666669</v>
      </c>
      <c r="Q303" s="143">
        <f>IF(SP_SUL!P306="","*",SP_SUL!P306)</f>
        <v>6.9444444444444447E-4</v>
      </c>
      <c r="R303" s="145" t="str">
        <f>IF(SP_SUL!Q306="","*",CONCATENATE(SP_SUL!Q306," ",SP_SUL!R306))</f>
        <v>2 Nº DE SOLDA</v>
      </c>
      <c r="S303" s="145" t="str">
        <f>IF(SP_SUL!V306="","*",SP_SUL!V306)</f>
        <v>Felipe</v>
      </c>
      <c r="T303" s="145" t="str">
        <f>IF(SP_SUL!W306="","*",SP_SUL!W306)</f>
        <v>Execução de solda - Condicionado a temperatura  (túnel)</v>
      </c>
      <c r="U303" s="137">
        <f ca="1">_xlfn.XLOOKUP(G303&amp;$U$2,BS_CONTROLE[CHAVE],BS_CONTROLE[Quantidade_11],"-")</f>
        <v>1</v>
      </c>
      <c r="V303" s="137">
        <f ca="1">_xlfn.XLOOKUP(G303&amp;$V$2,BS_CONTROLE[CHAVE],BS_CONTROLE[Quantidade_11],"-")</f>
        <v>0</v>
      </c>
      <c r="W303" s="137">
        <f ca="1">_xlfn.XLOOKUP(G303&amp;$W$2,BS_CONTROLE[CHAVE],BS_CONTROLE[Quantidade_11],"-")</f>
        <v>0</v>
      </c>
    </row>
    <row r="304" spans="1:23" hidden="1">
      <c r="A304" s="146" t="str">
        <f>IF(SP_SUL!Y307="","*",SP_SUL!Y307)</f>
        <v>OPORTUNIDADE</v>
      </c>
      <c r="B304" s="146" t="str">
        <f>IF(SP_SUL!X307="","*",SP_SUL!X307)</f>
        <v>Contrato</v>
      </c>
      <c r="C304" s="146" t="str">
        <f>IF(SP_SUL!Z307="","*",SP_SUL!Z307)</f>
        <v>*</v>
      </c>
      <c r="D304" s="139" t="str">
        <f>IF(SP_SUL!S307="","*",SP_SUL!S307)</f>
        <v>SP SUL</v>
      </c>
      <c r="E304" s="139" t="str">
        <f>IF(SP_SUL!T307="","*",SP_SUL!T307)</f>
        <v>ZKE-ZEV</v>
      </c>
      <c r="F304" s="145">
        <f>IF(SP_SUL!B307="","*",SP_SUL!B307)</f>
        <v>46091</v>
      </c>
      <c r="G304" s="145" t="str">
        <f>IF(SP_SUL!D307="","*",SP_SUL!D307)</f>
        <v>EDSON (TP-719)</v>
      </c>
      <c r="H304" s="145" t="str">
        <f>IF(SP_SUL!F307="","*",SP_SUL!F307)</f>
        <v>PDM - DESCARGA - DORMENTE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ZYQ-ZEM</v>
      </c>
      <c r="L304" s="139" t="str">
        <f>IF(SP_SUL!N307="","*",SP_SUL!N307)</f>
        <v>130ZYQ2</v>
      </c>
      <c r="M304" s="140">
        <f>IF(SP_SUL!J307="","*",SP_SUL!J307)</f>
        <v>55</v>
      </c>
      <c r="N304" s="144">
        <f>IF(SP_SUL!K307="","*",SP_SUL!K307)</f>
        <v>129</v>
      </c>
      <c r="O304" s="144" t="str">
        <f>IF(SP_SUL!L307="","*",SP_SUL!L307)</f>
        <v>-</v>
      </c>
      <c r="P304" s="143">
        <f>IF(SP_SUL!O307="","*",SP_SUL!O307)</f>
        <v>0.41666666666666669</v>
      </c>
      <c r="Q304" s="143" t="str">
        <f>IF(SP_SUL!P307="","*",SP_SUL!P307)</f>
        <v>00:001</v>
      </c>
      <c r="R304" s="145" t="str">
        <f>IF(SP_SUL!Q307="","*",CONCATENATE(SP_SUL!Q307," ",SP_SUL!R307))</f>
        <v>70 Nº DE DORMENTES</v>
      </c>
      <c r="S304" s="145" t="str">
        <f>IF(SP_SUL!V307="","*",SP_SUL!V307)</f>
        <v>Felipe</v>
      </c>
      <c r="T304" s="145" t="str">
        <f>IF(SP_SUL!W307="","*",SP_SUL!W307)</f>
        <v>PDM - Substituição de dormentes</v>
      </c>
      <c r="U304" s="137">
        <f ca="1">_xlfn.XLOOKUP(G304&amp;$U$2,BS_CONTROLE[CHAVE],BS_CONTROLE[Quantidade_11],"-")</f>
        <v>103</v>
      </c>
      <c r="V304" s="137">
        <f ca="1">_xlfn.XLOOKUP(G304&amp;$V$2,BS_CONTROLE[CHAVE],BS_CONTROLE[Quantidade_11],"-")</f>
        <v>0</v>
      </c>
      <c r="W304" s="137">
        <f ca="1">_xlfn.XLOOKUP(G304&amp;$W$2,BS_CONTROLE[CHAVE],BS_CONTROLE[Quantidade_11],"-")</f>
        <v>0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Contrato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ZKE-ZEV</v>
      </c>
      <c r="F305" s="145">
        <f>IF(SP_SUL!B308="","*",SP_SUL!B308)</f>
        <v>46091</v>
      </c>
      <c r="G305" s="145" t="str">
        <f>IF(SP_SUL!D308="","*",SP_SUL!D308)</f>
        <v>EDSON (TP-719)</v>
      </c>
      <c r="H305" s="145" t="str">
        <f>IF(SP_SUL!F308="","*",SP_SUL!F308)</f>
        <v>PDM - DESCARGA - DORMENTE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ZYQ-ZEM</v>
      </c>
      <c r="L305" s="139" t="str">
        <f>IF(SP_SUL!N308="","*",SP_SUL!N308)</f>
        <v>130ZYQ2</v>
      </c>
      <c r="M305" s="140">
        <f>IF(SP_SUL!J308="","*",SP_SUL!J308)</f>
        <v>55</v>
      </c>
      <c r="N305" s="144">
        <f>IF(SP_SUL!K308="","*",SP_SUL!K308)</f>
        <v>129</v>
      </c>
      <c r="O305" s="144" t="str">
        <f>IF(SP_SUL!L308="","*",SP_SUL!L308)</f>
        <v>-</v>
      </c>
      <c r="P305" s="143">
        <f>IF(SP_SUL!O308="","*",SP_SUL!O308)</f>
        <v>0.41666666666666669</v>
      </c>
      <c r="Q305" s="143">
        <f>IF(SP_SUL!P308="","*",SP_SUL!P308)</f>
        <v>6.9444444444444447E-4</v>
      </c>
      <c r="R305" s="145" t="str">
        <f>IF(SP_SUL!Q308="","*",CONCATENATE(SP_SUL!Q308," ",SP_SUL!R308))</f>
        <v>70 Nº DE DORMENTES</v>
      </c>
      <c r="S305" s="145" t="str">
        <f>IF(SP_SUL!V308="","*",SP_SUL!V308)</f>
        <v>Felipe</v>
      </c>
      <c r="T305" s="145" t="str">
        <f>IF(SP_SUL!W308="","*",SP_SUL!W308)</f>
        <v>PDM - Substituição de dormentes</v>
      </c>
      <c r="U305" s="137">
        <f ca="1">_xlfn.XLOOKUP(G305&amp;$U$2,BS_CONTROLE[CHAVE],BS_CONTROLE[Quantidade_11],"-")</f>
        <v>103</v>
      </c>
      <c r="V305" s="137">
        <f ca="1">_xlfn.XLOOKUP(G305&amp;$V$2,BS_CONTROLE[CHAVE],BS_CONTROLE[Quantidade_11],"-")</f>
        <v>0</v>
      </c>
      <c r="W305" s="137">
        <f ca="1">_xlfn.XLOOKUP(G305&amp;$W$2,BS_CONTROLE[CHAVE],BS_CONTROLE[Quantidade_11],"-")</f>
        <v>0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Contrato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ZKE-ZEV</v>
      </c>
      <c r="F306" s="145">
        <f>IF(SP_SUL!B309="","*",SP_SUL!B309)</f>
        <v>46091</v>
      </c>
      <c r="G306" s="145" t="str">
        <f>IF(SP_SUL!D309="","*",SP_SUL!D309)</f>
        <v>V89</v>
      </c>
      <c r="H306" s="145" t="str">
        <f>IF(SP_SUL!F309="","*",SP_SUL!F309)</f>
        <v>MECANIZAÇÃO - SOCADORA</v>
      </c>
      <c r="I306" s="145" t="str">
        <f>IF(SP_SUL!H309="","*",SP_SUL!H309)</f>
        <v>ZEM130-1</v>
      </c>
      <c r="J306" s="145" t="str">
        <f>IF(SP_SUL!I309="","*",SP_SUL!I309)</f>
        <v>ZEM130-2</v>
      </c>
      <c r="K306" s="139" t="str">
        <f>IF(SP_SUL!M309="","*",SP_SUL!M309)</f>
        <v>ZYQ-ZEM</v>
      </c>
      <c r="L306" s="139" t="str">
        <f>IF(SP_SUL!N309="","*",SP_SUL!N309)</f>
        <v>ZEM1302</v>
      </c>
      <c r="M306" s="140">
        <f>IF(SP_SUL!J309="","*",SP_SUL!J309)</f>
        <v>55</v>
      </c>
      <c r="N306" s="144">
        <f>IF(SP_SUL!K309="","*",SP_SUL!K309)</f>
        <v>134</v>
      </c>
      <c r="O306" s="144">
        <f>IF(SP_SUL!L309="","*",SP_SUL!L309)</f>
        <v>135.1</v>
      </c>
      <c r="P306" s="143">
        <f>IF(SP_SUL!O309="","*",SP_SUL!O309)</f>
        <v>0.40972222222222221</v>
      </c>
      <c r="Q306" s="143">
        <f>IF(SP_SUL!P309="","*",SP_SUL!P309)</f>
        <v>6.9444444444444447E-4</v>
      </c>
      <c r="R306" s="145" t="str">
        <f>IF(SP_SUL!Q309="","*",CONCATENATE(SP_SUL!Q309," ",SP_SUL!R309))</f>
        <v>900 M</v>
      </c>
      <c r="S306" s="145" t="str">
        <f>IF(SP_SUL!V309="","*",SP_SUL!V309)</f>
        <v>Antonioni</v>
      </c>
      <c r="T306" s="145" t="str">
        <f>IF(SP_SUL!W309="","*",SP_SUL!W309)</f>
        <v>Socaria mecanizada</v>
      </c>
      <c r="U306" s="137">
        <f ca="1">_xlfn.XLOOKUP(G306&amp;$U$2,BS_CONTROLE[CHAVE],BS_CONTROLE[Quantidade_11],"-")</f>
        <v>1750</v>
      </c>
      <c r="V306" s="137">
        <f ca="1">_xlfn.XLOOKUP(G306&amp;$V$2,BS_CONTROLE[CHAVE],BS_CONTROLE[Quantidade_11],"-")</f>
        <v>0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*</v>
      </c>
      <c r="B307" s="146" t="str">
        <f>IF(SP_SUL!X310="","*",SP_SUL!X310)</f>
        <v>Extra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ZKE-ZEV</v>
      </c>
      <c r="F307" s="145">
        <f>IF(SP_SUL!B310="","*",SP_SUL!B310)</f>
        <v>46091</v>
      </c>
      <c r="G307" s="145" t="str">
        <f>IF(SP_SUL!D310="","*",SP_SUL!D310)</f>
        <v>MODERNIZAÇÃO TURMA 2</v>
      </c>
      <c r="H307" s="145" t="str">
        <f>IF(SP_SUL!F310="","*",SP_SUL!F310)</f>
        <v>MODERNIZAÇÃO - SOCADORA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ZEJ-ZEV</v>
      </c>
      <c r="L307" s="139" t="str">
        <f>IF(SP_SUL!N310="","*",SP_SUL!N310)</f>
        <v>ZRB2</v>
      </c>
      <c r="M307" s="140">
        <f>IF(SP_SUL!J310="","*",SP_SUL!J310)</f>
        <v>55</v>
      </c>
      <c r="N307" s="144">
        <f>IF(SP_SUL!K310="","*",SP_SUL!K310)</f>
        <v>151.30000000000001</v>
      </c>
      <c r="O307" s="144" t="str">
        <f>IF(SP_SUL!L310="","*",SP_SUL!L310)</f>
        <v>-</v>
      </c>
      <c r="P307" s="143">
        <f>IF(SP_SUL!O310="","*",SP_SUL!O310)</f>
        <v>0.625</v>
      </c>
      <c r="Q307" s="143">
        <f>IF(SP_SUL!P310="","*",SP_SUL!P310)</f>
        <v>2.0833333333333332E-2</v>
      </c>
      <c r="R307" s="145" t="str">
        <f>IF(SP_SUL!Q310="","*",CONCATENATE(SP_SUL!Q310," ",SP_SUL!R310))</f>
        <v>1 M</v>
      </c>
      <c r="S307" s="145" t="str">
        <f>IF(SP_SUL!V310="","*",SP_SUL!V310)</f>
        <v>Alisson</v>
      </c>
      <c r="T307" s="145" t="str">
        <f>IF(SP_SUL!W310="","*",SP_SUL!W310)</f>
        <v>Socaria manual</v>
      </c>
      <c r="U307" s="137">
        <f ca="1">_xlfn.XLOOKUP(G307&amp;$U$2,BS_CONTROLE[CHAVE],BS_CONTROLE[Quantidade_11],"-")</f>
        <v>0</v>
      </c>
      <c r="V307" s="137">
        <f ca="1">_xlfn.XLOOKUP(G307&amp;$V$2,BS_CONTROLE[CHAVE],BS_CONTROLE[Quantidade_11],"-")</f>
        <v>1</v>
      </c>
      <c r="W307" s="137">
        <f ca="1">_xlfn.XLOOKUP(G307&amp;$W$2,BS_CONTROLE[CHAVE],BS_CONTROLE[Quantidade_11],"-")</f>
        <v>0</v>
      </c>
    </row>
    <row r="308" spans="1:23" hidden="1">
      <c r="A308" s="146" t="str">
        <f>IF(SP_SUL!Y311="","*",SP_SUL!Y311)</f>
        <v>SIM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ZKE-ZEV</v>
      </c>
      <c r="F308" s="145">
        <f>IF(SP_SUL!B311="","*",SP_SUL!B311)</f>
        <v>46091</v>
      </c>
      <c r="G308" s="145" t="str">
        <f>IF(SP_SUL!D311="","*",SP_SUL!D311)</f>
        <v>MOD ZRB</v>
      </c>
      <c r="H308" s="145" t="str">
        <f>IF(SP_SUL!F311="","*",SP_SUL!F311)</f>
        <v>BLOCO</v>
      </c>
      <c r="I308" s="145" t="str">
        <f>IF(SP_SUL!H311="","*",SP_SUL!H311)</f>
        <v>-</v>
      </c>
      <c r="J308" s="145" t="str">
        <f>IF(SP_SUL!I311="","*",SP_SUL!I311)</f>
        <v>-</v>
      </c>
      <c r="K308" s="139" t="str">
        <f>IF(SP_SUL!M311="","*",SP_SUL!M311)</f>
        <v>ZEJ-ZRB</v>
      </c>
      <c r="L308" s="139" t="str">
        <f>IF(SP_SUL!N311="","*",SP_SUL!N311)</f>
        <v>ZEJZRB</v>
      </c>
      <c r="M308" s="140">
        <f>IF(SP_SUL!J311="","*",SP_SUL!J311)</f>
        <v>55</v>
      </c>
      <c r="N308" s="144">
        <f>IF(SP_SUL!K311="","*",SP_SUL!K311)</f>
        <v>145.9</v>
      </c>
      <c r="O308" s="144">
        <f>IF(SP_SUL!L311="","*",SP_SUL!L311)</f>
        <v>151.69999999999999</v>
      </c>
      <c r="P308" s="143">
        <f>IF(SP_SUL!O311="","*",SP_SUL!O311)</f>
        <v>0.33333333333333331</v>
      </c>
      <c r="Q308" s="143">
        <f>IF(SP_SUL!P311="","*",SP_SUL!P311)</f>
        <v>0.33333333333333331</v>
      </c>
      <c r="R308" s="145" t="str">
        <f>IF(SP_SUL!Q311="","*",CONCATENATE(SP_SUL!Q311," ",SP_SUL!R311))</f>
        <v>1 BINÁRIO</v>
      </c>
      <c r="S308" s="145" t="str">
        <f>IF(SP_SUL!V311="","*",SP_SUL!V311)</f>
        <v>*</v>
      </c>
      <c r="T308" s="145" t="str">
        <f>IF(SP_SUL!W311="","*",SP_SUL!W311)</f>
        <v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v>
      </c>
      <c r="U308" s="137" t="str">
        <f ca="1">_xlfn.XLOOKUP(G308&amp;$U$2,BS_CONTROLE[CHAVE],BS_CONTROLE[Quantidade_11],"-")</f>
        <v>-</v>
      </c>
      <c r="V308" s="137">
        <f ca="1">_xlfn.XLOOKUP(G308&amp;$V$2,BS_CONTROLE[CHAVE],BS_CONTROLE[Quantidade_11],"-")</f>
        <v>0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OPORTUNIDADE</v>
      </c>
      <c r="B309" s="146" t="str">
        <f>IF(SP_SUL!X312="","*",SP_SUL!X312)</f>
        <v>Contrato</v>
      </c>
      <c r="C309" s="146" t="str">
        <f>IF(SP_SUL!Z312="","*",SP_SUL!Z312)</f>
        <v>*</v>
      </c>
      <c r="D309" s="139" t="str">
        <f>IF(SP_SUL!S312="","*",SP_SUL!S312)</f>
        <v>SP SUL</v>
      </c>
      <c r="E309" s="139" t="str">
        <f>IF(SP_SUL!T312="","*",SP_SUL!T312)</f>
        <v>ZKE-ZEV</v>
      </c>
      <c r="F309" s="145">
        <f>IF(SP_SUL!B312="","*",SP_SUL!B312)</f>
        <v>46091</v>
      </c>
      <c r="G309" s="145" t="str">
        <f>IF(SP_SUL!D312="","*",SP_SUL!D312)</f>
        <v>W96</v>
      </c>
      <c r="H309" s="145" t="str">
        <f>IF(SP_SUL!F312="","*",SP_SUL!F312)</f>
        <v>MODERNIZAÇÃO - OUTRA ATIVIDADE</v>
      </c>
      <c r="I309" s="145" t="str">
        <f>IF(SP_SUL!H312="","*",SP_SUL!H312)</f>
        <v xml:space="preserve">ZEM1 </v>
      </c>
      <c r="J309" s="145" t="str">
        <f>IF(SP_SUL!I312="","*",SP_SUL!I312)</f>
        <v xml:space="preserve">ZEM1 </v>
      </c>
      <c r="K309" s="139" t="str">
        <f>IF(SP_SUL!M312="","*",SP_SUL!M312)</f>
        <v>ZEJ-ZEV</v>
      </c>
      <c r="L309" s="139" t="str">
        <f>IF(SP_SUL!N312="","*",SP_SUL!N312)</f>
        <v>148ZEJ2</v>
      </c>
      <c r="M309" s="140">
        <f>IF(SP_SUL!J312="","*",SP_SUL!J312)</f>
        <v>55</v>
      </c>
      <c r="N309" s="144">
        <f>IF(SP_SUL!K312="","*",SP_SUL!K312)</f>
        <v>147.52000000000001</v>
      </c>
      <c r="O309" s="144" t="str">
        <f>IF(SP_SUL!L312="","*",SP_SUL!L312)</f>
        <v>-</v>
      </c>
      <c r="P309" s="143">
        <f>IF(SP_SUL!O312="","*",SP_SUL!O312)</f>
        <v>0.31944444444444442</v>
      </c>
      <c r="Q309" s="143">
        <f>IF(SP_SUL!P312="","*",SP_SUL!P312)</f>
        <v>6.9444444444444447E-4</v>
      </c>
      <c r="R309" s="145" t="str">
        <f>IF(SP_SUL!Q312="","*",CONCATENATE(SP_SUL!Q312," ",SP_SUL!R312))</f>
        <v>1 BINÁRIO</v>
      </c>
      <c r="S309" s="145" t="str">
        <f>IF(SP_SUL!V312="","*",SP_SUL!V312)</f>
        <v>*</v>
      </c>
      <c r="T309" s="145" t="str">
        <f>IF(SP_SUL!W312="","*",SP_SUL!W312)</f>
        <v>MC1 do W96 em ZEM-1 às 07h40 e circula em licença até 148ZEJ-2 KM 147+520; (5° veículo)</v>
      </c>
      <c r="U309" s="137" t="str">
        <f ca="1">_xlfn.XLOOKUP(G309&amp;$U$2,BS_CONTROLE[CHAVE],BS_CONTROLE[Quantidade_11],"-")</f>
        <v>-</v>
      </c>
      <c r="V309" s="137">
        <f ca="1">_xlfn.XLOOKUP(G309&amp;$V$2,BS_CONTROLE[CHAVE],BS_CONTROLE[Quantidade_11],"-")</f>
        <v>0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Contrato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ZKE-ZEV</v>
      </c>
      <c r="F310" s="145">
        <f>IF(SP_SUL!B313="","*",SP_SUL!B313)</f>
        <v>46091</v>
      </c>
      <c r="G310" s="145" t="str">
        <f>IF(SP_SUL!D313="","*",SP_SUL!D313)</f>
        <v>W99</v>
      </c>
      <c r="H310" s="145" t="str">
        <f>IF(SP_SUL!F313="","*",SP_SUL!F313)</f>
        <v>MODERNIZAÇÃO - PEDRA - DESCARGA</v>
      </c>
      <c r="I310" s="145" t="str">
        <f>IF(SP_SUL!H313="","*",SP_SUL!H313)</f>
        <v>ZEM1</v>
      </c>
      <c r="J310" s="145" t="str">
        <f>IF(SP_SUL!I313="","*",SP_SUL!I313)</f>
        <v xml:space="preserve">ZEM1 </v>
      </c>
      <c r="K310" s="139" t="str">
        <f>IF(SP_SUL!M313="","*",SP_SUL!M313)</f>
        <v>ZEJ-ZEV</v>
      </c>
      <c r="L310" s="139" t="str">
        <f>IF(SP_SUL!N313="","*",SP_SUL!N313)</f>
        <v>ZRB1502</v>
      </c>
      <c r="M310" s="140">
        <f>IF(SP_SUL!J313="","*",SP_SUL!J313)</f>
        <v>55</v>
      </c>
      <c r="N310" s="144">
        <f>IF(SP_SUL!K313="","*",SP_SUL!K313)</f>
        <v>150.1</v>
      </c>
      <c r="O310" s="144" t="str">
        <f>IF(SP_SUL!L313="","*",SP_SUL!L313)</f>
        <v>-</v>
      </c>
      <c r="P310" s="143">
        <f>IF(SP_SUL!O313="","*",SP_SUL!O313)</f>
        <v>0.30555555555555558</v>
      </c>
      <c r="Q310" s="143">
        <f>IF(SP_SUL!P313="","*",SP_SUL!P313)</f>
        <v>6.9444444444444447E-4</v>
      </c>
      <c r="R310" s="145" t="str">
        <f>IF(SP_SUL!Q313="","*",CONCATENATE(SP_SUL!Q313," ",SP_SUL!R313))</f>
        <v>10 VAGÕES</v>
      </c>
      <c r="S310" s="145" t="str">
        <f>IF(SP_SUL!V313="","*",SP_SUL!V313)</f>
        <v>*</v>
      </c>
      <c r="T310" s="145" t="str">
        <f>IF(SP_SUL!W313="","*",SP_SUL!W313)</f>
        <v>MC1 do W99 em ZEM-1 às 07h20 e circula em licença até ZRB150-2 KM 150+100 (4° veículo)</v>
      </c>
      <c r="U310" s="137" t="str">
        <f ca="1">_xlfn.XLOOKUP(G310&amp;$U$2,BS_CONTROLE[CHAVE],BS_CONTROLE[Quantidade_11],"-")</f>
        <v>-</v>
      </c>
      <c r="V310" s="137">
        <f ca="1">_xlfn.XLOOKUP(G310&amp;$V$2,BS_CONTROLE[CHAVE],BS_CONTROLE[Quantidade_11],"-")</f>
        <v>0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Contrato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ZKE-ZEV</v>
      </c>
      <c r="F311" s="145">
        <f>IF(SP_SUL!B314="","*",SP_SUL!B314)</f>
        <v>46091</v>
      </c>
      <c r="G311" s="145" t="str">
        <f>IF(SP_SUL!D314="","*",SP_SUL!D314)</f>
        <v>V95</v>
      </c>
      <c r="H311" s="145" t="str">
        <f>IF(SP_SUL!F314="","*",SP_SUL!F314)</f>
        <v>MODERNIZAÇÃO - SOCADORA</v>
      </c>
      <c r="I311" s="145" t="str">
        <f>IF(SP_SUL!H314="","*",SP_SUL!H314)</f>
        <v>ZEM1301</v>
      </c>
      <c r="J311" s="145" t="str">
        <f>IF(SP_SUL!I314="","*",SP_SUL!I314)</f>
        <v>ZEM1</v>
      </c>
      <c r="K311" s="139" t="str">
        <f>IF(SP_SUL!M314="","*",SP_SUL!M314)</f>
        <v>ZEJ-ZEV</v>
      </c>
      <c r="L311" s="139" t="str">
        <f>IF(SP_SUL!N314="","*",SP_SUL!N314)</f>
        <v>ZRB1502</v>
      </c>
      <c r="M311" s="140">
        <f>IF(SP_SUL!J314="","*",SP_SUL!J314)</f>
        <v>55</v>
      </c>
      <c r="N311" s="144">
        <f>IF(SP_SUL!K314="","*",SP_SUL!K314)</f>
        <v>150.15</v>
      </c>
      <c r="O311" s="144" t="str">
        <f>IF(SP_SUL!L314="","*",SP_SUL!L314)</f>
        <v>-</v>
      </c>
      <c r="P311" s="143">
        <f>IF(SP_SUL!O314="","*",SP_SUL!O314)</f>
        <v>0.29166666666666669</v>
      </c>
      <c r="Q311" s="143">
        <f>IF(SP_SUL!P314="","*",SP_SUL!P314)</f>
        <v>6.9444444444444447E-4</v>
      </c>
      <c r="R311" s="145" t="str">
        <f>IF(SP_SUL!Q314="","*",CONCATENATE(SP_SUL!Q314," ",SP_SUL!R314))</f>
        <v>500 M</v>
      </c>
      <c r="S311" s="145" t="str">
        <f>IF(SP_SUL!V314="","*",SP_SUL!V314)</f>
        <v>*</v>
      </c>
      <c r="T311" s="145" t="str">
        <f>IF(SP_SUL!W314="","*",SP_SUL!W314)</f>
        <v>MC1 da V95 em ZEM-1 às 07h e circula em licença até ZRB150-2 KM 150+150 (3° veículo)</v>
      </c>
      <c r="U311" s="137" t="str">
        <f ca="1">_xlfn.XLOOKUP(G311&amp;$U$2,BS_CONTROLE[CHAVE],BS_CONTROLE[Quantidade_11],"-")</f>
        <v>-</v>
      </c>
      <c r="V311" s="137">
        <f ca="1">_xlfn.XLOOKUP(G311&amp;$V$2,BS_CONTROLE[CHAVE],BS_CONTROLE[Quantidade_11],"-")</f>
        <v>0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Contrato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ZKE-ZEV</v>
      </c>
      <c r="F312" s="145">
        <f>IF(SP_SUL!B315="","*",SP_SUL!B315)</f>
        <v>46091</v>
      </c>
      <c r="G312" s="145" t="str">
        <f>IF(SP_SUL!D315="","*",SP_SUL!D315)</f>
        <v>W97</v>
      </c>
      <c r="H312" s="145" t="str">
        <f>IF(SP_SUL!F315="","*",SP_SUL!F315)</f>
        <v>MODERNIZAÇÃO - OUTRA ATIVIDADE</v>
      </c>
      <c r="I312" s="145" t="str">
        <f>IF(SP_SUL!H315="","*",SP_SUL!H315)</f>
        <v>Z3VZEV</v>
      </c>
      <c r="J312" s="145" t="str">
        <f>IF(SP_SUL!I315="","*",SP_SUL!I315)</f>
        <v>Z3VZEV</v>
      </c>
      <c r="K312" s="139" t="str">
        <f>IF(SP_SUL!M315="","*",SP_SUL!M315)</f>
        <v>ZEJ-ZEV</v>
      </c>
      <c r="L312" s="139" t="str">
        <f>IF(SP_SUL!N315="","*",SP_SUL!N315)</f>
        <v>ZRB1502</v>
      </c>
      <c r="M312" s="140">
        <f>IF(SP_SUL!J315="","*",SP_SUL!J315)</f>
        <v>55</v>
      </c>
      <c r="N312" s="144">
        <f>IF(SP_SUL!K315="","*",SP_SUL!K315)</f>
        <v>150.6</v>
      </c>
      <c r="O312" s="144" t="str">
        <f>IF(SP_SUL!L315="","*",SP_SUL!L315)</f>
        <v>-</v>
      </c>
      <c r="P312" s="143">
        <f>IF(SP_SUL!O315="","*",SP_SUL!O315)</f>
        <v>0.29166666666666669</v>
      </c>
      <c r="Q312" s="143">
        <f>IF(SP_SUL!P315="","*",SP_SUL!P315)</f>
        <v>6.9444444444444447E-4</v>
      </c>
      <c r="R312" s="145" t="str">
        <f>IF(SP_SUL!Q315="","*",CONCATENATE(SP_SUL!Q315," ",SP_SUL!R315))</f>
        <v>1 BINÁRIO</v>
      </c>
      <c r="S312" s="145" t="str">
        <f>IF(SP_SUL!V315="","*",SP_SUL!V315)</f>
        <v>Alison</v>
      </c>
      <c r="T312" s="145" t="str">
        <f>IF(SP_SUL!W315="","*",SP_SUL!W315)</f>
        <v>MC1 do W97 em K67ZEV-1 às 07h e circula em licença até ZRB150-2 KM 150+600; (1° veículo / V96 vai em comboio com o W97)</v>
      </c>
      <c r="U312" s="137" t="str">
        <f ca="1">_xlfn.XLOOKUP(G312&amp;$U$2,BS_CONTROLE[CHAVE],BS_CONTROLE[Quantidade_11],"-")</f>
        <v>-</v>
      </c>
      <c r="V312" s="137">
        <f ca="1">_xlfn.XLOOKUP(G312&amp;$V$2,BS_CONTROLE[CHAVE],BS_CONTROLE[Quantidade_11],"-")</f>
        <v>0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Contrato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ZKE-ZEV</v>
      </c>
      <c r="F313" s="145">
        <f>IF(SP_SUL!B316="","*",SP_SUL!B316)</f>
        <v>46091</v>
      </c>
      <c r="G313" s="145" t="str">
        <f>IF(SP_SUL!D316="","*",SP_SUL!D316)</f>
        <v>V96</v>
      </c>
      <c r="H313" s="145" t="str">
        <f>IF(SP_SUL!F316="","*",SP_SUL!F316)</f>
        <v>MODERNIZAÇÃO - SOCADORA</v>
      </c>
      <c r="I313" s="145" t="str">
        <f>IF(SP_SUL!H316="","*",SP_SUL!H316)</f>
        <v>Z3VZEV</v>
      </c>
      <c r="J313" s="145" t="str">
        <f>IF(SP_SUL!I316="","*",SP_SUL!I316)</f>
        <v>Z3VZEV</v>
      </c>
      <c r="K313" s="139" t="str">
        <f>IF(SP_SUL!M316="","*",SP_SUL!M316)</f>
        <v>ZEJ-ZEV</v>
      </c>
      <c r="L313" s="139" t="str">
        <f>IF(SP_SUL!N316="","*",SP_SUL!N316)</f>
        <v>ZRB1502</v>
      </c>
      <c r="M313" s="140">
        <f>IF(SP_SUL!J316="","*",SP_SUL!J316)</f>
        <v>55</v>
      </c>
      <c r="N313" s="144">
        <f>IF(SP_SUL!K316="","*",SP_SUL!K316)</f>
        <v>150.6</v>
      </c>
      <c r="O313" s="144" t="str">
        <f>IF(SP_SUL!L316="","*",SP_SUL!L316)</f>
        <v>-</v>
      </c>
      <c r="P313" s="143">
        <f>IF(SP_SUL!O316="","*",SP_SUL!O316)</f>
        <v>0.29166666666666669</v>
      </c>
      <c r="Q313" s="143">
        <f>IF(SP_SUL!P316="","*",SP_SUL!P316)</f>
        <v>6.9444444444444447E-4</v>
      </c>
      <c r="R313" s="145" t="str">
        <f>IF(SP_SUL!Q316="","*",CONCATENATE(SP_SUL!Q316," ",SP_SUL!R316))</f>
        <v>500 M</v>
      </c>
      <c r="S313" s="145" t="str">
        <f>IF(SP_SUL!V316="","*",SP_SUL!V316)</f>
        <v>Alison</v>
      </c>
      <c r="T313" s="145" t="str">
        <f>IF(SP_SUL!W316="","*",SP_SUL!W316)</f>
        <v>MC1 do W97 em K67ZEV-1 às 07h e circula em licença até ZRB150-2 KM 150+600; (1° veículo / V96 vai em comboio com o W97)</v>
      </c>
      <c r="U313" s="137" t="str">
        <f ca="1">_xlfn.XLOOKUP(G313&amp;$U$2,BS_CONTROLE[CHAVE],BS_CONTROLE[Quantidade_11],"-")</f>
        <v>-</v>
      </c>
      <c r="V313" s="137">
        <f ca="1">_xlfn.XLOOKUP(G313&amp;$V$2,BS_CONTROLE[CHAVE],BS_CONTROLE[Quantidade_11],"-")</f>
        <v>0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SIM</v>
      </c>
      <c r="B315" s="146" t="str">
        <f>IF(SP_SUL!X318="","*",SP_SUL!X318)</f>
        <v>Contrato</v>
      </c>
      <c r="C315" s="146" t="str">
        <f>IF(SP_SUL!Z318="","*",SP_SUL!Z318)</f>
        <v>*</v>
      </c>
      <c r="D315" s="139" t="str">
        <f>IF(SP_SUL!S318="","*",SP_SUL!S318)</f>
        <v>SP SUL</v>
      </c>
      <c r="E315" s="139" t="str">
        <f>IF(SP_SUL!T318="","*",SP_SUL!T318)</f>
        <v>ZEV-ZPT</v>
      </c>
      <c r="F315" s="145">
        <f>IF(SP_SUL!B318="","*",SP_SUL!B318)</f>
        <v>46091</v>
      </c>
      <c r="G315" s="145" t="str">
        <f>IF(SP_SUL!D318="","*",SP_SUL!D318)</f>
        <v>MOD ZEZ</v>
      </c>
      <c r="H315" s="145" t="str">
        <f>IF(SP_SUL!F318="","*",SP_SUL!F318)</f>
        <v>BLOCO</v>
      </c>
      <c r="I315" s="145" t="str">
        <f>IF(SP_SUL!H318="","*",SP_SUL!H318)</f>
        <v>-</v>
      </c>
      <c r="J315" s="145" t="str">
        <f>IF(SP_SUL!I318="","*",SP_SUL!I318)</f>
        <v>-</v>
      </c>
      <c r="K315" s="139" t="str">
        <f>IF(SP_SUL!M318="","*",SP_SUL!M318)</f>
        <v>ZXW-ZEZ</v>
      </c>
      <c r="L315" s="139" t="str">
        <f>IF(SP_SUL!N318="","*",SP_SUL!N318)</f>
        <v>K79ZEZ2</v>
      </c>
      <c r="M315" s="140">
        <f>IF(SP_SUL!J318="","*",SP_SUL!J318)</f>
        <v>92</v>
      </c>
      <c r="N315" s="144">
        <f>IF(SP_SUL!K318="","*",SP_SUL!K318)</f>
        <v>75.2</v>
      </c>
      <c r="O315" s="144">
        <f>IF(SP_SUL!L318="","*",SP_SUL!L318)</f>
        <v>81.900000000000006</v>
      </c>
      <c r="P315" s="143">
        <f>IF(SP_SUL!O318="","*",SP_SUL!O318)</f>
        <v>0.375</v>
      </c>
      <c r="Q315" s="143">
        <f>IF(SP_SUL!P318="","*",SP_SUL!P318)</f>
        <v>0.33333333333333331</v>
      </c>
      <c r="R315" s="145" t="str">
        <f>IF(SP_SUL!Q318="","*",CONCATENATE(SP_SUL!Q318," ",SP_SUL!R318))</f>
        <v>1 BINÁRIO</v>
      </c>
      <c r="S315" s="145" t="str">
        <f>IF(SP_SUL!V318="","*",SP_SUL!V318)</f>
        <v>Augusto</v>
      </c>
      <c r="T315" s="145" t="str">
        <f>IF(SP_SUL!W318="","*",SP_SUL!W318)</f>
        <v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v>
      </c>
      <c r="U315" s="137" t="str">
        <f ca="1">_xlfn.XLOOKUP(G315&amp;$U$2,BS_CONTROLE[CHAVE],BS_CONTROLE[Quantidade_11],"-")</f>
        <v>-</v>
      </c>
      <c r="V315" s="137">
        <f ca="1">_xlfn.XLOOKUP(G315&amp;$V$2,BS_CONTROLE[CHAVE],BS_CONTROLE[Quantidade_11],"-")</f>
        <v>1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OPORTUNIDADE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ZEV-ZPT</v>
      </c>
      <c r="F316" s="145">
        <f>IF(SP_SUL!B319="","*",SP_SUL!B319)</f>
        <v>46091</v>
      </c>
      <c r="G316" s="145" t="str">
        <f>IF(SP_SUL!D319="","*",SP_SUL!D319)</f>
        <v>W61</v>
      </c>
      <c r="H316" s="145" t="str">
        <f>IF(SP_SUL!F319="","*",SP_SUL!F319)</f>
        <v>RECOLHIMENTO DE DORMENTE</v>
      </c>
      <c r="I316" s="145" t="str">
        <f>IF(SP_SUL!H319="","*",SP_SUL!H319)</f>
        <v>K67ZEV2</v>
      </c>
      <c r="J316" s="145" t="str">
        <f>IF(SP_SUL!I319="","*",SP_SUL!I319)</f>
        <v>K67ZEV2</v>
      </c>
      <c r="K316" s="139" t="str">
        <f>IF(SP_SUL!M319="","*",SP_SUL!M319)</f>
        <v>ZXW-ZEZ</v>
      </c>
      <c r="L316" s="139" t="str">
        <f>IF(SP_SUL!N319="","*",SP_SUL!N319)</f>
        <v>K79ZEZ2</v>
      </c>
      <c r="M316" s="140">
        <f>IF(SP_SUL!J319="","*",SP_SUL!J319)</f>
        <v>92</v>
      </c>
      <c r="N316" s="144">
        <f>IF(SP_SUL!K319="","*",SP_SUL!K319)</f>
        <v>78.5</v>
      </c>
      <c r="O316" s="144">
        <f>IF(SP_SUL!L319="","*",SP_SUL!L319)</f>
        <v>81.400000000000006</v>
      </c>
      <c r="P316" s="143">
        <f>IF(SP_SUL!O319="","*",SP_SUL!O319)</f>
        <v>0.32291666666666669</v>
      </c>
      <c r="Q316" s="143">
        <f>IF(SP_SUL!P319="","*",SP_SUL!P319)</f>
        <v>6.9444444444444447E-4</v>
      </c>
      <c r="R316" s="145" t="str">
        <f>IF(SP_SUL!Q319="","*",CONCATENATE(SP_SUL!Q319," ",SP_SUL!R319))</f>
        <v>400 Nº DE PEÇAS</v>
      </c>
      <c r="S316" s="145" t="str">
        <f>IF(SP_SUL!V319="","*",SP_SUL!V319)</f>
        <v>Augusto</v>
      </c>
      <c r="T316" s="145" t="str">
        <f>IF(SP_SUL!W319="","*",SP_SUL!W319)</f>
        <v>Recolhimento de dormentes</v>
      </c>
      <c r="U316" s="137" t="str">
        <f ca="1">_xlfn.XLOOKUP(G316&amp;$U$2,BS_CONTROLE[CHAVE],BS_CONTROLE[Quantidade_11],"-")</f>
        <v>-</v>
      </c>
      <c r="V316" s="137">
        <f ca="1">_xlfn.XLOOKUP(G316&amp;$V$2,BS_CONTROLE[CHAVE],BS_CONTROLE[Quantidade_11],"-")</f>
        <v>700</v>
      </c>
      <c r="W316" s="137">
        <f ca="1">_xlfn.XLOOKUP(G316&amp;$W$2,BS_CONTROLE[CHAVE],BS_CONTROLE[Quantidade_11],"-")</f>
        <v>1</v>
      </c>
    </row>
    <row r="317" spans="1:23" hidden="1">
      <c r="A317" s="146" t="str">
        <f>IF(SP_SUL!Y320="","*",SP_SUL!Y320)</f>
        <v>OPORTUNIDADE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ZEV-ZPT</v>
      </c>
      <c r="F317" s="145">
        <f>IF(SP_SUL!B320="","*",SP_SUL!B320)</f>
        <v>46091</v>
      </c>
      <c r="G317" s="145" t="str">
        <f>IF(SP_SUL!D320="","*",SP_SUL!D320)</f>
        <v>V85</v>
      </c>
      <c r="H317" s="145" t="str">
        <f>IF(SP_SUL!F320="","*",SP_SUL!F320)</f>
        <v>MECANIZAÇÃO - SOCADORA</v>
      </c>
      <c r="I317" s="145" t="str">
        <f>IF(SP_SUL!H320="","*",SP_SUL!H320)</f>
        <v>K67ZEV2</v>
      </c>
      <c r="J317" s="145" t="str">
        <f>IF(SP_SUL!I320="","*",SP_SUL!I320)</f>
        <v>K67ZEV2</v>
      </c>
      <c r="K317" s="139" t="str">
        <f>IF(SP_SUL!M320="","*",SP_SUL!M320)</f>
        <v>ZXW-ZEZ</v>
      </c>
      <c r="L317" s="139" t="str">
        <f>IF(SP_SUL!N320="","*",SP_SUL!N320)</f>
        <v>K79ZEZ2</v>
      </c>
      <c r="M317" s="140">
        <f>IF(SP_SUL!J320="","*",SP_SUL!J320)</f>
        <v>92</v>
      </c>
      <c r="N317" s="144">
        <f>IF(SP_SUL!K320="","*",SP_SUL!K320)</f>
        <v>76.19</v>
      </c>
      <c r="O317" s="144">
        <f>IF(SP_SUL!L320="","*",SP_SUL!L320)</f>
        <v>78.19</v>
      </c>
      <c r="P317" s="143">
        <f>IF(SP_SUL!O320="","*",SP_SUL!O320)</f>
        <v>0.32291666666666669</v>
      </c>
      <c r="Q317" s="143">
        <f>IF(SP_SUL!P320="","*",SP_SUL!P320)</f>
        <v>6.9444444444444447E-4</v>
      </c>
      <c r="R317" s="145" t="str">
        <f>IF(SP_SUL!Q320="","*",CONCATENATE(SP_SUL!Q320," ",SP_SUL!R320))</f>
        <v>1860 M</v>
      </c>
      <c r="S317" s="145" t="str">
        <f>IF(SP_SUL!V320="","*",SP_SUL!V320)</f>
        <v>Augusto</v>
      </c>
      <c r="T317" s="145" t="str">
        <f>IF(SP_SUL!W320="","*",SP_SUL!W320)</f>
        <v>Socaria Mecanizada</v>
      </c>
      <c r="U317" s="137">
        <f ca="1">_xlfn.XLOOKUP(G317&amp;$U$2,BS_CONTROLE[CHAVE],BS_CONTROLE[Quantidade_11],"-")</f>
        <v>1</v>
      </c>
      <c r="V317" s="137">
        <f ca="1">_xlfn.XLOOKUP(G317&amp;$V$2,BS_CONTROLE[CHAVE],BS_CONTROLE[Quantidade_11],"-")</f>
        <v>1860</v>
      </c>
      <c r="W317" s="137">
        <f ca="1">_xlfn.XLOOKUP(G317&amp;$W$2,BS_CONTROLE[CHAVE],BS_CONTROLE[Quantidade_11],"-")</f>
        <v>1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OPORTUNIDADE</v>
      </c>
      <c r="B319" s="146" t="str">
        <f>IF(SP_SUL!X322="","*",SP_SUL!X322)</f>
        <v>Oportunidade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ZEV-ZPT</v>
      </c>
      <c r="F319" s="145">
        <f>IF(SP_SUL!B322="","*",SP_SUL!B322)</f>
        <v>46091</v>
      </c>
      <c r="G319" s="145" t="str">
        <f>IF(SP_SUL!D322="","*",SP_SUL!D322)</f>
        <v>RAFAEL (TP-695)</v>
      </c>
      <c r="H319" s="145" t="str">
        <f>IF(SP_SUL!F322="","*",SP_SUL!F322)</f>
        <v>PDM - AMV - JACARÉ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ZGP</v>
      </c>
      <c r="L319" s="139" t="str">
        <f>IF(SP_SUL!N322="","*",SP_SUL!N322)</f>
        <v>ZGP2</v>
      </c>
      <c r="M319" s="140">
        <f>IF(SP_SUL!J322="","*",SP_SUL!J322)</f>
        <v>92</v>
      </c>
      <c r="N319" s="144">
        <f>IF(SP_SUL!K322="","*",SP_SUL!K322)</f>
        <v>101.95</v>
      </c>
      <c r="O319" s="144" t="str">
        <f>IF(SP_SUL!L322="","*",SP_SUL!L322)</f>
        <v>-</v>
      </c>
      <c r="P319" s="143">
        <f>IF(SP_SUL!O322="","*",SP_SUL!O322)</f>
        <v>0.375</v>
      </c>
      <c r="Q319" s="143">
        <f>IF(SP_SUL!P322="","*",SP_SUL!P322)</f>
        <v>0.125</v>
      </c>
      <c r="R319" s="145" t="str">
        <f>IF(SP_SUL!Q322="","*",CONCATENATE(SP_SUL!Q322," ",SP_SUL!R322))</f>
        <v>1 Nº DE PEÇAS</v>
      </c>
      <c r="S319" s="145" t="str">
        <f>IF(SP_SUL!V322="","*",SP_SUL!V322)</f>
        <v>Moises</v>
      </c>
      <c r="T319" s="145" t="str">
        <f>IF(SP_SUL!W322="","*",SP_SUL!W322)</f>
        <v>Substituição de jacaré</v>
      </c>
      <c r="U319" s="137" t="str">
        <f ca="1">_xlfn.XLOOKUP(G319&amp;$U$2,BS_CONTROLE[CHAVE],BS_CONTROLE[Quantidade_11],"-")</f>
        <v>-</v>
      </c>
      <c r="V319" s="137">
        <f ca="1">_xlfn.XLOOKUP(G319&amp;$V$2,BS_CONTROLE[CHAVE],BS_CONTROLE[Quantidade_11],"-")</f>
        <v>0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SIM</v>
      </c>
      <c r="B320" s="146" t="str">
        <f>IF(SP_SUL!X323="","*",SP_SUL!X323)</f>
        <v>Contrato</v>
      </c>
      <c r="C320" s="146" t="str">
        <f>IF(SP_SUL!Z323="","*",SP_SUL!Z323)</f>
        <v>*</v>
      </c>
      <c r="D320" s="139" t="str">
        <f>IF(SP_SUL!S323="","*",SP_SUL!S323)</f>
        <v>SP SUL</v>
      </c>
      <c r="E320" s="139" t="str">
        <f>IF(SP_SUL!T323="","*",SP_SUL!T323)</f>
        <v>ZEV-ZPT</v>
      </c>
      <c r="F320" s="145">
        <f>IF(SP_SUL!B323="","*",SP_SUL!B323)</f>
        <v>46091</v>
      </c>
      <c r="G320" s="145" t="str">
        <f>IF(SP_SUL!D323="","*",SP_SUL!D323)</f>
        <v>MOD ZGP</v>
      </c>
      <c r="H320" s="145" t="str">
        <f>IF(SP_SUL!F323="","*",SP_SUL!F323)</f>
        <v>BLOCO</v>
      </c>
      <c r="I320" s="145" t="str">
        <f>IF(SP_SUL!H323="","*",SP_SUL!H323)</f>
        <v>-</v>
      </c>
      <c r="J320" s="145" t="str">
        <f>IF(SP_SUL!I323="","*",SP_SUL!I323)</f>
        <v>-</v>
      </c>
      <c r="K320" s="139" t="str">
        <f>IF(SP_SUL!M323="","*",SP_SUL!M323)</f>
        <v>ZGP</v>
      </c>
      <c r="L320" s="139" t="str">
        <f>IF(SP_SUL!N323="","*",SP_SUL!N323)</f>
        <v>ZGP2</v>
      </c>
      <c r="M320" s="140">
        <f>IF(SP_SUL!J323="","*",SP_SUL!J323)</f>
        <v>92</v>
      </c>
      <c r="N320" s="144">
        <f>IF(SP_SUL!K323="","*",SP_SUL!K323)</f>
        <v>102</v>
      </c>
      <c r="O320" s="144">
        <f>IF(SP_SUL!L323="","*",SP_SUL!L323)</f>
        <v>106.3</v>
      </c>
      <c r="P320" s="143">
        <f>IF(SP_SUL!O323="","*",SP_SUL!O323)</f>
        <v>0.33333333333333331</v>
      </c>
      <c r="Q320" s="143">
        <f>IF(SP_SUL!P323="","*",SP_SUL!P323)</f>
        <v>0.20833333333333334</v>
      </c>
      <c r="R320" s="145" t="str">
        <f>IF(SP_SUL!Q323="","*",CONCATENATE(SP_SUL!Q323," ",SP_SUL!R323))</f>
        <v>1 BINÁRIO</v>
      </c>
      <c r="S320" s="145" t="str">
        <f>IF(SP_SUL!V323="","*",SP_SUL!V323)</f>
        <v>Augusto</v>
      </c>
      <c r="T320" s="145" t="str">
        <f>IF(SP_SUL!W323="","*",SP_SUL!W323)</f>
        <v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v>
      </c>
      <c r="U320" s="137" t="str">
        <f ca="1">_xlfn.XLOOKUP(G320&amp;$U$2,BS_CONTROLE[CHAVE],BS_CONTROLE[Quantidade_11],"-")</f>
        <v>-</v>
      </c>
      <c r="V320" s="137">
        <f ca="1">_xlfn.XLOOKUP(G320&amp;$V$2,BS_CONTROLE[CHAVE],BS_CONTROLE[Quantidade_11],"-")</f>
        <v>1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OPORTUNIDADE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ZEV-ZPT</v>
      </c>
      <c r="F321" s="145">
        <f>IF(SP_SUL!B324="","*",SP_SUL!B324)</f>
        <v>46091</v>
      </c>
      <c r="G321" s="145" t="str">
        <f>IF(SP_SUL!D324="","*",SP_SUL!D324)</f>
        <v>W62</v>
      </c>
      <c r="H321" s="145" t="str">
        <f>IF(SP_SUL!F324="","*",SP_SUL!F324)</f>
        <v>MODERNIZAÇÃO - PEDRA - DESCARGA</v>
      </c>
      <c r="I321" s="145" t="str">
        <f>IF(SP_SUL!H324="","*",SP_SUL!H324)</f>
        <v>ZPTZ1051</v>
      </c>
      <c r="J321" s="145" t="str">
        <f>IF(SP_SUL!I324="","*",SP_SUL!I324)</f>
        <v>ZPTZDR</v>
      </c>
      <c r="K321" s="139" t="str">
        <f>IF(SP_SUL!M324="","*",SP_SUL!M324)</f>
        <v>ZGP</v>
      </c>
      <c r="L321" s="139" t="str">
        <f>IF(SP_SUL!N324="","*",SP_SUL!N324)</f>
        <v>ZGP2</v>
      </c>
      <c r="M321" s="140">
        <f>IF(SP_SUL!J324="","*",SP_SUL!J324)</f>
        <v>92</v>
      </c>
      <c r="N321" s="144">
        <f>IF(SP_SUL!K324="","*",SP_SUL!K324)</f>
        <v>102.7</v>
      </c>
      <c r="O321" s="144">
        <f>IF(SP_SUL!L324="","*",SP_SUL!L324)</f>
        <v>103.27</v>
      </c>
      <c r="P321" s="143">
        <f>IF(SP_SUL!O324="","*",SP_SUL!O324)</f>
        <v>0.32291666666666669</v>
      </c>
      <c r="Q321" s="143">
        <f>IF(SP_SUL!P324="","*",SP_SUL!P324)</f>
        <v>0</v>
      </c>
      <c r="R321" s="145" t="str">
        <f>IF(SP_SUL!Q324="","*",CONCATENATE(SP_SUL!Q324," ",SP_SUL!R324))</f>
        <v>1 VAGÕES</v>
      </c>
      <c r="S321" s="145" t="str">
        <f>IF(SP_SUL!V324="","*",SP_SUL!V324)</f>
        <v>Augusto</v>
      </c>
      <c r="T321" s="145" t="str">
        <f>IF(SP_SUL!W324="","*",SP_SUL!W324)</f>
        <v>Descarga de dormentes / Recolhimento de dormentes / Descarga de pedra</v>
      </c>
      <c r="U321" s="137" t="str">
        <f ca="1">_xlfn.XLOOKUP(G321&amp;$U$2,BS_CONTROLE[CHAVE],BS_CONTROLE[Quantidade_11],"-")</f>
        <v>-</v>
      </c>
      <c r="V321" s="137">
        <f ca="1">_xlfn.XLOOKUP(G321&amp;$V$2,BS_CONTROLE[CHAVE],BS_CONTROLE[Quantidade_11],"-")</f>
        <v>1</v>
      </c>
      <c r="W321" s="137">
        <f ca="1">_xlfn.XLOOKUP(G321&amp;$W$2,BS_CONTROLE[CHAVE],BS_CONTROLE[Quantidade_11],"-")</f>
        <v>1</v>
      </c>
    </row>
    <row r="322" spans="1:23" hidden="1">
      <c r="A322" s="146" t="str">
        <f>IF(SP_SUL!Y325="","*",SP_SUL!Y325)</f>
        <v>SIM</v>
      </c>
      <c r="B322" s="146" t="str">
        <f>IF(SP_SUL!X325="","*",SP_SUL!X325)</f>
        <v>Oportunidade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ZEV-ZPT</v>
      </c>
      <c r="F322" s="145">
        <f>IF(SP_SUL!B325="","*",SP_SUL!B325)</f>
        <v>46091</v>
      </c>
      <c r="G322" s="145" t="str">
        <f>IF(SP_SUL!D325="","*",SP_SUL!D325)</f>
        <v>A85</v>
      </c>
      <c r="H322" s="145" t="str">
        <f>IF(SP_SUL!F325="","*",SP_SUL!F325)</f>
        <v xml:space="preserve">INSPEÇÃO </v>
      </c>
      <c r="I322" s="145" t="str">
        <f>IF(SP_SUL!H325="","*",SP_SUL!H325)</f>
        <v>ZPTZ1051</v>
      </c>
      <c r="J322" s="145" t="str">
        <f>IF(SP_SUL!I325="","*",SP_SUL!I325)</f>
        <v>ZEV</v>
      </c>
      <c r="K322" s="139" t="str">
        <f>IF(SP_SUL!M325="","*",SP_SUL!M325)</f>
        <v>ZPT-ZPG</v>
      </c>
      <c r="L322" s="139" t="str">
        <f>IF(SP_SUL!N325="","*",SP_SUL!N325)</f>
        <v>ZPT1051</v>
      </c>
      <c r="M322" s="140">
        <f>IF(SP_SUL!J325="","*",SP_SUL!J325)</f>
        <v>54</v>
      </c>
      <c r="N322" s="144">
        <f>IF(SP_SUL!K325="","*",SP_SUL!K325)</f>
        <v>106</v>
      </c>
      <c r="O322" s="144" t="str">
        <f>IF(SP_SUL!L325="","*",SP_SUL!L325)</f>
        <v>-</v>
      </c>
      <c r="P322" s="143">
        <f>IF(SP_SUL!O325="","*",SP_SUL!O325)</f>
        <v>0.35416666666666669</v>
      </c>
      <c r="Q322" s="143">
        <f>IF(SP_SUL!P325="","*",SP_SUL!P325)</f>
        <v>4.1666666666666664E-2</v>
      </c>
      <c r="R322" s="145" t="str">
        <f>IF(SP_SUL!Q325="","*",CONCATENATE(SP_SUL!Q325," ",SP_SUL!R325))</f>
        <v>1 BINÁRIO</v>
      </c>
      <c r="S322" s="145" t="str">
        <f>IF(SP_SUL!V325="","*",SP_SUL!V325)</f>
        <v>Moises</v>
      </c>
      <c r="T322" s="145" t="str">
        <f>IF(SP_SUL!W325="","*",SP_SUL!W325)</f>
        <v>Inspeção ANTT</v>
      </c>
      <c r="U322" s="137" t="str">
        <f ca="1">_xlfn.XLOOKUP(G322&amp;$U$2,BS_CONTROLE[CHAVE],BS_CONTROLE[Quantidade_11],"-")</f>
        <v>-</v>
      </c>
      <c r="V322" s="137">
        <f ca="1">_xlfn.XLOOKUP(G322&amp;$V$2,BS_CONTROLE[CHAVE],BS_CONTROLE[Quantidade_11],"-")</f>
        <v>1</v>
      </c>
      <c r="W322" s="137">
        <f ca="1">_xlfn.XLOOKUP(G322&amp;$W$2,BS_CONTROLE[CHAVE],BS_CONTROLE[Quantidade_11],"-")</f>
        <v>1</v>
      </c>
    </row>
    <row r="323" spans="1:23" hidden="1">
      <c r="A323" s="146" t="str">
        <f>IF(SP_SUL!Y326="","*",SP_SUL!Y326)</f>
        <v>OPORTUNIDADE</v>
      </c>
      <c r="B323" s="146" t="str">
        <f>IF(SP_SUL!X326="","*",SP_SUL!X326)</f>
        <v>Oportunidade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ZEV-ZPT</v>
      </c>
      <c r="F323" s="145">
        <f>IF(SP_SUL!B326="","*",SP_SUL!B326)</f>
        <v>46091</v>
      </c>
      <c r="G323" s="145" t="str">
        <f>IF(SP_SUL!D326="","*",SP_SUL!D326)</f>
        <v>HUELTON (TP-725)</v>
      </c>
      <c r="H323" s="145" t="str">
        <f>IF(SP_SUL!F326="","*",SP_SUL!F326)</f>
        <v>PDM - SOLDA</v>
      </c>
      <c r="I323" s="145" t="str">
        <f>IF(SP_SUL!H326="","*",SP_SUL!H326)</f>
        <v>-</v>
      </c>
      <c r="J323" s="145" t="str">
        <f>IF(SP_SUL!I326="","*",SP_SUL!I326)</f>
        <v>-</v>
      </c>
      <c r="K323" s="139" t="str">
        <f>IF(SP_SUL!M326="","*",SP_SUL!M326)</f>
        <v>ZPT</v>
      </c>
      <c r="L323" s="139" t="str">
        <f>IF(SP_SUL!N326="","*",SP_SUL!N326)</f>
        <v>ZPT2</v>
      </c>
      <c r="M323" s="140">
        <f>IF(SP_SUL!J326="","*",SP_SUL!J326)</f>
        <v>92</v>
      </c>
      <c r="N323" s="144">
        <f>IF(SP_SUL!K326="","*",SP_SUL!K326)</f>
        <v>106.8</v>
      </c>
      <c r="O323" s="144" t="str">
        <f>IF(SP_SUL!L326="","*",SP_SUL!L326)</f>
        <v>-</v>
      </c>
      <c r="P323" s="143">
        <f>IF(SP_SUL!O326="","*",SP_SUL!O326)</f>
        <v>0.375</v>
      </c>
      <c r="Q323" s="143">
        <f>IF(SP_SUL!P326="","*",SP_SUL!P326)</f>
        <v>0.125</v>
      </c>
      <c r="R323" s="145" t="str">
        <f>IF(SP_SUL!Q326="","*",CONCATENATE(SP_SUL!Q326," ",SP_SUL!R326))</f>
        <v>2 Nº DE SOLDA</v>
      </c>
      <c r="S323" s="145" t="str">
        <f>IF(SP_SUL!V326="","*",SP_SUL!V326)</f>
        <v>Moises</v>
      </c>
      <c r="T323" s="145" t="str">
        <f>IF(SP_SUL!W326="","*",SP_SUL!W326)</f>
        <v xml:space="preserve">Execução de solda - Condicionado a temperatura </v>
      </c>
      <c r="U323" s="137" t="str">
        <f ca="1">_xlfn.XLOOKUP(G323&amp;$U$2,BS_CONTROLE[CHAVE],BS_CONTROLE[Quantidade_11],"-")</f>
        <v>-</v>
      </c>
      <c r="V323" s="137">
        <f ca="1">_xlfn.XLOOKUP(G323&amp;$V$2,BS_CONTROLE[CHAVE],BS_CONTROLE[Quantidade_11],"-")</f>
        <v>0</v>
      </c>
      <c r="W323" s="137">
        <f ca="1">_xlfn.XLOOKUP(G323&amp;$W$2,BS_CONTROLE[CHAVE],BS_CONTROLE[Quantidade_11],"-")</f>
        <v>0</v>
      </c>
    </row>
    <row r="324" spans="1:23" hidden="1">
      <c r="A324" s="146" t="str">
        <f>IF(SP_SUL!Y327="","*",SP_SUL!Y327)</f>
        <v>OPORTUNIDADE</v>
      </c>
      <c r="B324" s="146" t="str">
        <f>IF(SP_SUL!X327="","*",SP_SUL!X327)</f>
        <v>Oportunidade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ZEV-ZPT</v>
      </c>
      <c r="F324" s="145">
        <f>IF(SP_SUL!B327="","*",SP_SUL!B327)</f>
        <v>46091</v>
      </c>
      <c r="G324" s="145" t="str">
        <f>IF(SP_SUL!D327="","*",SP_SUL!D327)</f>
        <v>DIEGO (TF-42)</v>
      </c>
      <c r="H324" s="145" t="str">
        <f>IF(SP_SUL!F327="","*",SP_SUL!F327)</f>
        <v>LIMPEZA LASTRO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ZGM-109</v>
      </c>
      <c r="L324" s="139">
        <f>IF(SP_SUL!N327="","*",SP_SUL!N327)</f>
        <v>1131121</v>
      </c>
      <c r="M324" s="140">
        <f>IF(SP_SUL!J327="","*",SP_SUL!J327)</f>
        <v>30</v>
      </c>
      <c r="N324" s="144">
        <f>IF(SP_SUL!K327="","*",SP_SUL!K327)</f>
        <v>113</v>
      </c>
      <c r="O324" s="144" t="str">
        <f>IF(SP_SUL!L327="","*",SP_SUL!L327)</f>
        <v>-</v>
      </c>
      <c r="P324" s="143">
        <f>IF(SP_SUL!O327="","*",SP_SUL!O327)</f>
        <v>0.41666666666666669</v>
      </c>
      <c r="Q324" s="143">
        <f>IF(SP_SUL!P327="","*",SP_SUL!P327)</f>
        <v>6.25E-2</v>
      </c>
      <c r="R324" s="145" t="str">
        <f>IF(SP_SUL!Q327="","*",CONCATENATE(SP_SUL!Q327," ",SP_SUL!R327))</f>
        <v>30 M</v>
      </c>
      <c r="S324" s="145" t="str">
        <f>IF(SP_SUL!V327="","*",SP_SUL!V327)</f>
        <v>Moises</v>
      </c>
      <c r="T324" s="145" t="str">
        <f>IF(SP_SUL!W327="","*",SP_SUL!W327)</f>
        <v>Limpeza de lastro</v>
      </c>
      <c r="U324" s="137">
        <f ca="1">_xlfn.XLOOKUP(G324&amp;$U$2,BS_CONTROLE[CHAVE],BS_CONTROLE[Quantidade_11],"-")</f>
        <v>52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*</v>
      </c>
      <c r="B325" s="146" t="str">
        <f>IF(SP_SUL!X328="","*",SP_SUL!X328)</f>
        <v>Extra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ZBV-ZKE</v>
      </c>
      <c r="F325" s="145">
        <f>IF(SP_SUL!B328="","*",SP_SUL!B328)</f>
        <v>46091</v>
      </c>
      <c r="G325" s="145" t="str">
        <f>IF(SP_SUL!D328="","*",SP_SUL!D328)</f>
        <v>OSMAR (TMA-677)</v>
      </c>
      <c r="H325" s="145" t="str">
        <f>IF(SP_SUL!F328="","*",SP_SUL!F328)</f>
        <v>PDM - AMV - JACARÉ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ZYU</v>
      </c>
      <c r="L325" s="139" t="str">
        <f>IF(SP_SUL!N328="","*",SP_SUL!N328)</f>
        <v>198ZYU2</v>
      </c>
      <c r="M325" s="140">
        <f>IF(SP_SUL!J328="","*",SP_SUL!J328)</f>
        <v>56</v>
      </c>
      <c r="N325" s="144">
        <f>IF(SP_SUL!K328="","*",SP_SUL!K328)</f>
        <v>198.5</v>
      </c>
      <c r="O325" s="144" t="str">
        <f>IF(SP_SUL!L328="","*",SP_SUL!L328)</f>
        <v>-</v>
      </c>
      <c r="P325" s="143">
        <f>IF(SP_SUL!O328="","*",SP_SUL!O328)</f>
        <v>0.45833333333333331</v>
      </c>
      <c r="Q325" s="143">
        <f>IF(SP_SUL!P328="","*",SP_SUL!P328)</f>
        <v>8.3333333333333329E-2</v>
      </c>
      <c r="R325" s="145" t="str">
        <f>IF(SP_SUL!Q328="","*",CONCATENATE(SP_SUL!Q328," ",SP_SUL!R328))</f>
        <v>1 Nº DE PEÇAS</v>
      </c>
      <c r="S325" s="145" t="str">
        <f>IF(SP_SUL!V328="","*",SP_SUL!V328)</f>
        <v>Jonas</v>
      </c>
      <c r="T325" s="145" t="str">
        <f>IF(SP_SUL!W328="","*",SP_SUL!W328)</f>
        <v>PDM - Substituição de jacaré</v>
      </c>
      <c r="U325" s="137" t="str">
        <f ca="1">_xlfn.XLOOKUP(G325&amp;$U$2,BS_CONTROLE[CHAVE],BS_CONTROLE[Quantidade_11],"-")</f>
        <v>-</v>
      </c>
      <c r="V325" s="137">
        <f ca="1">_xlfn.XLOOKUP(G325&amp;$V$2,BS_CONTROLE[CHAVE],BS_CONTROLE[Quantidade_11],"-")</f>
        <v>1</v>
      </c>
      <c r="W325" s="137">
        <f ca="1">_xlfn.XLOOKUP(G325&amp;$W$2,BS_CONTROLE[CHAVE],BS_CONTROLE[Quantidade_11],"-")</f>
        <v>0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OPORTUNIDADE</v>
      </c>
      <c r="B327" s="146" t="str">
        <f>IF(SP_SUL!X330="","*",SP_SUL!X330)</f>
        <v>Oportunidade</v>
      </c>
      <c r="C327" s="146" t="str">
        <f>IF(SP_SUL!Z330="","*",SP_SUL!Z330)</f>
        <v>*</v>
      </c>
      <c r="D327" s="139" t="str">
        <f>IF(SP_SUL!S330="","*",SP_SUL!S330)</f>
        <v>SP SUL</v>
      </c>
      <c r="E327" s="139" t="str">
        <f>IF(SP_SUL!T330="","*",SP_SUL!T330)</f>
        <v>ZBV-ZRX</v>
      </c>
      <c r="F327" s="145">
        <f>IF(SP_SUL!B330="","*",SP_SUL!B330)</f>
        <v>46092</v>
      </c>
      <c r="G327" s="145" t="str">
        <f>IF(SP_SUL!D330="","*",SP_SUL!D330)</f>
        <v>KLECIO (TP-699)</v>
      </c>
      <c r="H327" s="145" t="str">
        <f>IF(SP_SUL!F330="","*",SP_SUL!F330)</f>
        <v>PDM - SOLDA</v>
      </c>
      <c r="I327" s="145" t="str">
        <f>IF(SP_SUL!H330="","*",SP_SUL!H330)</f>
        <v>-</v>
      </c>
      <c r="J327" s="145" t="str">
        <f>IF(SP_SUL!I330="","*",SP_SUL!I330)</f>
        <v>-</v>
      </c>
      <c r="K327" s="139" t="str">
        <f>IF(SP_SUL!M330="","*",SP_SUL!M330)</f>
        <v>ZTT</v>
      </c>
      <c r="L327" s="139" t="str">
        <f>IF(SP_SUL!N330="","*",SP_SUL!N330)</f>
        <v>ZTTK971</v>
      </c>
      <c r="M327" s="140">
        <f>IF(SP_SUL!J330="","*",SP_SUL!J330)</f>
        <v>70</v>
      </c>
      <c r="N327" s="144">
        <f>IF(SP_SUL!K330="","*",SP_SUL!K330)</f>
        <v>97.3</v>
      </c>
      <c r="O327" s="144" t="str">
        <f>IF(SP_SUL!L330="","*",SP_SUL!L330)</f>
        <v>-</v>
      </c>
      <c r="P327" s="143">
        <f>IF(SP_SUL!O330="","*",SP_SUL!O330)</f>
        <v>0.375</v>
      </c>
      <c r="Q327" s="143">
        <f>IF(SP_SUL!P330="","*",SP_SUL!P330)</f>
        <v>6.25E-2</v>
      </c>
      <c r="R327" s="145" t="str">
        <f>IF(SP_SUL!Q330="","*",CONCATENATE(SP_SUL!Q330," ",SP_SUL!R330))</f>
        <v>1 Nº DE SOLDA</v>
      </c>
      <c r="S327" s="145" t="str">
        <f>IF(SP_SUL!V330="","*",SP_SUL!V330)</f>
        <v>Israel</v>
      </c>
      <c r="T327" s="145" t="str">
        <f>IF(SP_SUL!W330="","*",SP_SUL!W330)</f>
        <v xml:space="preserve">Execução de solda - Condicionado a temperatura </v>
      </c>
      <c r="U327" s="137">
        <f ca="1">_xlfn.XLOOKUP(G327&amp;$U$2,BS_CONTROLE[CHAVE],BS_CONTROLE[Quantidade_11],"-")</f>
        <v>0</v>
      </c>
      <c r="V327" s="137">
        <f ca="1">_xlfn.XLOOKUP(G327&amp;$V$2,BS_CONTROLE[CHAVE],BS_CONTROLE[Quantidade_11],"-")</f>
        <v>0</v>
      </c>
      <c r="W327" s="137">
        <f ca="1">_xlfn.XLOOKUP(G327&amp;$W$2,BS_CONTROLE[CHAVE],BS_CONTROLE[Quantidade_11],"-")</f>
        <v>0</v>
      </c>
    </row>
    <row r="328" spans="1:23" hidden="1">
      <c r="A328" s="146" t="str">
        <f>IF(SP_SUL!Y331="","*",SP_SUL!Y331)</f>
        <v>OPORTUNIDADE</v>
      </c>
      <c r="B328" s="146" t="str">
        <f>IF(SP_SUL!X331="","*",SP_SUL!X331)</f>
        <v>Oportunidade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ZBV-ZRX</v>
      </c>
      <c r="F328" s="145">
        <f>IF(SP_SUL!B331="","*",SP_SUL!B331)</f>
        <v>46092</v>
      </c>
      <c r="G328" s="145" t="str">
        <f>IF(SP_SUL!D331="","*",SP_SUL!D331)</f>
        <v>E42</v>
      </c>
      <c r="H328" s="145" t="str">
        <f>IF(SP_SUL!F331="","*",SP_SUL!F331)</f>
        <v>DESLOCAMENTO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ZBV-ZFH</v>
      </c>
      <c r="L328" s="139" t="str">
        <f>IF(SP_SUL!N331="","*",SP_SUL!N331)</f>
        <v>ZBV-ZFH</v>
      </c>
      <c r="M328" s="140">
        <f>IF(SP_SUL!J331="","*",SP_SUL!J331)</f>
        <v>68</v>
      </c>
      <c r="N328" s="144">
        <f>IF(SP_SUL!K331="","*",SP_SUL!K331)</f>
        <v>54</v>
      </c>
      <c r="O328" s="144" t="str">
        <f>IF(SP_SUL!L331="","*",SP_SUL!L331)</f>
        <v>-</v>
      </c>
      <c r="P328" s="143">
        <f>IF(SP_SUL!O331="","*",SP_SUL!O331)</f>
        <v>0.39583333333333331</v>
      </c>
      <c r="Q328" s="143">
        <f>IF(SP_SUL!P331="","*",SP_SUL!P331)</f>
        <v>4.1666666666666664E-2</v>
      </c>
      <c r="R328" s="145" t="str">
        <f>IF(SP_SUL!Q331="","*",CONCATENATE(SP_SUL!Q331," ",SP_SUL!R331))</f>
        <v>1 BINÁRIO</v>
      </c>
      <c r="S328" s="145" t="str">
        <f>IF(SP_SUL!V331="","*",SP_SUL!V331)</f>
        <v>Israel</v>
      </c>
      <c r="T328" s="145" t="str">
        <f>IF(SP_SUL!W331="","*",SP_SUL!W331)</f>
        <v>Deslocamento</v>
      </c>
      <c r="U328" s="137">
        <f ca="1">_xlfn.XLOOKUP(G328&amp;$U$2,BS_CONTROLE[CHAVE],BS_CONTROLE[Quantidade_11],"-")</f>
        <v>1</v>
      </c>
      <c r="V328" s="137" t="str">
        <f ca="1">_xlfn.XLOOKUP(G328&amp;$V$2,BS_CONTROLE[CHAVE],BS_CONTROLE[Quantidade_11],"-")</f>
        <v>-</v>
      </c>
      <c r="W328" s="137">
        <f ca="1">_xlfn.XLOOKUP(G328&amp;$W$2,BS_CONTROLE[CHAVE],BS_CONTROLE[Quantidade_11],"-")</f>
        <v>312</v>
      </c>
    </row>
    <row r="329" spans="1:23" hidden="1">
      <c r="A329" s="146" t="str">
        <f>IF(SP_SUL!Y332="","*",SP_SUL!Y332)</f>
        <v>OPORTUNIDADE</v>
      </c>
      <c r="B329" s="146" t="str">
        <f>IF(SP_SUL!X332="","*",SP_SUL!X332)</f>
        <v>Oportunidade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ZBV-ZRX</v>
      </c>
      <c r="F329" s="145">
        <f>IF(SP_SUL!B332="","*",SP_SUL!B332)</f>
        <v>46092</v>
      </c>
      <c r="G329" s="145" t="str">
        <f>IF(SP_SUL!D332="","*",SP_SUL!D332)</f>
        <v>V92</v>
      </c>
      <c r="H329" s="145" t="str">
        <f>IF(SP_SUL!F332="","*",SP_SUL!F332)</f>
        <v>MECANIZAÇÃO - SOCADORA</v>
      </c>
      <c r="I329" s="145" t="str">
        <f>IF(SP_SUL!H332="","*",SP_SUL!H332)</f>
        <v>ZAC-2</v>
      </c>
      <c r="J329" s="145" t="str">
        <f>IF(SP_SUL!I332="","*",SP_SUL!I332)</f>
        <v>ZAC-2</v>
      </c>
      <c r="K329" s="139" t="str">
        <f>IF(SP_SUL!M332="","*",SP_SUL!M332)</f>
        <v>ZAC-ZSW</v>
      </c>
      <c r="L329" s="139" t="str">
        <f>IF(SP_SUL!N332="","*",SP_SUL!N332)</f>
        <v>ZACZSW</v>
      </c>
      <c r="M329" s="140">
        <f>IF(SP_SUL!J332="","*",SP_SUL!J332)</f>
        <v>70</v>
      </c>
      <c r="N329" s="144">
        <f>IF(SP_SUL!K332="","*",SP_SUL!K332)</f>
        <v>86.5</v>
      </c>
      <c r="O329" s="144">
        <f>IF(SP_SUL!L332="","*",SP_SUL!L332)</f>
        <v>86.9</v>
      </c>
      <c r="P329" s="143">
        <f>IF(SP_SUL!O332="","*",SP_SUL!O332)</f>
        <v>0.375</v>
      </c>
      <c r="Q329" s="143">
        <f>IF(SP_SUL!P332="","*",SP_SUL!P332)</f>
        <v>8.3333333333333329E-2</v>
      </c>
      <c r="R329" s="145" t="str">
        <f>IF(SP_SUL!Q332="","*",CONCATENATE(SP_SUL!Q332," ",SP_SUL!R332))</f>
        <v>200 M</v>
      </c>
      <c r="S329" s="145" t="str">
        <f>IF(SP_SUL!V332="","*",SP_SUL!V332)</f>
        <v>Israel</v>
      </c>
      <c r="T329" s="145" t="str">
        <f>IF(SP_SUL!W332="","*",SP_SUL!W332)</f>
        <v>Socaria mecanizada</v>
      </c>
      <c r="U329" s="137">
        <f ca="1">_xlfn.XLOOKUP(G329&amp;$U$2,BS_CONTROLE[CHAVE],BS_CONTROLE[Quantidade_11],"-")</f>
        <v>0</v>
      </c>
      <c r="V329" s="137">
        <f ca="1">_xlfn.XLOOKUP(G329&amp;$V$2,BS_CONTROLE[CHAVE],BS_CONTROLE[Quantidade_11],"-")</f>
        <v>0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OPORTUNIDADE</v>
      </c>
      <c r="B330" s="146" t="str">
        <f>IF(SP_SUL!X333="","*",SP_SUL!X333)</f>
        <v>Oportunidade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ZBV-ZKE</v>
      </c>
      <c r="F330" s="145">
        <f>IF(SP_SUL!B333="","*",SP_SUL!B333)</f>
        <v>46092</v>
      </c>
      <c r="G330" s="145" t="str">
        <f>IF(SP_SUL!D333="","*",SP_SUL!D333)</f>
        <v>JOSÉ (TP-879)</v>
      </c>
      <c r="H330" s="145" t="str">
        <f>IF(SP_SUL!F333="","*",SP_SUL!F333)</f>
        <v>PDM - SUBSTITUIÇÃO - DORMENTE</v>
      </c>
      <c r="I330" s="145" t="str">
        <f>IF(SP_SUL!H333="","*",SP_SUL!H333)</f>
        <v>-</v>
      </c>
      <c r="J330" s="145" t="str">
        <f>IF(SP_SUL!I333="","*",SP_SUL!I333)</f>
        <v>*</v>
      </c>
      <c r="K330" s="139" t="str">
        <f>IF(SP_SUL!M333="","*",SP_SUL!M333)</f>
        <v>ZQB-ZBV</v>
      </c>
      <c r="L330" s="139" t="str">
        <f>IF(SP_SUL!N333="","*",SP_SUL!N333)</f>
        <v>ZQBZBL</v>
      </c>
      <c r="M330" s="140">
        <f>IF(SP_SUL!J333="","*",SP_SUL!J333)</f>
        <v>56</v>
      </c>
      <c r="N330" s="144">
        <f>IF(SP_SUL!K333="","*",SP_SUL!K333)</f>
        <v>253.7</v>
      </c>
      <c r="O330" s="144" t="str">
        <f>IF(SP_SUL!L333="","*",SP_SUL!L333)</f>
        <v>-</v>
      </c>
      <c r="P330" s="143">
        <f>IF(SP_SUL!O333="","*",SP_SUL!O333)</f>
        <v>0.375</v>
      </c>
      <c r="Q330" s="143">
        <f>IF(SP_SUL!P333="","*",SP_SUL!P333)</f>
        <v>6.25E-2</v>
      </c>
      <c r="R330" s="145" t="str">
        <f>IF(SP_SUL!Q333="","*",CONCATENATE(SP_SUL!Q333," ",SP_SUL!R333))</f>
        <v>30 Nº DE DORMENTES</v>
      </c>
      <c r="S330" s="145" t="str">
        <f>IF(SP_SUL!V333="","*",SP_SUL!V333)</f>
        <v>Jonas</v>
      </c>
      <c r="T330" s="145" t="str">
        <f>IF(SP_SUL!W333="","*",SP_SUL!W333)</f>
        <v>PDM - Substituição de dormentes</v>
      </c>
      <c r="U330" s="137">
        <f ca="1">_xlfn.XLOOKUP(G330&amp;$U$2,BS_CONTROLE[CHAVE],BS_CONTROLE[Quantidade_11],"-")</f>
        <v>0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OPORTUNIDADE</v>
      </c>
      <c r="B331" s="146" t="str">
        <f>IF(SP_SUL!X334="","*",SP_SUL!X334)</f>
        <v>Oportunidade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ZBV-ZKE</v>
      </c>
      <c r="F331" s="145">
        <f>IF(SP_SUL!B334="","*",SP_SUL!B334)</f>
        <v>46092</v>
      </c>
      <c r="G331" s="145" t="str">
        <f>IF(SP_SUL!D334="","*",SP_SUL!D334)</f>
        <v>EDSON/NIVALDO (TP-819)</v>
      </c>
      <c r="H331" s="145" t="str">
        <f>IF(SP_SUL!F334="","*",SP_SUL!F334)</f>
        <v>PDM - SUBSTITUIÇÃO - DORMENTE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ZXI-ZVK</v>
      </c>
      <c r="L331" s="139" t="str">
        <f>IF(SP_SUL!N334="","*",SP_SUL!N334)</f>
        <v>224ZIC1</v>
      </c>
      <c r="M331" s="140">
        <f>IF(SP_SUL!J334="","*",SP_SUL!J334)</f>
        <v>49</v>
      </c>
      <c r="N331" s="144">
        <f>IF(SP_SUL!K334="","*",SP_SUL!K334)</f>
        <v>224.45</v>
      </c>
      <c r="O331" s="144" t="str">
        <f>IF(SP_SUL!L334="","*",SP_SUL!L334)</f>
        <v>-</v>
      </c>
      <c r="P331" s="143">
        <f>IF(SP_SUL!O334="","*",SP_SUL!O334)</f>
        <v>0.375</v>
      </c>
      <c r="Q331" s="143">
        <f>IF(SP_SUL!P334="","*",SP_SUL!P334)</f>
        <v>6.25E-2</v>
      </c>
      <c r="R331" s="145" t="str">
        <f>IF(SP_SUL!Q334="","*",CONCATENATE(SP_SUL!Q334," ",SP_SUL!R334))</f>
        <v>40 Nº DE DORMENTES</v>
      </c>
      <c r="S331" s="145" t="str">
        <f>IF(SP_SUL!V334="","*",SP_SUL!V334)</f>
        <v>Jonas</v>
      </c>
      <c r="T331" s="145" t="str">
        <f>IF(SP_SUL!W334="","*",SP_SUL!W334)</f>
        <v>Substituição de dormentes</v>
      </c>
      <c r="U331" s="137">
        <f ca="1">_xlfn.XLOOKUP(G331&amp;$U$2,BS_CONTROLE[CHAVE],BS_CONTROLE[Quantidade_11],"-")</f>
        <v>0</v>
      </c>
      <c r="V331" s="137">
        <f ca="1">_xlfn.XLOOKUP(G331&amp;$V$2,BS_CONTROLE[CHAVE],BS_CONTROLE[Quantidade_11],"-")</f>
        <v>0</v>
      </c>
      <c r="W331" s="137">
        <f ca="1">_xlfn.XLOOKUP(G331&amp;$W$2,BS_CONTROLE[CHAVE],BS_CONTROLE[Quantidade_11],"-")</f>
        <v>0</v>
      </c>
    </row>
    <row r="332" spans="1:23" hidden="1">
      <c r="A332" s="146" t="str">
        <f>IF(SP_SUL!Y335="","*",SP_SUL!Y335)</f>
        <v>OPORTUNIDADE</v>
      </c>
      <c r="B332" s="146" t="str">
        <f>IF(SP_SUL!X335="","*",SP_SUL!X335)</f>
        <v>Oportunidade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ZBV-ZKE</v>
      </c>
      <c r="F332" s="145">
        <f>IF(SP_SUL!B335="","*",SP_SUL!B335)</f>
        <v>46092</v>
      </c>
      <c r="G332" s="145" t="str">
        <f>IF(SP_SUL!D335="","*",SP_SUL!D335)</f>
        <v>ROGÉRIO (TP-730)</v>
      </c>
      <c r="H332" s="145" t="str">
        <f>IF(SP_SUL!F335="","*",SP_SUL!F335)</f>
        <v>PDM - SUBSTITUIÇÃO - DORMENTE</v>
      </c>
      <c r="I332" s="145" t="str">
        <f>IF(SP_SUL!H335="","*",SP_SUL!H335)</f>
        <v>ZYU1</v>
      </c>
      <c r="J332" s="145" t="str">
        <f>IF(SP_SUL!I335="","*",SP_SUL!I335)</f>
        <v>-</v>
      </c>
      <c r="K332" s="139" t="str">
        <f>IF(SP_SUL!M335="","*",SP_SUL!M335)</f>
        <v>ZYU</v>
      </c>
      <c r="L332" s="139" t="str">
        <f>IF(SP_SUL!N335="","*",SP_SUL!N335)</f>
        <v>ZYU1</v>
      </c>
      <c r="M332" s="140">
        <f>IF(SP_SUL!J335="","*",SP_SUL!J335)</f>
        <v>49</v>
      </c>
      <c r="N332" s="144">
        <f>IF(SP_SUL!K335="","*",SP_SUL!K335)</f>
        <v>202.45</v>
      </c>
      <c r="O332" s="144" t="str">
        <f>IF(SP_SUL!L335="","*",SP_SUL!L335)</f>
        <v>-</v>
      </c>
      <c r="P332" s="143">
        <f>IF(SP_SUL!O335="","*",SP_SUL!O335)</f>
        <v>0.375</v>
      </c>
      <c r="Q332" s="143">
        <f>IF(SP_SUL!P335="","*",SP_SUL!P335)</f>
        <v>6.25E-2</v>
      </c>
      <c r="R332" s="145" t="str">
        <f>IF(SP_SUL!Q335="","*",CONCATENATE(SP_SUL!Q335," ",SP_SUL!R335))</f>
        <v>40 Nº DE DORMENTES</v>
      </c>
      <c r="S332" s="145" t="str">
        <f>IF(SP_SUL!V335="","*",SP_SUL!V335)</f>
        <v>Jonas</v>
      </c>
      <c r="T332" s="145" t="str">
        <f>IF(SP_SUL!W335="","*",SP_SUL!W335)</f>
        <v>Substituição de dormentes</v>
      </c>
      <c r="U332" s="137">
        <f ca="1">_xlfn.XLOOKUP(G332&amp;$U$2,BS_CONTROLE[CHAVE],BS_CONTROLE[Quantidade_11],"-")</f>
        <v>0</v>
      </c>
      <c r="V332" s="137">
        <f ca="1">_xlfn.XLOOKUP(G332&amp;$V$2,BS_CONTROLE[CHAVE],BS_CONTROLE[Quantidade_11],"-")</f>
        <v>0</v>
      </c>
      <c r="W332" s="137">
        <f ca="1">_xlfn.XLOOKUP(G332&amp;$W$2,BS_CONTROLE[CHAVE],BS_CONTROLE[Quantidade_11],"-")</f>
        <v>23</v>
      </c>
    </row>
    <row r="333" spans="1:23" hidden="1">
      <c r="A333" s="146" t="str">
        <f>IF(SP_SUL!Y336="","*",SP_SUL!Y336)</f>
        <v>OPORTUNIDADE</v>
      </c>
      <c r="B333" s="146" t="str">
        <f>IF(SP_SUL!X336="","*",SP_SUL!X336)</f>
        <v>Oportunidade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ZBV-ZKE</v>
      </c>
      <c r="F333" s="145">
        <f>IF(SP_SUL!B336="","*",SP_SUL!B336)</f>
        <v>46092</v>
      </c>
      <c r="G333" s="145" t="str">
        <f>IF(SP_SUL!D336="","*",SP_SUL!D336)</f>
        <v>W59</v>
      </c>
      <c r="H333" s="145" t="str">
        <f>IF(SP_SUL!F336="","*",SP_SUL!F336)</f>
        <v>DESCARGA DE MATERIAL</v>
      </c>
      <c r="I333" s="145" t="str">
        <f>IF(SP_SUL!H336="","*",SP_SUL!H336)</f>
        <v>ZDY2</v>
      </c>
      <c r="J333" s="145" t="str">
        <f>IF(SP_SUL!I336="","*",SP_SUL!I336)</f>
        <v>ZDY2</v>
      </c>
      <c r="K333" s="139" t="str">
        <f>IF(SP_SUL!M336="","*",SP_SUL!M336)</f>
        <v>ZDY-ZXP</v>
      </c>
      <c r="L333" s="139" t="str">
        <f>IF(SP_SUL!N336="","*",SP_SUL!N336)</f>
        <v>ZDY2</v>
      </c>
      <c r="M333" s="140">
        <f>IF(SP_SUL!J336="","*",SP_SUL!J336)</f>
        <v>56</v>
      </c>
      <c r="N333" s="144">
        <f>IF(SP_SUL!K336="","*",SP_SUL!K336)</f>
        <v>178.5</v>
      </c>
      <c r="O333" s="144">
        <f>IF(SP_SUL!L336="","*",SP_SUL!L336)</f>
        <v>153.94999999999999</v>
      </c>
      <c r="P333" s="143">
        <f>IF(SP_SUL!O336="","*",SP_SUL!O336)</f>
        <v>0.33333333333333331</v>
      </c>
      <c r="Q333" s="143">
        <f>IF(SP_SUL!P336="","*",SP_SUL!P336)</f>
        <v>4.1666666666666664E-2</v>
      </c>
      <c r="R333" s="145" t="str">
        <f>IF(SP_SUL!Q336="","*",CONCATENATE(SP_SUL!Q336," ",SP_SUL!R336))</f>
        <v>1 BINÁRIO</v>
      </c>
      <c r="S333" s="145" t="str">
        <f>IF(SP_SUL!V336="","*",SP_SUL!V336)</f>
        <v>Jonas</v>
      </c>
      <c r="T333" s="145" t="str">
        <f>IF(SP_SUL!W336="","*",SP_SUL!W336)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333" s="137">
        <f ca="1">_xlfn.XLOOKUP(G333&amp;$U$2,BS_CONTROLE[CHAVE],BS_CONTROLE[Quantidade_11],"-")</f>
        <v>0</v>
      </c>
      <c r="V333" s="137">
        <f ca="1">_xlfn.XLOOKUP(G333&amp;$V$2,BS_CONTROLE[CHAVE],BS_CONTROLE[Quantidade_11],"-")</f>
        <v>0</v>
      </c>
      <c r="W333" s="137">
        <f ca="1">_xlfn.XLOOKUP(G333&amp;$W$2,BS_CONTROLE[CHAVE],BS_CONTROLE[Quantidade_11],"-")</f>
        <v>1</v>
      </c>
    </row>
    <row r="334" spans="1:23" hidden="1">
      <c r="A334" s="146" t="str">
        <f>IF(SP_SUL!Y337="","*",SP_SUL!Y337)</f>
        <v>OPORTUNIDADE</v>
      </c>
      <c r="B334" s="146" t="str">
        <f>IF(SP_SUL!X337="","*",SP_SUL!X337)</f>
        <v>Oportunidade</v>
      </c>
      <c r="C334" s="146" t="str">
        <f>IF(SP_SUL!Z337="","*",SP_SUL!Z337)</f>
        <v>*</v>
      </c>
      <c r="D334" s="139" t="str">
        <f>IF(SP_SUL!S337="","*",SP_SUL!S337)</f>
        <v>SP SUL</v>
      </c>
      <c r="E334" s="139" t="str">
        <f>IF(SP_SUL!T337="","*",SP_SUL!T337)</f>
        <v>ZBV-ZKE</v>
      </c>
      <c r="F334" s="145">
        <f>IF(SP_SUL!B337="","*",SP_SUL!B337)</f>
        <v>46092</v>
      </c>
      <c r="G334" s="145" t="str">
        <f>IF(SP_SUL!D337="","*",SP_SUL!D337)</f>
        <v>ROBSON (TF-701)</v>
      </c>
      <c r="H334" s="145" t="str">
        <f>IF(SP_SUL!F337="","*",SP_SUL!F337)</f>
        <v>LIMPEZA LASTRO</v>
      </c>
      <c r="I334" s="145" t="str">
        <f>IF(SP_SUL!H337="","*",SP_SUL!H337)</f>
        <v>ZXP189</v>
      </c>
      <c r="J334" s="145" t="str">
        <f>IF(SP_SUL!I337="","*",SP_SUL!I337)</f>
        <v>-</v>
      </c>
      <c r="K334" s="139" t="str">
        <f>IF(SP_SUL!M337="","*",SP_SUL!M337)</f>
        <v>ZXP-ZFY</v>
      </c>
      <c r="L334" s="139" t="str">
        <f>IF(SP_SUL!N337="","*",SP_SUL!N337)</f>
        <v>ZXP189</v>
      </c>
      <c r="M334" s="140">
        <f>IF(SP_SUL!J337="","*",SP_SUL!J337)</f>
        <v>56</v>
      </c>
      <c r="N334" s="144">
        <f>IF(SP_SUL!K337="","*",SP_SUL!K337)</f>
        <v>187.58</v>
      </c>
      <c r="O334" s="144" t="str">
        <f>IF(SP_SUL!L337="","*",SP_SUL!L337)</f>
        <v>-</v>
      </c>
      <c r="P334" s="143">
        <f>IF(SP_SUL!O337="","*",SP_SUL!O337)</f>
        <v>0.41666666666666669</v>
      </c>
      <c r="Q334" s="143">
        <f>IF(SP_SUL!P337="","*",SP_SUL!P337)</f>
        <v>6.25E-2</v>
      </c>
      <c r="R334" s="145" t="str">
        <f>IF(SP_SUL!Q337="","*",CONCATENATE(SP_SUL!Q337," ",SP_SUL!R337))</f>
        <v>15 M</v>
      </c>
      <c r="S334" s="145" t="str">
        <f>IF(SP_SUL!V337="","*",SP_SUL!V337)</f>
        <v>Jonas</v>
      </c>
      <c r="T334" s="145" t="str">
        <f>IF(SP_SUL!W337="","*",SP_SUL!W337)</f>
        <v>Limpeza de lastro</v>
      </c>
      <c r="U334" s="137">
        <f ca="1">_xlfn.XLOOKUP(G334&amp;$U$2,BS_CONTROLE[CHAVE],BS_CONTROLE[Quantidade_11],"-")</f>
        <v>0</v>
      </c>
      <c r="V334" s="137">
        <f ca="1">_xlfn.XLOOKUP(G334&amp;$V$2,BS_CONTROLE[CHAVE],BS_CONTROLE[Quantidade_11],"-")</f>
        <v>0</v>
      </c>
      <c r="W334" s="137">
        <f ca="1">_xlfn.XLOOKUP(G334&amp;$W$2,BS_CONTROLE[CHAVE],BS_CONTROLE[Quantidade_11],"-")</f>
        <v>0</v>
      </c>
    </row>
    <row r="335" spans="1:23" hidden="1">
      <c r="A335" s="146" t="str">
        <f>IF(SP_SUL!Y338="","*",SP_SUL!Y338)</f>
        <v>OPORTUNIDADE</v>
      </c>
      <c r="B335" s="146" t="str">
        <f>IF(SP_SUL!X338="","*",SP_SUL!X338)</f>
        <v>Oportunidade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ZBV-ZKE</v>
      </c>
      <c r="F335" s="145">
        <f>IF(SP_SUL!B338="","*",SP_SUL!B338)</f>
        <v>46092</v>
      </c>
      <c r="G335" s="145" t="str">
        <f>IF(SP_SUL!D338="","*",SP_SUL!D338)</f>
        <v>CARLOS (TP-722)</v>
      </c>
      <c r="H335" s="145" t="str">
        <f>IF(SP_SUL!F338="","*",SP_SUL!F338)</f>
        <v>PDM - SOLDA</v>
      </c>
      <c r="I335" s="145" t="str">
        <f>IF(SP_SUL!H338="","*",SP_SUL!H338)</f>
        <v>-</v>
      </c>
      <c r="J335" s="145" t="str">
        <f>IF(SP_SUL!I338="","*",SP_SUL!I338)</f>
        <v>-</v>
      </c>
      <c r="K335" s="139" t="str">
        <f>IF(SP_SUL!M338="","*",SP_SUL!M338)</f>
        <v>ZPS-ZCX</v>
      </c>
      <c r="L335" s="139" t="str">
        <f>IF(SP_SUL!N338="","*",SP_SUL!N338)</f>
        <v>ZPSZCX</v>
      </c>
      <c r="M335" s="140">
        <f>IF(SP_SUL!J338="","*",SP_SUL!J338)</f>
        <v>56</v>
      </c>
      <c r="N335" s="144">
        <f>IF(SP_SUL!K338="","*",SP_SUL!K338)</f>
        <v>158.4</v>
      </c>
      <c r="O335" s="144" t="str">
        <f>IF(SP_SUL!L338="","*",SP_SUL!L338)</f>
        <v>-</v>
      </c>
      <c r="P335" s="143">
        <f>IF(SP_SUL!O338="","*",SP_SUL!O338)</f>
        <v>0.375</v>
      </c>
      <c r="Q335" s="143">
        <f>IF(SP_SUL!P338="","*",SP_SUL!P338)</f>
        <v>6.25E-2</v>
      </c>
      <c r="R335" s="145" t="str">
        <f>IF(SP_SUL!Q338="","*",CONCATENATE(SP_SUL!Q338," ",SP_SUL!R338))</f>
        <v>1 Nº DE SOLDA</v>
      </c>
      <c r="S335" s="145" t="str">
        <f>IF(SP_SUL!V338="","*",SP_SUL!V338)</f>
        <v>Jonas</v>
      </c>
      <c r="T335" s="145" t="str">
        <f>IF(SP_SUL!W338="","*",SP_SUL!W338)</f>
        <v xml:space="preserve">Execução de solda - Condicionado a temperatura </v>
      </c>
      <c r="U335" s="137">
        <f ca="1">_xlfn.XLOOKUP(G335&amp;$U$2,BS_CONTROLE[CHAVE],BS_CONTROLE[Quantidade_11],"-")</f>
        <v>0</v>
      </c>
      <c r="V335" s="137">
        <f ca="1">_xlfn.XLOOKUP(G335&amp;$V$2,BS_CONTROLE[CHAVE],BS_CONTROLE[Quantidade_11],"-")</f>
        <v>0</v>
      </c>
      <c r="W335" s="137">
        <f ca="1">_xlfn.XLOOKUP(G335&amp;$W$2,BS_CONTROLE[CHAVE],BS_CONTROLE[Quantidade_11],"-")</f>
        <v>0</v>
      </c>
    </row>
    <row r="336" spans="1:23" hidden="1">
      <c r="A336" s="146" t="str">
        <f>IF(SP_SUL!Y339="","*",SP_SUL!Y339)</f>
        <v>OPORTUNIDADE</v>
      </c>
      <c r="B336" s="146" t="str">
        <f>IF(SP_SUL!X339="","*",SP_SUL!X339)</f>
        <v>Oportunidade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ZBV-ZKE</v>
      </c>
      <c r="F336" s="145">
        <f>IF(SP_SUL!B339="","*",SP_SUL!B339)</f>
        <v>46092</v>
      </c>
      <c r="G336" s="145" t="str">
        <f>IF(SP_SUL!D339="","*",SP_SUL!D339)</f>
        <v>A74</v>
      </c>
      <c r="H336" s="145" t="str">
        <f>IF(SP_SUL!F339="","*",SP_SUL!F339)</f>
        <v>DETECÇÃO - RONDA 7 DIAS</v>
      </c>
      <c r="I336" s="145" t="str">
        <f>IF(SP_SUL!H339="","*",SP_SUL!H339)</f>
        <v>ZKEZGA-1</v>
      </c>
      <c r="J336" s="145" t="str">
        <f>IF(SP_SUL!I339="","*",SP_SUL!I339)</f>
        <v>ZQBZBV</v>
      </c>
      <c r="K336" s="139" t="str">
        <f>IF(SP_SUL!M339="","*",SP_SUL!M339)</f>
        <v>ZKEZGA-ZQBZBV</v>
      </c>
      <c r="L336" s="139" t="str">
        <f>IF(SP_SUL!N339="","*",SP_SUL!N339)</f>
        <v>ZKEZGAZQBZBV</v>
      </c>
      <c r="M336" s="140">
        <f>IF(SP_SUL!J339="","*",SP_SUL!J339)</f>
        <v>49</v>
      </c>
      <c r="N336" s="144">
        <f>IF(SP_SUL!K339="","*",SP_SUL!K339)</f>
        <v>148</v>
      </c>
      <c r="O336" s="144">
        <f>IF(SP_SUL!L339="","*",SP_SUL!L339)</f>
        <v>253</v>
      </c>
      <c r="P336" s="143">
        <f>IF(SP_SUL!O339="","*",SP_SUL!O339)</f>
        <v>0.33333333333333331</v>
      </c>
      <c r="Q336" s="143">
        <f>IF(SP_SUL!P339="","*",SP_SUL!P339)</f>
        <v>4.1666666666666664E-2</v>
      </c>
      <c r="R336" s="145" t="str">
        <f>IF(SP_SUL!Q339="","*",CONCATENATE(SP_SUL!Q339," ",SP_SUL!R339))</f>
        <v>105 KM</v>
      </c>
      <c r="S336" s="145" t="str">
        <f>IF(SP_SUL!V339="","*",SP_SUL!V339)</f>
        <v>Jhon</v>
      </c>
      <c r="T336" s="145" t="str">
        <f>IF(SP_SUL!W339="","*",SP_SUL!W339)</f>
        <v>R7D</v>
      </c>
      <c r="U336" s="137">
        <f ca="1">_xlfn.XLOOKUP(G336&amp;$U$2,BS_CONTROLE[CHAVE],BS_CONTROLE[Quantidade_11],"-")</f>
        <v>105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OPORTUNIDADE</v>
      </c>
      <c r="B337" s="146" t="str">
        <f>IF(SP_SUL!X340="","*",SP_SUL!X340)</f>
        <v>Oportunidade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ZKE-ZEV</v>
      </c>
      <c r="F337" s="145">
        <f>IF(SP_SUL!B340="","*",SP_SUL!B340)</f>
        <v>46092</v>
      </c>
      <c r="G337" s="145" t="str">
        <f>IF(SP_SUL!D340="","*",SP_SUL!D340)</f>
        <v>E17</v>
      </c>
      <c r="H337" s="145" t="str">
        <f>IF(SP_SUL!F340="","*",SP_SUL!F340)</f>
        <v>CAMINHÃO DE SOLDA</v>
      </c>
      <c r="I337" s="145" t="str">
        <f>IF(SP_SUL!H340="","*",SP_SUL!H340)</f>
        <v>102ZKW-2</v>
      </c>
      <c r="J337" s="145" t="str">
        <f>IF(SP_SUL!I340="","*",SP_SUL!I340)</f>
        <v>102ZKW-2</v>
      </c>
      <c r="K337" s="139" t="str">
        <f>IF(SP_SUL!M340="","*",SP_SUL!M340)</f>
        <v>ZLU</v>
      </c>
      <c r="L337" s="139" t="str">
        <f>IF(SP_SUL!N340="","*",SP_SUL!N340)</f>
        <v>ZLU1052</v>
      </c>
      <c r="M337" s="140">
        <f>IF(SP_SUL!J340="","*",SP_SUL!J340)</f>
        <v>55</v>
      </c>
      <c r="N337" s="144">
        <f>IF(SP_SUL!K340="","*",SP_SUL!K340)</f>
        <v>106.432</v>
      </c>
      <c r="O337" s="144">
        <f>IF(SP_SUL!L340="","*",SP_SUL!L340)</f>
        <v>106.75</v>
      </c>
      <c r="P337" s="143">
        <f>IF(SP_SUL!O340="","*",SP_SUL!O340)</f>
        <v>0.375</v>
      </c>
      <c r="Q337" s="143">
        <f>IF(SP_SUL!P340="","*",SP_SUL!P340)</f>
        <v>0.125</v>
      </c>
      <c r="R337" s="145" t="str">
        <f>IF(SP_SUL!Q340="","*",CONCATENATE(SP_SUL!Q340," ",SP_SUL!R340))</f>
        <v>2 Nº DE SOLDA</v>
      </c>
      <c r="S337" s="145" t="str">
        <f>IF(SP_SUL!V340="","*",SP_SUL!V340)</f>
        <v>Cazonatto</v>
      </c>
      <c r="T337" s="145" t="str">
        <f>IF(SP_SUL!W340="","*",SP_SUL!W340)</f>
        <v>Caminhão de solda</v>
      </c>
      <c r="U337" s="137">
        <f ca="1">_xlfn.XLOOKUP(G337&amp;$U$2,BS_CONTROLE[CHAVE],BS_CONTROLE[Quantidade_11],"-")</f>
        <v>0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OPORTUNIDADE</v>
      </c>
      <c r="B338" s="146" t="str">
        <f>IF(SP_SUL!X341="","*",SP_SUL!X341)</f>
        <v>Oportunidade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ZKE-ZEV</v>
      </c>
      <c r="F338" s="145">
        <f>IF(SP_SUL!B341="","*",SP_SUL!B341)</f>
        <v>46092</v>
      </c>
      <c r="G338" s="145" t="str">
        <f>IF(SP_SUL!D341="","*",SP_SUL!D341)</f>
        <v>CLEBISON (TP-728)</v>
      </c>
      <c r="H338" s="145" t="str">
        <f>IF(SP_SUL!F341="","*",SP_SUL!F341)</f>
        <v>PDM - SOLDA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ZYQ-ZEM</v>
      </c>
      <c r="L338" s="139" t="str">
        <f>IF(SP_SUL!N341="","*",SP_SUL!N341)</f>
        <v>130ZYQ2</v>
      </c>
      <c r="M338" s="140">
        <f>IF(SP_SUL!J341="","*",SP_SUL!J341)</f>
        <v>55</v>
      </c>
      <c r="N338" s="144">
        <f>IF(SP_SUL!K341="","*",SP_SUL!K341)</f>
        <v>127.48</v>
      </c>
      <c r="O338" s="144" t="str">
        <f>IF(SP_SUL!L341="","*",SP_SUL!L341)</f>
        <v>-</v>
      </c>
      <c r="P338" s="143">
        <f>IF(SP_SUL!O341="","*",SP_SUL!O341)</f>
        <v>0.375</v>
      </c>
      <c r="Q338" s="143">
        <f>IF(SP_SUL!P341="","*",SP_SUL!P341)</f>
        <v>6.25E-2</v>
      </c>
      <c r="R338" s="145" t="str">
        <f>IF(SP_SUL!Q341="","*",CONCATENATE(SP_SUL!Q341," ",SP_SUL!R341))</f>
        <v>1 Nº DE SOLDA</v>
      </c>
      <c r="S338" s="145" t="str">
        <f>IF(SP_SUL!V341="","*",SP_SUL!V341)</f>
        <v>Felipe</v>
      </c>
      <c r="T338" s="145" t="str">
        <f>IF(SP_SUL!W341="","*",SP_SUL!W341)</f>
        <v xml:space="preserve">Execução de solda - Condicionado a temperatura </v>
      </c>
      <c r="U338" s="137">
        <f ca="1">_xlfn.XLOOKUP(G338&amp;$U$2,BS_CONTROLE[CHAVE],BS_CONTROLE[Quantidade_11],"-")</f>
        <v>2</v>
      </c>
      <c r="V338" s="137">
        <f ca="1">_xlfn.XLOOKUP(G338&amp;$V$2,BS_CONTROLE[CHAVE],BS_CONTROLE[Quantidade_11],"-")</f>
        <v>0</v>
      </c>
      <c r="W338" s="137">
        <f ca="1">_xlfn.XLOOKUP(G338&amp;$W$2,BS_CONTROLE[CHAVE],BS_CONTROLE[Quantidade_11],"-")</f>
        <v>0</v>
      </c>
    </row>
    <row r="339" spans="1:23" hidden="1">
      <c r="A339" s="146" t="str">
        <f>IF(SP_SUL!Y342="","*",SP_SUL!Y342)</f>
        <v>OPORTUNIDADE</v>
      </c>
      <c r="B339" s="146" t="str">
        <f>IF(SP_SUL!X342="","*",SP_SUL!X342)</f>
        <v>Oportunidade</v>
      </c>
      <c r="C339" s="146" t="str">
        <f>IF(SP_SUL!Z342="","*",SP_SUL!Z342)</f>
        <v>*</v>
      </c>
      <c r="D339" s="139" t="str">
        <f>IF(SP_SUL!S342="","*",SP_SUL!S342)</f>
        <v>SP SUL</v>
      </c>
      <c r="E339" s="139" t="str">
        <f>IF(SP_SUL!T342="","*",SP_SUL!T342)</f>
        <v>ZKE-ZEV</v>
      </c>
      <c r="F339" s="145">
        <f>IF(SP_SUL!B342="","*",SP_SUL!B342)</f>
        <v>46092</v>
      </c>
      <c r="G339" s="145" t="str">
        <f>IF(SP_SUL!D342="","*",SP_SUL!D342)</f>
        <v>ISMAEL(TP-726)</v>
      </c>
      <c r="H339" s="145" t="str">
        <f>IF(SP_SUL!F342="","*",SP_SUL!F342)</f>
        <v>PDM - SOLDA</v>
      </c>
      <c r="I339" s="145" t="str">
        <f>IF(SP_SUL!H342="","*",SP_SUL!H342)</f>
        <v>-</v>
      </c>
      <c r="J339" s="145" t="str">
        <f>IF(SP_SUL!I342="","*",SP_SUL!I342)</f>
        <v>-</v>
      </c>
      <c r="K339" s="139" t="str">
        <f>IF(SP_SUL!M342="","*",SP_SUL!M342)</f>
        <v>ZYQ-ZEM</v>
      </c>
      <c r="L339" s="139" t="str">
        <f>IF(SP_SUL!N342="","*",SP_SUL!N342)</f>
        <v>130ZYQ2</v>
      </c>
      <c r="M339" s="140">
        <f>IF(SP_SUL!J342="","*",SP_SUL!J342)</f>
        <v>55</v>
      </c>
      <c r="N339" s="144">
        <f>IF(SP_SUL!K342="","*",SP_SUL!K342)</f>
        <v>127.48</v>
      </c>
      <c r="O339" s="144" t="str">
        <f>IF(SP_SUL!L342="","*",SP_SUL!L342)</f>
        <v>-</v>
      </c>
      <c r="P339" s="143">
        <f>IF(SP_SUL!O342="","*",SP_SUL!O342)</f>
        <v>0.375</v>
      </c>
      <c r="Q339" s="143">
        <f>IF(SP_SUL!P342="","*",SP_SUL!P342)</f>
        <v>6.25E-2</v>
      </c>
      <c r="R339" s="145" t="str">
        <f>IF(SP_SUL!Q342="","*",CONCATENATE(SP_SUL!Q342," ",SP_SUL!R342))</f>
        <v>1 Nº DE SOLDA</v>
      </c>
      <c r="S339" s="145" t="str">
        <f>IF(SP_SUL!V342="","*",SP_SUL!V342)</f>
        <v>Felipe</v>
      </c>
      <c r="T339" s="145" t="str">
        <f>IF(SP_SUL!W342="","*",SP_SUL!W342)</f>
        <v xml:space="preserve">Execução de solda - Condicionado a temperatura </v>
      </c>
      <c r="U339" s="137">
        <f ca="1">_xlfn.XLOOKUP(G339&amp;$U$2,BS_CONTROLE[CHAVE],BS_CONTROLE[Quantidade_11],"-")</f>
        <v>1</v>
      </c>
      <c r="V339" s="137">
        <f ca="1">_xlfn.XLOOKUP(G339&amp;$V$2,BS_CONTROLE[CHAVE],BS_CONTROLE[Quantidade_11],"-")</f>
        <v>0</v>
      </c>
      <c r="W339" s="137">
        <f ca="1">_xlfn.XLOOKUP(G339&amp;$W$2,BS_CONTROLE[CHAVE],BS_CONTROLE[Quantidade_11],"-")</f>
        <v>0</v>
      </c>
    </row>
    <row r="340" spans="1:23" hidden="1">
      <c r="A340" s="146" t="str">
        <f>IF(SP_SUL!Y343="","*",SP_SUL!Y343)</f>
        <v>OPORTUNIDADE</v>
      </c>
      <c r="B340" s="146" t="str">
        <f>IF(SP_SUL!X343="","*",SP_SUL!X343)</f>
        <v>Oportunidade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ZKE-ZEV</v>
      </c>
      <c r="F340" s="145">
        <f>IF(SP_SUL!B343="","*",SP_SUL!B343)</f>
        <v>46092</v>
      </c>
      <c r="G340" s="145" t="str">
        <f>IF(SP_SUL!D343="","*",SP_SUL!D343)</f>
        <v>V89</v>
      </c>
      <c r="H340" s="145" t="str">
        <f>IF(SP_SUL!F343="","*",SP_SUL!F343)</f>
        <v>MECANIZAÇÃO - SOCADORA</v>
      </c>
      <c r="I340" s="145" t="str">
        <f>IF(SP_SUL!H343="","*",SP_SUL!H343)</f>
        <v>ZEM130-1</v>
      </c>
      <c r="J340" s="145" t="str">
        <f>IF(SP_SUL!I343="","*",SP_SUL!I343)</f>
        <v>ZEM130-2</v>
      </c>
      <c r="K340" s="139" t="str">
        <f>IF(SP_SUL!M343="","*",SP_SUL!M343)</f>
        <v>ZYQ-ZEM</v>
      </c>
      <c r="L340" s="139" t="str">
        <f>IF(SP_SUL!N343="","*",SP_SUL!N343)</f>
        <v>ZEM1302</v>
      </c>
      <c r="M340" s="140">
        <f>IF(SP_SUL!J343="","*",SP_SUL!J343)</f>
        <v>55</v>
      </c>
      <c r="N340" s="144">
        <f>IF(SP_SUL!K343="","*",SP_SUL!K343)</f>
        <v>134</v>
      </c>
      <c r="O340" s="144">
        <f>IF(SP_SUL!L343="","*",SP_SUL!L343)</f>
        <v>135.1</v>
      </c>
      <c r="P340" s="143">
        <f>IF(SP_SUL!O343="","*",SP_SUL!O343)</f>
        <v>0.375</v>
      </c>
      <c r="Q340" s="143">
        <f>IF(SP_SUL!P343="","*",SP_SUL!P343)</f>
        <v>8.3333333333333329E-2</v>
      </c>
      <c r="R340" s="145" t="str">
        <f>IF(SP_SUL!Q343="","*",CONCATENATE(SP_SUL!Q343," ",SP_SUL!R343))</f>
        <v>480 M</v>
      </c>
      <c r="S340" s="145" t="str">
        <f>IF(SP_SUL!V343="","*",SP_SUL!V343)</f>
        <v>Antonioni</v>
      </c>
      <c r="T340" s="145" t="str">
        <f>IF(SP_SUL!W343="","*",SP_SUL!W343)</f>
        <v>Socaria mecanizada</v>
      </c>
      <c r="U340" s="137">
        <f ca="1">_xlfn.XLOOKUP(G340&amp;$U$2,BS_CONTROLE[CHAVE],BS_CONTROLE[Quantidade_11],"-")</f>
        <v>1750</v>
      </c>
      <c r="V340" s="137">
        <f ca="1">_xlfn.XLOOKUP(G340&amp;$V$2,BS_CONTROLE[CHAVE],BS_CONTROLE[Quantidade_11],"-")</f>
        <v>0</v>
      </c>
      <c r="W340" s="137">
        <f ca="1">_xlfn.XLOOKUP(G340&amp;$W$2,BS_CONTROLE[CHAVE],BS_CONTROLE[Quantidade_11],"-")</f>
        <v>0</v>
      </c>
    </row>
    <row r="341" spans="1:23" hidden="1">
      <c r="A341" s="146" t="str">
        <f>IF(SP_SUL!Y344="","*",SP_SUL!Y344)</f>
        <v>SIM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ZKE-ZEV</v>
      </c>
      <c r="F341" s="145">
        <f>IF(SP_SUL!B344="","*",SP_SUL!B344)</f>
        <v>46092</v>
      </c>
      <c r="G341" s="145" t="str">
        <f>IF(SP_SUL!D344="","*",SP_SUL!D344)</f>
        <v>A87</v>
      </c>
      <c r="H341" s="145" t="str">
        <f>IF(SP_SUL!F344="","*",SP_SUL!F344)</f>
        <v xml:space="preserve">INSPEÇÃO </v>
      </c>
      <c r="I341" s="145" t="str">
        <f>IF(SP_SUL!H344="","*",SP_SUL!H344)</f>
        <v>ZEM130-1</v>
      </c>
      <c r="J341" s="145" t="str">
        <f>IF(SP_SUL!I344="","*",SP_SUL!I344)</f>
        <v>ZBVZQB</v>
      </c>
      <c r="K341" s="139" t="str">
        <f>IF(SP_SUL!M344="","*",SP_SUL!M344)</f>
        <v>ZEM-ZQBZBV</v>
      </c>
      <c r="L341" s="139" t="str">
        <f>IF(SP_SUL!N344="","*",SP_SUL!N344)</f>
        <v>ZEMZQBZBV</v>
      </c>
      <c r="M341" s="140">
        <f>IF(SP_SUL!J344="","*",SP_SUL!J344)</f>
        <v>48</v>
      </c>
      <c r="N341" s="144">
        <f>IF(SP_SUL!K344="","*",SP_SUL!K344)</f>
        <v>135</v>
      </c>
      <c r="O341" s="144" t="str">
        <f>IF(SP_SUL!L344="","*",SP_SUL!L344)</f>
        <v>*</v>
      </c>
      <c r="P341" s="143">
        <f>IF(SP_SUL!O344="","*",SP_SUL!O344)</f>
        <v>0.33333333333333331</v>
      </c>
      <c r="Q341" s="143">
        <f>IF(SP_SUL!P344="","*",SP_SUL!P344)</f>
        <v>4.1666666666666664E-2</v>
      </c>
      <c r="R341" s="145" t="str">
        <f>IF(SP_SUL!Q344="","*",CONCATENATE(SP_SUL!Q344," ",SP_SUL!R344))</f>
        <v>1 BINÁRIO</v>
      </c>
      <c r="S341" s="145" t="str">
        <f>IF(SP_SUL!V344="","*",SP_SUL!V344)</f>
        <v>Vanderley</v>
      </c>
      <c r="T341" s="145" t="str">
        <f>IF(SP_SUL!W344="","*",SP_SUL!W344)</f>
        <v>Inspeção ANTT</v>
      </c>
      <c r="U341" s="137">
        <f ca="1">_xlfn.XLOOKUP(G341&amp;$U$2,BS_CONTROLE[CHAVE],BS_CONTROLE[Quantidade_11],"-")</f>
        <v>1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ZKE-ZEV</v>
      </c>
      <c r="F342" s="145">
        <f>IF(SP_SUL!B345="","*",SP_SUL!B345)</f>
        <v>46092</v>
      </c>
      <c r="G342" s="145" t="str">
        <f>IF(SP_SUL!D345="","*",SP_SUL!D345)</f>
        <v>W60</v>
      </c>
      <c r="H342" s="145" t="str">
        <f>IF(SP_SUL!F345="","*",SP_SUL!F345)</f>
        <v>RECOLHIMENTO DE DORMENTE</v>
      </c>
      <c r="I342" s="145" t="str">
        <f>IF(SP_SUL!H345="","*",SP_SUL!H345)</f>
        <v>ZEM130-2</v>
      </c>
      <c r="J342" s="145" t="str">
        <f>IF(SP_SUL!I345="","*",SP_SUL!I345)</f>
        <v>ZEM130-2</v>
      </c>
      <c r="K342" s="139" t="str">
        <f>IF(SP_SUL!M345="","*",SP_SUL!M345)</f>
        <v>ZEJ-ZEV</v>
      </c>
      <c r="L342" s="139">
        <f>IF(SP_SUL!N345="","*",SP_SUL!N345)</f>
        <v>1561552</v>
      </c>
      <c r="M342" s="140">
        <f>IF(SP_SUL!J345="","*",SP_SUL!J345)</f>
        <v>55</v>
      </c>
      <c r="N342" s="144">
        <f>IF(SP_SUL!K345="","*",SP_SUL!K345)</f>
        <v>156</v>
      </c>
      <c r="O342" s="144">
        <f>IF(SP_SUL!L345="","*",SP_SUL!L345)</f>
        <v>145.9</v>
      </c>
      <c r="P342" s="143">
        <f>IF(SP_SUL!O345="","*",SP_SUL!O345)</f>
        <v>0.35416666666666669</v>
      </c>
      <c r="Q342" s="143">
        <f>IF(SP_SUL!P345="","*",SP_SUL!P345)</f>
        <v>5.5555555555555552E-2</v>
      </c>
      <c r="R342" s="145" t="str">
        <f>IF(SP_SUL!Q345="","*",CONCATENATE(SP_SUL!Q345," ",SP_SUL!R345))</f>
        <v>300 Nº DE PEÇAS</v>
      </c>
      <c r="S342" s="145" t="str">
        <f>IF(SP_SUL!V345="","*",SP_SUL!V345)</f>
        <v>Felipe</v>
      </c>
      <c r="T342" s="145" t="str">
        <f>IF(SP_SUL!W345="","*",SP_SUL!W345)</f>
        <v>Recolhimento de dormentes km156+000 ao km 158+000 via 2 (40min), e recolhimento de dormentes km148+000 ao km145+900 via 1 (40min).</v>
      </c>
      <c r="U342" s="137">
        <f ca="1">_xlfn.XLOOKUP(G342&amp;$U$2,BS_CONTROLE[CHAVE],BS_CONTROLE[Quantidade_11],"-")</f>
        <v>1</v>
      </c>
      <c r="V342" s="137" t="str">
        <f ca="1">_xlfn.XLOOKUP(G342&amp;$V$2,BS_CONTROLE[CHAVE],BS_CONTROLE[Quantidade_11],"-")</f>
        <v>-</v>
      </c>
      <c r="W342" s="137">
        <f ca="1">_xlfn.XLOOKUP(G342&amp;$W$2,BS_CONTROLE[CHAVE],BS_CONTROLE[Quantidade_11],"-")</f>
        <v>1</v>
      </c>
    </row>
    <row r="343" spans="1:23" hidden="1">
      <c r="A343" s="146" t="str">
        <f>IF(SP_SUL!Y346="","*",SP_SUL!Y346)</f>
        <v>SIM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46092</v>
      </c>
      <c r="G343" s="145" t="str">
        <f>IF(SP_SUL!D346="","*",SP_SUL!D346)</f>
        <v>SUPER ZEM</v>
      </c>
      <c r="H343" s="145" t="str">
        <f>IF(SP_SUL!F346="","*",SP_SUL!F346)</f>
        <v>BLOCO</v>
      </c>
      <c r="I343" s="145" t="str">
        <f>IF(SP_SUL!H346="","*",SP_SUL!H346)</f>
        <v>-</v>
      </c>
      <c r="J343" s="145" t="str">
        <f>IF(SP_SUL!I346="","*",SP_SUL!I346)</f>
        <v>-</v>
      </c>
      <c r="K343" s="139" t="str">
        <f>IF(SP_SUL!M346="","*",SP_SUL!M346)</f>
        <v>ZYQ-ZEM</v>
      </c>
      <c r="L343" s="139" t="str">
        <f>IF(SP_SUL!N346="","*",SP_SUL!N346)</f>
        <v>130ZYQ2</v>
      </c>
      <c r="M343" s="140">
        <f>IF(SP_SUL!J346="","*",SP_SUL!J346)</f>
        <v>55</v>
      </c>
      <c r="N343" s="144">
        <f>IF(SP_SUL!K346="","*",SP_SUL!K346)</f>
        <v>127.676</v>
      </c>
      <c r="O343" s="144">
        <f>IF(SP_SUL!L346="","*",SP_SUL!L346)</f>
        <v>137.33199999999999</v>
      </c>
      <c r="P343" s="143">
        <f>IF(SP_SUL!O346="","*",SP_SUL!O346)</f>
        <v>0.41666666666666669</v>
      </c>
      <c r="Q343" s="143">
        <f>IF(SP_SUL!P346="","*",SP_SUL!P346)</f>
        <v>0.33333333333333331</v>
      </c>
      <c r="R343" s="145" t="str">
        <f>IF(SP_SUL!Q346="","*",CONCATENATE(SP_SUL!Q346," ",SP_SUL!R346))</f>
        <v>1 BINÁRIO</v>
      </c>
      <c r="S343" s="145" t="str">
        <f>IF(SP_SUL!V346="","*",SP_SUL!V346)</f>
        <v>Felipe</v>
      </c>
      <c r="T343" s="145" t="str">
        <f>IF(SP_SUL!W346="","*",SP_SUL!W346)</f>
        <v>Bloco - TP's Dormentes + Solda + V89</v>
      </c>
      <c r="U343" s="137">
        <f ca="1">_xlfn.XLOOKUP(G343&amp;$U$2,BS_CONTROLE[CHAVE],BS_CONTROLE[Quantidade_11],"-")</f>
        <v>1</v>
      </c>
      <c r="V343" s="137">
        <f ca="1">_xlfn.XLOOKUP(G343&amp;$V$2,BS_CONTROLE[CHAVE],BS_CONTROLE[Quantidade_11],"-")</f>
        <v>0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OPORTUNIDADE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46092</v>
      </c>
      <c r="G344" s="145" t="str">
        <f>IF(SP_SUL!D347="","*",SP_SUL!D347)</f>
        <v>EDSON (TP-719)</v>
      </c>
      <c r="H344" s="145" t="str">
        <f>IF(SP_SUL!F347="","*",SP_SUL!F347)</f>
        <v>PDM - DESCARGA - DORMENTE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ZYQ-ZEM</v>
      </c>
      <c r="L344" s="139" t="str">
        <f>IF(SP_SUL!N347="","*",SP_SUL!N347)</f>
        <v>130ZYQ2</v>
      </c>
      <c r="M344" s="140">
        <f>IF(SP_SUL!J347="","*",SP_SUL!J347)</f>
        <v>55</v>
      </c>
      <c r="N344" s="144">
        <f>IF(SP_SUL!K347="","*",SP_SUL!K347)</f>
        <v>129</v>
      </c>
      <c r="O344" s="144" t="str">
        <f>IF(SP_SUL!L347="","*",SP_SUL!L347)</f>
        <v>-</v>
      </c>
      <c r="P344" s="143">
        <f>IF(SP_SUL!O347="","*",SP_SUL!O347)</f>
        <v>0.41666666666666669</v>
      </c>
      <c r="Q344" s="143">
        <f>IF(SP_SUL!P347="","*",SP_SUL!P347)</f>
        <v>6.9444444444444447E-4</v>
      </c>
      <c r="R344" s="145" t="str">
        <f>IF(SP_SUL!Q347="","*",CONCATENATE(SP_SUL!Q347," ",SP_SUL!R347))</f>
        <v>70 Nº DE DORMENTES</v>
      </c>
      <c r="S344" s="145" t="str">
        <f>IF(SP_SUL!V347="","*",SP_SUL!V347)</f>
        <v>Felipe</v>
      </c>
      <c r="T344" s="145" t="str">
        <f>IF(SP_SUL!W347="","*",SP_SUL!W347)</f>
        <v>PDM - Substituição de dormentes</v>
      </c>
      <c r="U344" s="137">
        <f ca="1">_xlfn.XLOOKUP(G344&amp;$U$2,BS_CONTROLE[CHAVE],BS_CONTROLE[Quantidade_11],"-")</f>
        <v>103</v>
      </c>
      <c r="V344" s="137">
        <f ca="1">_xlfn.XLOOKUP(G344&amp;$V$2,BS_CONTROLE[CHAVE],BS_CONTROLE[Quantidade_11],"-")</f>
        <v>0</v>
      </c>
      <c r="W344" s="137">
        <f ca="1">_xlfn.XLOOKUP(G344&amp;$W$2,BS_CONTROLE[CHAVE],BS_CONTROLE[Quantidade_11],"-")</f>
        <v>0</v>
      </c>
    </row>
    <row r="345" spans="1:23" hidden="1">
      <c r="A345" s="146" t="str">
        <f>IF(SP_SUL!Y348="","*",SP_SUL!Y348)</f>
        <v>OPORTUNIDADE</v>
      </c>
      <c r="B345" s="146" t="str">
        <f>IF(SP_SUL!X348="","*",SP_SUL!X348)</f>
        <v>Oportunidade</v>
      </c>
      <c r="C345" s="146" t="str">
        <f>IF(SP_SUL!Z348="","*",SP_SUL!Z348)</f>
        <v>*</v>
      </c>
      <c r="D345" s="139" t="str">
        <f>IF(SP_SUL!S348="","*",SP_SUL!S348)</f>
        <v>SP SUL</v>
      </c>
      <c r="E345" s="139" t="str">
        <f>IF(SP_SUL!T348="","*",SP_SUL!T348)</f>
        <v>ZKE-ZEV</v>
      </c>
      <c r="F345" s="145">
        <f>IF(SP_SUL!B348="","*",SP_SUL!B348)</f>
        <v>46092</v>
      </c>
      <c r="G345" s="145" t="str">
        <f>IF(SP_SUL!D348="","*",SP_SUL!D348)</f>
        <v>EDSON (TP-780)</v>
      </c>
      <c r="H345" s="145" t="str">
        <f>IF(SP_SUL!F348="","*",SP_SUL!F348)</f>
        <v>PDM - DESCARGA - DORMENTE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ZYQ-ZEM</v>
      </c>
      <c r="L345" s="139" t="str">
        <f>IF(SP_SUL!N348="","*",SP_SUL!N348)</f>
        <v>130ZYQ2</v>
      </c>
      <c r="M345" s="140">
        <f>IF(SP_SUL!J348="","*",SP_SUL!J348)</f>
        <v>55</v>
      </c>
      <c r="N345" s="144">
        <f>IF(SP_SUL!K348="","*",SP_SUL!K348)</f>
        <v>129</v>
      </c>
      <c r="O345" s="144" t="str">
        <f>IF(SP_SUL!L348="","*",SP_SUL!L348)</f>
        <v>-</v>
      </c>
      <c r="P345" s="143">
        <f>IF(SP_SUL!O348="","*",SP_SUL!O348)</f>
        <v>0.41666666666666669</v>
      </c>
      <c r="Q345" s="143">
        <f>IF(SP_SUL!P348="","*",SP_SUL!P348)</f>
        <v>6.9444444444444447E-4</v>
      </c>
      <c r="R345" s="145" t="str">
        <f>IF(SP_SUL!Q348="","*",CONCATENATE(SP_SUL!Q348," ",SP_SUL!R348))</f>
        <v>70 Nº DE DORMENTES</v>
      </c>
      <c r="S345" s="145" t="str">
        <f>IF(SP_SUL!V348="","*",SP_SUL!V348)</f>
        <v>Felipe</v>
      </c>
      <c r="T345" s="145" t="str">
        <f>IF(SP_SUL!W348="","*",SP_SUL!W348)</f>
        <v>PDM - Substituição de dormentes</v>
      </c>
      <c r="U345" s="137">
        <f ca="1">_xlfn.XLOOKUP(G345&amp;$U$2,BS_CONTROLE[CHAVE],BS_CONTROLE[Quantidade_11],"-")</f>
        <v>101</v>
      </c>
      <c r="V345" s="137" t="str">
        <f ca="1">_xlfn.XLOOKUP(G345&amp;$V$2,BS_CONTROLE[CHAVE],BS_CONTROLE[Quantidade_11],"-")</f>
        <v>-</v>
      </c>
      <c r="W345" s="137">
        <f ca="1">_xlfn.XLOOKUP(G345&amp;$W$2,BS_CONTROLE[CHAVE],BS_CONTROLE[Quantidade_11],"-")</f>
        <v>0</v>
      </c>
    </row>
    <row r="346" spans="1:23" hidden="1">
      <c r="A346" s="146" t="str">
        <f>IF(SP_SUL!Y349="","*",SP_SUL!Y349)</f>
        <v>OPORTUNIDADE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ZKE-ZEV</v>
      </c>
      <c r="F346" s="145">
        <f>IF(SP_SUL!B349="","*",SP_SUL!B349)</f>
        <v>46092</v>
      </c>
      <c r="G346" s="145" t="str">
        <f>IF(SP_SUL!D349="","*",SP_SUL!D349)</f>
        <v>CAIQUE (TP-869)</v>
      </c>
      <c r="H346" s="145" t="str">
        <f>IF(SP_SUL!F349="","*",SP_SUL!F349)</f>
        <v>MODERNIZAÇÃO - SOLDA</v>
      </c>
      <c r="I346" s="145" t="str">
        <f>IF(SP_SUL!H349="","*",SP_SUL!H349)</f>
        <v>-</v>
      </c>
      <c r="J346" s="145" t="str">
        <f>IF(SP_SUL!I349="","*",SP_SUL!I349)</f>
        <v>-</v>
      </c>
      <c r="K346" s="139" t="str">
        <f>IF(SP_SUL!M349="","*",SP_SUL!M349)</f>
        <v>ZEJ-ZEV</v>
      </c>
      <c r="L346" s="139">
        <f>IF(SP_SUL!N349="","*",SP_SUL!N349)</f>
        <v>1561551</v>
      </c>
      <c r="M346" s="140">
        <f>IF(SP_SUL!J349="","*",SP_SUL!J349)</f>
        <v>48</v>
      </c>
      <c r="N346" s="144">
        <f>IF(SP_SUL!K349="","*",SP_SUL!K349)</f>
        <v>155.61000000000001</v>
      </c>
      <c r="O346" s="144" t="str">
        <f>IF(SP_SUL!L349="","*",SP_SUL!L349)</f>
        <v>-</v>
      </c>
      <c r="P346" s="143">
        <f>IF(SP_SUL!O349="","*",SP_SUL!O349)</f>
        <v>0.35416666666666669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Alisson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0</v>
      </c>
      <c r="V346" s="137" t="str">
        <f ca="1">_xlfn.XLOOKUP(G346&amp;$V$2,BS_CONTROLE[CHAVE],BS_CONTROLE[Quantidade_11],"-")</f>
        <v>-</v>
      </c>
      <c r="W346" s="137">
        <f ca="1">_xlfn.XLOOKUP(G346&amp;$W$2,BS_CONTROLE[CHAVE],BS_CONTROLE[Quantidade_11],"-")</f>
        <v>0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ZKE-ZEV</v>
      </c>
      <c r="F347" s="145">
        <f>IF(SP_SUL!B350="","*",SP_SUL!B350)</f>
        <v>46092</v>
      </c>
      <c r="G347" s="145" t="str">
        <f>IF(SP_SUL!D350="","*",SP_SUL!D350)</f>
        <v>WALTER (TP-810)</v>
      </c>
      <c r="H347" s="145" t="str">
        <f>IF(SP_SUL!F350="","*",SP_SUL!F350)</f>
        <v>MODERNIZAÇÃO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ZEJ-ZEV</v>
      </c>
      <c r="L347" s="139">
        <f>IF(SP_SUL!N350="","*",SP_SUL!N350)</f>
        <v>1561551</v>
      </c>
      <c r="M347" s="140">
        <f>IF(SP_SUL!J350="","*",SP_SUL!J350)</f>
        <v>48</v>
      </c>
      <c r="N347" s="144">
        <f>IF(SP_SUL!K350="","*",SP_SUL!K350)</f>
        <v>155.691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>Alisson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0</v>
      </c>
      <c r="V347" s="137" t="str">
        <f ca="1">_xlfn.XLOOKUP(G347&amp;$V$2,BS_CONTROLE[CHAVE],BS_CONTROLE[Quantidade_11],"-")</f>
        <v>-</v>
      </c>
      <c r="W347" s="137">
        <f ca="1">_xlfn.XLOOKUP(G347&amp;$W$2,BS_CONTROLE[CHAVE],BS_CONTROLE[Quantidade_11],"-")</f>
        <v>0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SP SUL</v>
      </c>
      <c r="E348" s="139" t="str">
        <f>IF(SP_SUL!T351="","*",SP_SUL!T351)</f>
        <v>ZKE-ZEV</v>
      </c>
      <c r="F348" s="145">
        <f>IF(SP_SUL!B351="","*",SP_SUL!B351)</f>
        <v>46092</v>
      </c>
      <c r="G348" s="145" t="str">
        <f>IF(SP_SUL!D351="","*",SP_SUL!D351)</f>
        <v>MATEUS (TP-809)</v>
      </c>
      <c r="H348" s="145" t="str">
        <f>IF(SP_SUL!F351="","*",SP_SUL!F351)</f>
        <v>MODERNIZAÇÃO - SOLDA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ZEJ-ZEV</v>
      </c>
      <c r="L348" s="139">
        <f>IF(SP_SUL!N351="","*",SP_SUL!N351)</f>
        <v>1571561</v>
      </c>
      <c r="M348" s="140">
        <f>IF(SP_SUL!J351="","*",SP_SUL!J351)</f>
        <v>48</v>
      </c>
      <c r="N348" s="144">
        <f>IF(SP_SUL!K351="","*",SP_SUL!K351)</f>
        <v>156.33199999999999</v>
      </c>
      <c r="O348" s="144" t="str">
        <f>IF(SP_SUL!L351="","*",SP_SUL!L351)</f>
        <v>-</v>
      </c>
      <c r="P348" s="143">
        <f>IF(SP_SUL!O351="","*",SP_SUL!O351)</f>
        <v>0.35416666666666669</v>
      </c>
      <c r="Q348" s="143">
        <f>IF(SP_SUL!P351="","*",SP_SUL!P351)</f>
        <v>6.25E-2</v>
      </c>
      <c r="R348" s="145" t="str">
        <f>IF(SP_SUL!Q351="","*",CONCATENATE(SP_SUL!Q351," ",SP_SUL!R351))</f>
        <v>1 Nº DE SOLDA</v>
      </c>
      <c r="S348" s="145" t="str">
        <f>IF(SP_SUL!V351="","*",SP_SUL!V351)</f>
        <v>Alisson</v>
      </c>
      <c r="T348" s="145" t="str">
        <f>IF(SP_SUL!W351="","*",SP_SUL!W351)</f>
        <v xml:space="preserve">Execução de solda - Condicionado a temperatura </v>
      </c>
      <c r="U348" s="137">
        <f ca="1">_xlfn.XLOOKUP(G348&amp;$U$2,BS_CONTROLE[CHAVE],BS_CONTROLE[Quantidade_11],"-")</f>
        <v>0</v>
      </c>
      <c r="V348" s="137" t="str">
        <f ca="1">_xlfn.XLOOKUP(G348&amp;$V$2,BS_CONTROLE[CHAVE],BS_CONTROLE[Quantidade_11],"-")</f>
        <v>-</v>
      </c>
      <c r="W348" s="137">
        <f ca="1">_xlfn.XLOOKUP(G348&amp;$W$2,BS_CONTROLE[CHAVE],BS_CONTROLE[Quantidade_11],"-")</f>
        <v>0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ZEV-ZPT</v>
      </c>
      <c r="F349" s="145">
        <f>IF(SP_SUL!B352="","*",SP_SUL!B352)</f>
        <v>46092</v>
      </c>
      <c r="G349" s="145" t="str">
        <f>IF(SP_SUL!D352="","*",SP_SUL!D352)</f>
        <v>A84</v>
      </c>
      <c r="H349" s="145" t="str">
        <f>IF(SP_SUL!F352="","*",SP_SUL!F352)</f>
        <v>DETECÇÃO - RONDA 7 DIAS</v>
      </c>
      <c r="I349" s="145" t="str">
        <f>IF(SP_SUL!H352="","*",SP_SUL!H352)</f>
        <v>ZEV-2</v>
      </c>
      <c r="J349" s="145" t="str">
        <f>IF(SP_SUL!I352="","*",SP_SUL!I352)</f>
        <v>ZPG2</v>
      </c>
      <c r="K349" s="139" t="str">
        <f>IF(SP_SUL!M352="","*",SP_SUL!M352)</f>
        <v>ZEV-ZPG</v>
      </c>
      <c r="L349" s="139" t="str">
        <f>IF(SP_SUL!N352="","*",SP_SUL!N352)</f>
        <v>ZEVZPG</v>
      </c>
      <c r="M349" s="140">
        <f>IF(SP_SUL!J352="","*",SP_SUL!J352)</f>
        <v>92</v>
      </c>
      <c r="N349" s="144">
        <f>IF(SP_SUL!K352="","*",SP_SUL!K352)</f>
        <v>65.3</v>
      </c>
      <c r="O349" s="144" t="str">
        <f>IF(SP_SUL!L352="","*",SP_SUL!L352)</f>
        <v>-</v>
      </c>
      <c r="P349" s="143">
        <f>IF(SP_SUL!O352="","*",SP_SUL!O352)</f>
        <v>0.3125</v>
      </c>
      <c r="Q349" s="143">
        <f>IF(SP_SUL!P352="","*",SP_SUL!P352)</f>
        <v>4.1666666666666664E-2</v>
      </c>
      <c r="R349" s="145" t="str">
        <f>IF(SP_SUL!Q352="","*",CONCATENATE(SP_SUL!Q352," ",SP_SUL!R352))</f>
        <v>60 KM</v>
      </c>
      <c r="S349" s="145" t="str">
        <f>IF(SP_SUL!V352="","*",SP_SUL!V352)</f>
        <v>Jhon</v>
      </c>
      <c r="T349" s="145" t="str">
        <f>IF(SP_SUL!W352="","*",SP_SUL!W352)</f>
        <v>R7D</v>
      </c>
      <c r="U349" s="137">
        <f ca="1">_xlfn.XLOOKUP(G349&amp;$U$2,BS_CONTROLE[CHAVE],BS_CONTROLE[Quantidade_11],"-")</f>
        <v>60</v>
      </c>
      <c r="V349" s="137">
        <f ca="1">_xlfn.XLOOKUP(G349&amp;$V$2,BS_CONTROLE[CHAVE],BS_CONTROLE[Quantidade_11],"-")</f>
        <v>40</v>
      </c>
      <c r="W349" s="137">
        <f ca="1">_xlfn.XLOOKUP(G349&amp;$W$2,BS_CONTROLE[CHAVE],BS_CONTROLE[Quantidade_11],"-")</f>
        <v>82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ZEV-ZPT</v>
      </c>
      <c r="F350" s="145">
        <f>IF(SP_SUL!B353="","*",SP_SUL!B353)</f>
        <v>46092</v>
      </c>
      <c r="G350" s="145" t="str">
        <f>IF(SP_SUL!D353="","*",SP_SUL!D353)</f>
        <v>JACIANO (TF-674)</v>
      </c>
      <c r="H350" s="145" t="str">
        <f>IF(SP_SUL!F353="","*",SP_SUL!F353)</f>
        <v>PDM - SUBSTITUIÇÃO - DORMENTE</v>
      </c>
      <c r="I350" s="145" t="str">
        <f>IF(SP_SUL!H353="","*",SP_SUL!H353)</f>
        <v>-</v>
      </c>
      <c r="J350" s="145" t="str">
        <f>IF(SP_SUL!I353="","*",SP_SUL!I353)</f>
        <v>-</v>
      </c>
      <c r="K350" s="139" t="str">
        <f>IF(SP_SUL!M353="","*",SP_SUL!M353)</f>
        <v>ZEZ-069</v>
      </c>
      <c r="L350" s="139" t="str">
        <f>IF(SP_SUL!N353="","*",SP_SUL!N353)</f>
        <v>K73K722</v>
      </c>
      <c r="M350" s="140">
        <f>IF(SP_SUL!J353="","*",SP_SUL!J353)</f>
        <v>92</v>
      </c>
      <c r="N350" s="144">
        <f>IF(SP_SUL!K353="","*",SP_SUL!K353)</f>
        <v>72</v>
      </c>
      <c r="O350" s="144" t="str">
        <f>IF(SP_SUL!L353="","*",SP_SUL!L353)</f>
        <v>-</v>
      </c>
      <c r="P350" s="143">
        <f>IF(SP_SUL!O353="","*",SP_SUL!O353)</f>
        <v>0.41666666666666669</v>
      </c>
      <c r="Q350" s="143">
        <f>IF(SP_SUL!P353="","*",SP_SUL!P353)</f>
        <v>8.3333333333333329E-2</v>
      </c>
      <c r="R350" s="145" t="str">
        <f>IF(SP_SUL!Q353="","*",CONCATENATE(SP_SUL!Q353," ",SP_SUL!R353))</f>
        <v>30 Nº DE DORMENTES</v>
      </c>
      <c r="S350" s="145" t="str">
        <f>IF(SP_SUL!V353="","*",SP_SUL!V353)</f>
        <v>Moises</v>
      </c>
      <c r="T350" s="145" t="str">
        <f>IF(SP_SUL!W353="","*",SP_SUL!W353)</f>
        <v>PDM - Substituição de dormentes</v>
      </c>
      <c r="U350" s="137">
        <f ca="1">_xlfn.XLOOKUP(G350&amp;$U$2,BS_CONTROLE[CHAVE],BS_CONTROLE[Quantidade_11],"-")</f>
        <v>0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ZEV-ZPT</v>
      </c>
      <c r="F351" s="145">
        <f>IF(SP_SUL!B354="","*",SP_SUL!B354)</f>
        <v>46092</v>
      </c>
      <c r="G351" s="145" t="str">
        <f>IF(SP_SUL!D354="","*",SP_SUL!D354)</f>
        <v>MODERNIZAÇÃO TURMA 2</v>
      </c>
      <c r="H351" s="145" t="str">
        <f>IF(SP_SUL!F354="","*",SP_SUL!F354)</f>
        <v>MODERNIZAÇÃO - SOLDA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ZXW-ZEZ</v>
      </c>
      <c r="L351" s="139" t="str">
        <f>IF(SP_SUL!N354="","*",SP_SUL!N354)</f>
        <v>ZXWK792</v>
      </c>
      <c r="M351" s="140">
        <f>IF(SP_SUL!J354="","*",SP_SUL!J354)</f>
        <v>92</v>
      </c>
      <c r="N351" s="144">
        <f>IF(SP_SUL!K354="","*",SP_SUL!K354)</f>
        <v>80.040000000000006</v>
      </c>
      <c r="O351" s="144" t="str">
        <f>IF(SP_SUL!L354="","*",SP_SUL!L354)</f>
        <v>-</v>
      </c>
      <c r="P351" s="143">
        <f>IF(SP_SUL!O354="","*",SP_SUL!O354)</f>
        <v>0.34375</v>
      </c>
      <c r="Q351" s="143">
        <f>IF(SP_SUL!P354="","*",SP_SUL!P354)</f>
        <v>6.25E-2</v>
      </c>
      <c r="R351" s="145" t="str">
        <f>IF(SP_SUL!Q354="","*",CONCATENATE(SP_SUL!Q354," ",SP_SUL!R354))</f>
        <v>1 Nº DE SOLDA</v>
      </c>
      <c r="S351" s="145" t="str">
        <f>IF(SP_SUL!V354="","*",SP_SUL!V354)</f>
        <v>Augusto</v>
      </c>
      <c r="T351" s="145" t="str">
        <f>IF(SP_SUL!W354="","*",SP_SUL!W354)</f>
        <v xml:space="preserve">Execução de solda - Condicionado a temperatura </v>
      </c>
      <c r="U351" s="137">
        <f ca="1">_xlfn.XLOOKUP(G351&amp;$U$2,BS_CONTROLE[CHAVE],BS_CONTROLE[Quantidade_11],"-")</f>
        <v>0</v>
      </c>
      <c r="V351" s="137">
        <f ca="1">_xlfn.XLOOKUP(G351&amp;$V$2,BS_CONTROLE[CHAVE],BS_CONTROLE[Quantidade_11],"-")</f>
        <v>1</v>
      </c>
      <c r="W351" s="137">
        <f ca="1">_xlfn.XLOOKUP(G351&amp;$W$2,BS_CONTROLE[CHAVE],BS_CONTROLE[Quantidade_11],"-")</f>
        <v>0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ZEV-ZPT</v>
      </c>
      <c r="F352" s="145">
        <f>IF(SP_SUL!B355="","*",SP_SUL!B355)</f>
        <v>46092</v>
      </c>
      <c r="G352" s="145" t="str">
        <f>IF(SP_SUL!D355="","*",SP_SUL!D355)</f>
        <v>CARLOS (TP-722)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ZXW</v>
      </c>
      <c r="L352" s="139" t="str">
        <f>IF(SP_SUL!N355="","*",SP_SUL!N355)</f>
        <v>ZXW2</v>
      </c>
      <c r="M352" s="140">
        <f>IF(SP_SUL!J355="","*",SP_SUL!J355)</f>
        <v>92</v>
      </c>
      <c r="N352" s="144">
        <f>IF(SP_SUL!K355="","*",SP_SUL!K355)</f>
        <v>82</v>
      </c>
      <c r="O352" s="144" t="str">
        <f>IF(SP_SUL!L355="","*",SP_SUL!L355)</f>
        <v>-</v>
      </c>
      <c r="P352" s="143">
        <f>IF(SP_SUL!O355="","*",SP_SUL!O355)</f>
        <v>0.41666666666666669</v>
      </c>
      <c r="Q352" s="143">
        <f>IF(SP_SUL!P355="","*",SP_SUL!P355)</f>
        <v>8.3333333333333329E-2</v>
      </c>
      <c r="R352" s="145" t="str">
        <f>IF(SP_SUL!Q355="","*",CONCATENATE(SP_SUL!Q355," ",SP_SUL!R355))</f>
        <v>30 Nº DE DORMENTES</v>
      </c>
      <c r="S352" s="145" t="str">
        <f>IF(SP_SUL!V355="","*",SP_SUL!V355)</f>
        <v>Moises</v>
      </c>
      <c r="T352" s="145" t="str">
        <f>IF(SP_SUL!W355="","*",SP_SUL!W355)</f>
        <v>PDM - Substituição de dormentes</v>
      </c>
      <c r="U352" s="137">
        <f ca="1">_xlfn.XLOOKUP(G352&amp;$U$2,BS_CONTROLE[CHAVE],BS_CONTROLE[Quantidade_11],"-")</f>
        <v>0</v>
      </c>
      <c r="V352" s="137">
        <f ca="1">_xlfn.XLOOKUP(G352&amp;$V$2,BS_CONTROLE[CHAVE],BS_CONTROLE[Quantidade_11],"-")</f>
        <v>0</v>
      </c>
      <c r="W352" s="137">
        <f ca="1">_xlfn.XLOOKUP(G352&amp;$W$2,BS_CONTROLE[CHAVE],BS_CONTROLE[Quantidade_11],"-")</f>
        <v>0</v>
      </c>
    </row>
    <row r="353" spans="1:23" hidden="1">
      <c r="A353" s="146" t="str">
        <f>IF(SP_SUL!Y356="","*",SP_SUL!Y356)</f>
        <v>OPORTUNIDADE</v>
      </c>
      <c r="B353" s="146" t="str">
        <f>IF(SP_SUL!X356="","*",SP_SUL!X356)</f>
        <v>Oportunidade</v>
      </c>
      <c r="C353" s="146" t="str">
        <f>IF(SP_SUL!Z356="","*",SP_SUL!Z356)</f>
        <v>*</v>
      </c>
      <c r="D353" s="139" t="str">
        <f>IF(SP_SUL!S356="","*",SP_SUL!S356)</f>
        <v>SP SUL</v>
      </c>
      <c r="E353" s="139" t="str">
        <f>IF(SP_SUL!T356="","*",SP_SUL!T356)</f>
        <v>ZEV-ZPT</v>
      </c>
      <c r="F353" s="145">
        <f>IF(SP_SUL!B356="","*",SP_SUL!B356)</f>
        <v>46092</v>
      </c>
      <c r="G353" s="145" t="str">
        <f>IF(SP_SUL!D356="","*",SP_SUL!D356)</f>
        <v>EXPANSÃO TURMA 1</v>
      </c>
      <c r="H353" s="145" t="str">
        <f>IF(SP_SUL!F356="","*",SP_SUL!F356)</f>
        <v>EXPANSÃO - SOLDA</v>
      </c>
      <c r="I353" s="145" t="str">
        <f>IF(SP_SUL!H356="","*",SP_SUL!H356)</f>
        <v>-</v>
      </c>
      <c r="J353" s="145" t="str">
        <f>IF(SP_SUL!I356="","*",SP_SUL!I356)</f>
        <v>-</v>
      </c>
      <c r="K353" s="139" t="str">
        <f>IF(SP_SUL!M356="","*",SP_SUL!M356)</f>
        <v>ZGM-109</v>
      </c>
      <c r="L353" s="139">
        <f>IF(SP_SUL!N356="","*",SP_SUL!N356)</f>
        <v>1121111</v>
      </c>
      <c r="M353" s="140">
        <f>IF(SP_SUL!J356="","*",SP_SUL!J356)</f>
        <v>30</v>
      </c>
      <c r="N353" s="144">
        <f>IF(SP_SUL!K356="","*",SP_SUL!K356)</f>
        <v>111.5</v>
      </c>
      <c r="O353" s="144">
        <f>IF(SP_SUL!L356="","*",SP_SUL!L356)</f>
        <v>112</v>
      </c>
      <c r="P353" s="143">
        <f>IF(SP_SUL!O356="","*",SP_SUL!O356)</f>
        <v>0.41666666666666669</v>
      </c>
      <c r="Q353" s="143">
        <f>IF(SP_SUL!P356="","*",SP_SUL!P356)</f>
        <v>6.25E-2</v>
      </c>
      <c r="R353" s="145" t="str">
        <f>IF(SP_SUL!Q356="","*",CONCATENATE(SP_SUL!Q356," ",SP_SUL!R356))</f>
        <v>1 Nº DE SOLDA</v>
      </c>
      <c r="S353" s="145" t="str">
        <f>IF(SP_SUL!V356="","*",SP_SUL!V356)</f>
        <v>Pedro</v>
      </c>
      <c r="T353" s="145" t="str">
        <f>IF(SP_SUL!W356="","*",SP_SUL!W356)</f>
        <v xml:space="preserve">Execução de solda - Condicionado a temperatura </v>
      </c>
      <c r="U353" s="137">
        <f ca="1">_xlfn.XLOOKUP(G353&amp;$U$2,BS_CONTROLE[CHAVE],BS_CONTROLE[Quantidade_11],"-")</f>
        <v>0</v>
      </c>
      <c r="V353" s="137" t="str">
        <f ca="1">_xlfn.XLOOKUP(G353&amp;$V$2,BS_CONTROLE[CHAVE],BS_CONTROLE[Quantidade_11],"-")</f>
        <v>-</v>
      </c>
      <c r="W353" s="137">
        <f ca="1">_xlfn.XLOOKUP(G353&amp;$W$2,BS_CONTROLE[CHAVE],BS_CONTROLE[Quantidade_11],"-")</f>
        <v>0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ZEV-ZPT</v>
      </c>
      <c r="F354" s="145">
        <f>IF(SP_SUL!B357="","*",SP_SUL!B357)</f>
        <v>46092</v>
      </c>
      <c r="G354" s="145" t="str">
        <f>IF(SP_SUL!D357="","*",SP_SUL!D357)</f>
        <v>DIEGO (TF-42)</v>
      </c>
      <c r="H354" s="145" t="str">
        <f>IF(SP_SUL!F357="","*",SP_SUL!F357)</f>
        <v>LIMPEZA LASTRO</v>
      </c>
      <c r="I354" s="145" t="str">
        <f>IF(SP_SUL!H357="","*",SP_SUL!H357)</f>
        <v>-</v>
      </c>
      <c r="J354" s="145" t="str">
        <f>IF(SP_SUL!I357="","*",SP_SUL!I357)</f>
        <v>-</v>
      </c>
      <c r="K354" s="139" t="str">
        <f>IF(SP_SUL!M357="","*",SP_SUL!M357)</f>
        <v>ZGM-109</v>
      </c>
      <c r="L354" s="139">
        <f>IF(SP_SUL!N357="","*",SP_SUL!N357)</f>
        <v>1131121</v>
      </c>
      <c r="M354" s="140">
        <f>IF(SP_SUL!J357="","*",SP_SUL!J357)</f>
        <v>30</v>
      </c>
      <c r="N354" s="144">
        <f>IF(SP_SUL!K357="","*",SP_SUL!K357)</f>
        <v>113</v>
      </c>
      <c r="O354" s="144" t="str">
        <f>IF(SP_SUL!L357="","*",SP_SUL!L357)</f>
        <v>-</v>
      </c>
      <c r="P354" s="143">
        <f>IF(SP_SUL!O357="","*",SP_SUL!O357)</f>
        <v>0.41666666666666669</v>
      </c>
      <c r="Q354" s="143">
        <f>IF(SP_SUL!P357="","*",SP_SUL!P357)</f>
        <v>6.25E-2</v>
      </c>
      <c r="R354" s="145" t="str">
        <f>IF(SP_SUL!Q357="","*",CONCATENATE(SP_SUL!Q357," ",SP_SUL!R357))</f>
        <v>30 M</v>
      </c>
      <c r="S354" s="145" t="str">
        <f>IF(SP_SUL!V357="","*",SP_SUL!V357)</f>
        <v>Moises</v>
      </c>
      <c r="T354" s="145" t="str">
        <f>IF(SP_SUL!W357="","*",SP_SUL!W357)</f>
        <v>Limpeza de lastro</v>
      </c>
      <c r="U354" s="137">
        <f ca="1">_xlfn.XLOOKUP(G354&amp;$U$2,BS_CONTROLE[CHAVE],BS_CONTROLE[Quantidade_11],"-")</f>
        <v>52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*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ZEV-ZPT</v>
      </c>
      <c r="F355" s="145">
        <f>IF(SP_SUL!B358="","*",SP_SUL!B358)</f>
        <v>46092</v>
      </c>
      <c r="G355" s="145" t="str">
        <f>IF(SP_SUL!D358="","*",SP_SUL!D358)</f>
        <v>V85</v>
      </c>
      <c r="H355" s="145" t="str">
        <f>IF(SP_SUL!F358="","*",SP_SUL!F358)</f>
        <v>DESLOCAMENTO</v>
      </c>
      <c r="I355" s="145" t="str">
        <f>IF(SP_SUL!H358="","*",SP_SUL!H358)</f>
        <v>ZEV-2</v>
      </c>
      <c r="J355" s="145" t="str">
        <f>IF(SP_SUL!I358="","*",SP_SUL!I358)</f>
        <v>ZPTZDR</v>
      </c>
      <c r="K355" s="139" t="str">
        <f>IF(SP_SUL!M358="","*",SP_SUL!M358)</f>
        <v>ZEV-ZPT</v>
      </c>
      <c r="L355" s="139" t="str">
        <f>IF(SP_SUL!N358="","*",SP_SUL!N358)</f>
        <v>ZEVZPT</v>
      </c>
      <c r="M355" s="140">
        <f>IF(SP_SUL!J358="","*",SP_SUL!J358)</f>
        <v>92</v>
      </c>
      <c r="N355" s="144">
        <f>IF(SP_SUL!K358="","*",SP_SUL!K358)</f>
        <v>66</v>
      </c>
      <c r="O355" s="144" t="str">
        <f>IF(SP_SUL!L358="","*",SP_SUL!L358)</f>
        <v>-</v>
      </c>
      <c r="P355" s="143">
        <f>IF(SP_SUL!O358="","*",SP_SUL!O358)</f>
        <v>0.375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Saulo</v>
      </c>
      <c r="T355" s="145" t="str">
        <f>IF(SP_SUL!W358="","*",SP_SUL!W358)</f>
        <v>Deslocamento</v>
      </c>
      <c r="U355" s="137">
        <f ca="1">_xlfn.XLOOKUP(G355&amp;$U$2,BS_CONTROLE[CHAVE],BS_CONTROLE[Quantidade_11],"-")</f>
        <v>1</v>
      </c>
      <c r="V355" s="137">
        <f ca="1">_xlfn.XLOOKUP(G355&amp;$V$2,BS_CONTROLE[CHAVE],BS_CONTROLE[Quantidade_11],"-")</f>
        <v>1860</v>
      </c>
      <c r="W355" s="137">
        <f ca="1">_xlfn.XLOOKUP(G355&amp;$W$2,BS_CONTROLE[CHAVE],BS_CONTROLE[Quantidade_11],"-")</f>
        <v>1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ZBV-ZRX</v>
      </c>
      <c r="F357" s="145">
        <f>IF(SP_SUL!B360="","*",SP_SUL!B360)</f>
        <v>46093</v>
      </c>
      <c r="G357" s="145" t="str">
        <f>IF(SP_SUL!D360="","*",SP_SUL!D360)</f>
        <v>KLECIO (TP-699)</v>
      </c>
      <c r="H357" s="145" t="str">
        <f>IF(SP_SUL!F360="","*",SP_SUL!F360)</f>
        <v>PDM - SOLDA</v>
      </c>
      <c r="I357" s="145" t="str">
        <f>IF(SP_SUL!H360="","*",SP_SUL!H360)</f>
        <v>-</v>
      </c>
      <c r="J357" s="145" t="str">
        <f>IF(SP_SUL!I360="","*",SP_SUL!I360)</f>
        <v>-</v>
      </c>
      <c r="K357" s="139" t="str">
        <f>IF(SP_SUL!M360="","*",SP_SUL!M360)</f>
        <v>ZTT</v>
      </c>
      <c r="L357" s="139" t="str">
        <f>IF(SP_SUL!N360="","*",SP_SUL!N360)</f>
        <v>ZTTK971</v>
      </c>
      <c r="M357" s="140">
        <f>IF(SP_SUL!J360="","*",SP_SUL!J360)</f>
        <v>70</v>
      </c>
      <c r="N357" s="144">
        <f>IF(SP_SUL!K360="","*",SP_SUL!K360)</f>
        <v>97.3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6.25E-2</v>
      </c>
      <c r="R357" s="145" t="str">
        <f>IF(SP_SUL!Q360="","*",CONCATENATE(SP_SUL!Q360," ",SP_SUL!R360))</f>
        <v>1 Nº DE SOLDA</v>
      </c>
      <c r="S357" s="145" t="str">
        <f>IF(SP_SUL!V360="","*",SP_SUL!V360)</f>
        <v>Israel</v>
      </c>
      <c r="T357" s="145" t="str">
        <f>IF(SP_SUL!W360="","*",SP_SUL!W360)</f>
        <v xml:space="preserve">Execução de solda - Condicionado a temperatura </v>
      </c>
      <c r="U357" s="137">
        <f ca="1">_xlfn.XLOOKUP(G357&amp;$U$2,BS_CONTROLE[CHAVE],BS_CONTROLE[Quantidade_11],"-")</f>
        <v>0</v>
      </c>
      <c r="V357" s="137">
        <f ca="1">_xlfn.XLOOKUP(G357&amp;$V$2,BS_CONTROLE[CHAVE],BS_CONTROLE[Quantidade_11],"-")</f>
        <v>0</v>
      </c>
      <c r="W357" s="137">
        <f ca="1">_xlfn.XLOOKUP(G357&amp;$W$2,BS_CONTROLE[CHAVE],BS_CONTROLE[Quantidade_11],"-")</f>
        <v>0</v>
      </c>
    </row>
    <row r="358" spans="1:23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ZBV-ZRX</v>
      </c>
      <c r="F358" s="145">
        <f>IF(SP_SUL!B361="","*",SP_SUL!B361)</f>
        <v>46093</v>
      </c>
      <c r="G358" s="145" t="str">
        <f>IF(SP_SUL!D361="","*",SP_SUL!D361)</f>
        <v>V92</v>
      </c>
      <c r="H358" s="145" t="str">
        <f>IF(SP_SUL!F361="","*",SP_SUL!F361)</f>
        <v>MECANIZAÇÃO - SOCADORA</v>
      </c>
      <c r="I358" s="145" t="str">
        <f>IF(SP_SUL!H361="","*",SP_SUL!H361)</f>
        <v>ZAC-2</v>
      </c>
      <c r="J358" s="145" t="str">
        <f>IF(SP_SUL!I361="","*",SP_SUL!I361)</f>
        <v>ZAC-2</v>
      </c>
      <c r="K358" s="139" t="str">
        <f>IF(SP_SUL!M361="","*",SP_SUL!M361)</f>
        <v>ZAC-ZSW</v>
      </c>
      <c r="L358" s="139" t="str">
        <f>IF(SP_SUL!N361="","*",SP_SUL!N361)</f>
        <v>ZACZSW</v>
      </c>
      <c r="M358" s="140">
        <f>IF(SP_SUL!J361="","*",SP_SUL!J361)</f>
        <v>70</v>
      </c>
      <c r="N358" s="144">
        <f>IF(SP_SUL!K361="","*",SP_SUL!K361)</f>
        <v>86.5</v>
      </c>
      <c r="O358" s="144">
        <f>IF(SP_SUL!L361="","*",SP_SUL!L361)</f>
        <v>86.9</v>
      </c>
      <c r="P358" s="143">
        <f>IF(SP_SUL!O361="","*",SP_SUL!O361)</f>
        <v>0.375</v>
      </c>
      <c r="Q358" s="143">
        <f>IF(SP_SUL!P361="","*",SP_SUL!P361)</f>
        <v>8.3333333333333329E-2</v>
      </c>
      <c r="R358" s="145" t="str">
        <f>IF(SP_SUL!Q361="","*",CONCATENATE(SP_SUL!Q361," ",SP_SUL!R361))</f>
        <v>200 M</v>
      </c>
      <c r="S358" s="145" t="str">
        <f>IF(SP_SUL!V361="","*",SP_SUL!V361)</f>
        <v>Israel</v>
      </c>
      <c r="T358" s="145" t="str">
        <f>IF(SP_SUL!W361="","*",SP_SUL!W361)</f>
        <v>Socaria mecanizada</v>
      </c>
      <c r="U358" s="137">
        <f ca="1">_xlfn.XLOOKUP(G358&amp;$U$2,BS_CONTROLE[CHAVE],BS_CONTROLE[Quantidade_11],"-")</f>
        <v>0</v>
      </c>
      <c r="V358" s="137">
        <f ca="1">_xlfn.XLOOKUP(G358&amp;$V$2,BS_CONTROLE[CHAVE],BS_CONTROLE[Quantidade_11],"-")</f>
        <v>0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ZBV-ZRX</v>
      </c>
      <c r="F359" s="145" t="str">
        <f>IF(SP_SUL!B362="","*",SP_SUL!B362)</f>
        <v>*</v>
      </c>
      <c r="G359" s="145" t="str">
        <f>IF(SP_SUL!D362="","*",SP_SUL!D362)</f>
        <v>A74</v>
      </c>
      <c r="H359" s="145" t="str">
        <f>IF(SP_SUL!F362="","*",SP_SUL!F362)</f>
        <v>DETECÇÃO - RONDA 7 DIAS</v>
      </c>
      <c r="I359" s="145" t="str">
        <f>IF(SP_SUL!H362="","*",SP_SUL!H362)</f>
        <v>ZBVZQB</v>
      </c>
      <c r="J359" s="145" t="str">
        <f>IF(SP_SUL!I362="","*",SP_SUL!I362)</f>
        <v>ZRX</v>
      </c>
      <c r="K359" s="139" t="str">
        <f>IF(SP_SUL!M362="","*",SP_SUL!M362)</f>
        <v>ZQBZBV-ZRX</v>
      </c>
      <c r="L359" s="139" t="str">
        <f>IF(SP_SUL!N362="","*",SP_SUL!N362)</f>
        <v>ZQBZBVZRX</v>
      </c>
      <c r="M359" s="140">
        <f>IF(SP_SUL!J362="","*",SP_SUL!J362)</f>
        <v>68</v>
      </c>
      <c r="N359" s="144">
        <f>IF(SP_SUL!K362="","*",SP_SUL!K362)</f>
        <v>52</v>
      </c>
      <c r="O359" s="144" t="str">
        <f>IF(SP_SUL!L362="","*",SP_SUL!L362)</f>
        <v>*</v>
      </c>
      <c r="P359" s="143">
        <f>IF(SP_SUL!O362="","*",SP_SUL!O362)</f>
        <v>0.33333333333333331</v>
      </c>
      <c r="Q359" s="143">
        <f>IF(SP_SUL!P362="","*",SP_SUL!P362)</f>
        <v>4.1666666666666664E-2</v>
      </c>
      <c r="R359" s="145" t="str">
        <f>IF(SP_SUL!Q362="","*",CONCATENATE(SP_SUL!Q362," ",SP_SUL!R362))</f>
        <v>60 KM</v>
      </c>
      <c r="S359" s="145" t="str">
        <f>IF(SP_SUL!V362="","*",SP_SUL!V362)</f>
        <v>Jhon</v>
      </c>
      <c r="T359" s="145" t="str">
        <f>IF(SP_SUL!W362="","*",SP_SUL!W362)</f>
        <v>R7D</v>
      </c>
      <c r="U359" s="137">
        <f ca="1">_xlfn.XLOOKUP(G359&amp;$U$2,BS_CONTROLE[CHAVE],BS_CONTROLE[Quantidade_11],"-")</f>
        <v>105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ZBV-ZKE</v>
      </c>
      <c r="F361" s="145">
        <f>IF(SP_SUL!B364="","*",SP_SUL!B364)</f>
        <v>46093</v>
      </c>
      <c r="G361" s="145" t="str">
        <f>IF(SP_SUL!D364="","*",SP_SUL!D364)</f>
        <v>W59</v>
      </c>
      <c r="H361" s="145" t="str">
        <f>IF(SP_SUL!F364="","*",SP_SUL!F364)</f>
        <v>PDM - DESCARGA - DORMENTE</v>
      </c>
      <c r="I361" s="145" t="str">
        <f>IF(SP_SUL!H364="","*",SP_SUL!H364)</f>
        <v>ZYU-1</v>
      </c>
      <c r="J361" s="145" t="str">
        <f>IF(SP_SUL!I364="","*",SP_SUL!I364)</f>
        <v>ZYU-1</v>
      </c>
      <c r="K361" s="139" t="str">
        <f>IF(SP_SUL!M364="","*",SP_SUL!M364)</f>
        <v>ZQB-ZBV</v>
      </c>
      <c r="L361" s="139" t="str">
        <f>IF(SP_SUL!N364="","*",SP_SUL!N364)</f>
        <v>ZQBZBL</v>
      </c>
      <c r="M361" s="140">
        <f>IF(SP_SUL!J364="","*",SP_SUL!J364)</f>
        <v>56</v>
      </c>
      <c r="N361" s="144">
        <f>IF(SP_SUL!K364="","*",SP_SUL!K364)</f>
        <v>253.7</v>
      </c>
      <c r="O361" s="144">
        <f>IF(SP_SUL!L364="","*",SP_SUL!L364)</f>
        <v>252.042</v>
      </c>
      <c r="P361" s="143">
        <f>IF(SP_SUL!O364="","*",SP_SUL!O364)</f>
        <v>0.33333333333333331</v>
      </c>
      <c r="Q361" s="143">
        <f>IF(SP_SUL!P364="","*",SP_SUL!P364)</f>
        <v>6.25E-2</v>
      </c>
      <c r="R361" s="145" t="str">
        <f>IF(SP_SUL!Q364="","*",CONCATENATE(SP_SUL!Q364," ",SP_SUL!R364))</f>
        <v>567 Nº DE DORMENTES</v>
      </c>
      <c r="S361" s="145" t="str">
        <f>IF(SP_SUL!V364="","*",SP_SUL!V364)</f>
        <v>Jonas</v>
      </c>
      <c r="T361" s="145" t="str">
        <f>IF(SP_SUL!W364="","*",SP_SUL!W364)</f>
        <v xml:space="preserve">PDM - Descarga de dormentes </v>
      </c>
      <c r="U361" s="137">
        <f ca="1">_xlfn.XLOOKUP(G361&amp;$U$2,BS_CONTROLE[CHAVE],BS_CONTROLE[Quantidade_11],"-")</f>
        <v>0</v>
      </c>
      <c r="V361" s="137">
        <f ca="1">_xlfn.XLOOKUP(G361&amp;$V$2,BS_CONTROLE[CHAVE],BS_CONTROLE[Quantidade_11],"-")</f>
        <v>0</v>
      </c>
      <c r="W361" s="137">
        <f ca="1">_xlfn.XLOOKUP(G361&amp;$W$2,BS_CONTROLE[CHAVE],BS_CONTROLE[Quantidade_11],"-")</f>
        <v>1</v>
      </c>
    </row>
    <row r="362" spans="1:23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ZBV-ZKE</v>
      </c>
      <c r="F362" s="145">
        <f>IF(SP_SUL!B365="","*",SP_SUL!B365)</f>
        <v>46093</v>
      </c>
      <c r="G362" s="145" t="str">
        <f>IF(SP_SUL!D365="","*",SP_SUL!D365)</f>
        <v>JOSÉ (TP-879)</v>
      </c>
      <c r="H362" s="145" t="str">
        <f>IF(SP_SUL!F365="","*",SP_SUL!F365)</f>
        <v>PDM - SUBSTITUIÇÃO - DORMENTE</v>
      </c>
      <c r="I362" s="145" t="str">
        <f>IF(SP_SUL!H365="","*",SP_SUL!H365)</f>
        <v>-</v>
      </c>
      <c r="J362" s="145" t="str">
        <f>IF(SP_SUL!I365="","*",SP_SUL!I365)</f>
        <v>*</v>
      </c>
      <c r="K362" s="139" t="str">
        <f>IF(SP_SUL!M365="","*",SP_SUL!M365)</f>
        <v>ZQB-ZBV</v>
      </c>
      <c r="L362" s="139" t="str">
        <f>IF(SP_SUL!N365="","*",SP_SUL!N365)</f>
        <v>ZQBZBL</v>
      </c>
      <c r="M362" s="140">
        <f>IF(SP_SUL!J365="","*",SP_SUL!J365)</f>
        <v>56</v>
      </c>
      <c r="N362" s="144">
        <f>IF(SP_SUL!K365="","*",SP_SUL!K365)</f>
        <v>253.7</v>
      </c>
      <c r="O362" s="144" t="str">
        <f>IF(SP_SUL!L365="","*",SP_SUL!L365)</f>
        <v>-</v>
      </c>
      <c r="P362" s="143">
        <f>IF(SP_SUL!O365="","*",SP_SUL!O365)</f>
        <v>0.375</v>
      </c>
      <c r="Q362" s="143">
        <f>IF(SP_SUL!P365="","*",SP_SUL!P365)</f>
        <v>6.25E-2</v>
      </c>
      <c r="R362" s="145" t="str">
        <f>IF(SP_SUL!Q365="","*",CONCATENATE(SP_SUL!Q365," ",SP_SUL!R365))</f>
        <v>30 Nº DE DORMENTES</v>
      </c>
      <c r="S362" s="145" t="str">
        <f>IF(SP_SUL!V365="","*",SP_SUL!V365)</f>
        <v>Jonas</v>
      </c>
      <c r="T362" s="145" t="str">
        <f>IF(SP_SUL!W365="","*",SP_SUL!W365)</f>
        <v>PDM - Substituição de dormentes</v>
      </c>
      <c r="U362" s="137">
        <f ca="1">_xlfn.XLOOKUP(G362&amp;$U$2,BS_CONTROLE[CHAVE],BS_CONTROLE[Quantidade_11],"-")</f>
        <v>0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ZBV-ZKE</v>
      </c>
      <c r="F363" s="145">
        <f>IF(SP_SUL!B366="","*",SP_SUL!B366)</f>
        <v>46093</v>
      </c>
      <c r="G363" s="145" t="str">
        <f>IF(SP_SUL!D366="","*",SP_SUL!D366)</f>
        <v>EDSON/NIVALDO (TP-819)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-</v>
      </c>
      <c r="K363" s="139" t="str">
        <f>IF(SP_SUL!M366="","*",SP_SUL!M366)</f>
        <v>ZXI-ZVK</v>
      </c>
      <c r="L363" s="139" t="str">
        <f>IF(SP_SUL!N366="","*",SP_SUL!N366)</f>
        <v>224ZIC1</v>
      </c>
      <c r="M363" s="140">
        <f>IF(SP_SUL!J366="","*",SP_SUL!J366)</f>
        <v>49</v>
      </c>
      <c r="N363" s="144">
        <f>IF(SP_SUL!K366="","*",SP_SUL!K366)</f>
        <v>224.45</v>
      </c>
      <c r="O363" s="144" t="str">
        <f>IF(SP_SUL!L366="","*",SP_SUL!L366)</f>
        <v>-</v>
      </c>
      <c r="P363" s="143">
        <f>IF(SP_SUL!O366="","*",SP_SUL!O366)</f>
        <v>0.375</v>
      </c>
      <c r="Q363" s="143">
        <f>IF(SP_SUL!P366="","*",SP_SUL!P366)</f>
        <v>6.25E-2</v>
      </c>
      <c r="R363" s="145" t="str">
        <f>IF(SP_SUL!Q366="","*",CONCATENATE(SP_SUL!Q366," ",SP_SUL!R366))</f>
        <v>40 Nº DE DORMENTES</v>
      </c>
      <c r="S363" s="145" t="str">
        <f>IF(SP_SUL!V366="","*",SP_SUL!V366)</f>
        <v>Jonas</v>
      </c>
      <c r="T363" s="145" t="str">
        <f>IF(SP_SUL!W366="","*",SP_SUL!W366)</f>
        <v>Substituição de dormentes</v>
      </c>
      <c r="U363" s="137">
        <f ca="1">_xlfn.XLOOKUP(G363&amp;$U$2,BS_CONTROLE[CHAVE],BS_CONTROLE[Quantidade_11],"-")</f>
        <v>0</v>
      </c>
      <c r="V363" s="137">
        <f ca="1">_xlfn.XLOOKUP(G363&amp;$V$2,BS_CONTROLE[CHAVE],BS_CONTROLE[Quantidade_11],"-")</f>
        <v>0</v>
      </c>
      <c r="W363" s="137">
        <f ca="1">_xlfn.XLOOKUP(G363&amp;$W$2,BS_CONTROLE[CHAVE],BS_CONTROLE[Quantidade_11],"-")</f>
        <v>0</v>
      </c>
    </row>
    <row r="364" spans="1:23">
      <c r="A364" s="146" t="str">
        <f>IF(SP_SUL!Y367="","*",SP_SUL!Y367)</f>
        <v>OPORTUNIDADE</v>
      </c>
      <c r="B364" s="146" t="str">
        <f>IF(SP_SUL!X367="","*",SP_SUL!X367)</f>
        <v>Oportunidade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ZBV-ZKE</v>
      </c>
      <c r="F364" s="145">
        <f>IF(SP_SUL!B367="","*",SP_SUL!B367)</f>
        <v>46093</v>
      </c>
      <c r="G364" s="145" t="str">
        <f>IF(SP_SUL!D367="","*",SP_SUL!D367)</f>
        <v>ROGÉRIO (TP-730)</v>
      </c>
      <c r="H364" s="145" t="str">
        <f>IF(SP_SUL!F367="","*",SP_SUL!F367)</f>
        <v>PDM - SUBSTITUIÇÃO - DORMENTE</v>
      </c>
      <c r="I364" s="145" t="str">
        <f>IF(SP_SUL!H367="","*",SP_SUL!H367)</f>
        <v>ZYU1</v>
      </c>
      <c r="J364" s="145" t="str">
        <f>IF(SP_SUL!I367="","*",SP_SUL!I367)</f>
        <v>-</v>
      </c>
      <c r="K364" s="139" t="str">
        <f>IF(SP_SUL!M367="","*",SP_SUL!M367)</f>
        <v>ZYU</v>
      </c>
      <c r="L364" s="139" t="str">
        <f>IF(SP_SUL!N367="","*",SP_SUL!N367)</f>
        <v>ZYU1</v>
      </c>
      <c r="M364" s="140">
        <f>IF(SP_SUL!J367="","*",SP_SUL!J367)</f>
        <v>49</v>
      </c>
      <c r="N364" s="144">
        <f>IF(SP_SUL!K367="","*",SP_SUL!K367)</f>
        <v>202.45</v>
      </c>
      <c r="O364" s="144" t="str">
        <f>IF(SP_SUL!L367="","*",SP_SUL!L367)</f>
        <v>-</v>
      </c>
      <c r="P364" s="143">
        <f>IF(SP_SUL!O367="","*",SP_SUL!O367)</f>
        <v>0.375</v>
      </c>
      <c r="Q364" s="143">
        <f>IF(SP_SUL!P367="","*",SP_SUL!P367)</f>
        <v>6.25E-2</v>
      </c>
      <c r="R364" s="145" t="str">
        <f>IF(SP_SUL!Q367="","*",CONCATENATE(SP_SUL!Q367," ",SP_SUL!R367))</f>
        <v>40 Nº DE DORMENTES</v>
      </c>
      <c r="S364" s="145" t="str">
        <f>IF(SP_SUL!V367="","*",SP_SUL!V367)</f>
        <v>Jonas</v>
      </c>
      <c r="T364" s="145" t="str">
        <f>IF(SP_SUL!W367="","*",SP_SUL!W367)</f>
        <v>Substituição de dormentes</v>
      </c>
      <c r="U364" s="137">
        <f ca="1">_xlfn.XLOOKUP(G364&amp;$U$2,BS_CONTROLE[CHAVE],BS_CONTROLE[Quantidade_11],"-")</f>
        <v>0</v>
      </c>
      <c r="V364" s="137">
        <f ca="1">_xlfn.XLOOKUP(G364&amp;$V$2,BS_CONTROLE[CHAVE],BS_CONTROLE[Quantidade_11],"-")</f>
        <v>0</v>
      </c>
      <c r="W364" s="137">
        <f ca="1">_xlfn.XLOOKUP(G364&amp;$W$2,BS_CONTROLE[CHAVE],BS_CONTROLE[Quantidade_11],"-")</f>
        <v>23</v>
      </c>
    </row>
    <row r="365" spans="1:23" hidden="1">
      <c r="A365" s="146" t="str">
        <f>IF(SP_SUL!Y368="","*",SP_SUL!Y368)</f>
        <v>*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ZBV-ZKE</v>
      </c>
      <c r="F365" s="145" t="str">
        <f>IF(SP_SUL!B368="","*",SP_SUL!B368)</f>
        <v>*</v>
      </c>
      <c r="G365" s="145" t="str">
        <f>IF(SP_SUL!D368="","*",SP_SUL!D368)</f>
        <v>V93</v>
      </c>
      <c r="H365" s="145" t="str">
        <f>IF(SP_SUL!F368="","*",SP_SUL!F368)</f>
        <v>MECANIZAÇÃO - SOCADORA</v>
      </c>
      <c r="I365" s="145" t="str">
        <f>IF(SP_SUL!H368="","*",SP_SUL!H368)</f>
        <v>ZXP-2</v>
      </c>
      <c r="J365" s="145" t="str">
        <f>IF(SP_SUL!I368="","*",SP_SUL!I368)</f>
        <v>ZXP-2</v>
      </c>
      <c r="K365" s="139" t="str">
        <f>IF(SP_SUL!M368="","*",SP_SUL!M368)</f>
        <v>ZXP-ZFY</v>
      </c>
      <c r="L365" s="139" t="str">
        <f>IF(SP_SUL!N368="","*",SP_SUL!N368)</f>
        <v>189ZFY/ZXP189</v>
      </c>
      <c r="M365" s="140">
        <f>IF(SP_SUL!J368="","*",SP_SUL!J368)</f>
        <v>56</v>
      </c>
      <c r="N365" s="144">
        <f>IF(SP_SUL!K368="","*",SP_SUL!K368)</f>
        <v>190.07</v>
      </c>
      <c r="O365" s="144">
        <f>IF(SP_SUL!L368="","*",SP_SUL!L368)</f>
        <v>188</v>
      </c>
      <c r="P365" s="143">
        <f>IF(SP_SUL!O368="","*",SP_SUL!O368)</f>
        <v>0.39583333333333331</v>
      </c>
      <c r="Q365" s="143">
        <f>IF(SP_SUL!P368="","*",SP_SUL!P368)</f>
        <v>8.3333333333333329E-2</v>
      </c>
      <c r="R365" s="145" t="str">
        <f>IF(SP_SUL!Q368="","*",CONCATENATE(SP_SUL!Q368," ",SP_SUL!R368))</f>
        <v>200 M</v>
      </c>
      <c r="S365" s="145" t="str">
        <f>IF(SP_SUL!V368="","*",SP_SUL!V368)</f>
        <v>Moises</v>
      </c>
      <c r="T365" s="145" t="str">
        <f>IF(SP_SUL!W368="","*",SP_SUL!W368)</f>
        <v>Socaria mecanizada</v>
      </c>
      <c r="U365" s="137" t="str">
        <f ca="1">_xlfn.XLOOKUP(G365&amp;$U$2,BS_CONTROLE[CHAVE],BS_CONTROLE[Quantidade_11],"-")</f>
        <v>-</v>
      </c>
      <c r="V365" s="137">
        <f ca="1">_xlfn.XLOOKUP(G365&amp;$V$2,BS_CONTROLE[CHAVE],BS_CONTROLE[Quantidade_11],"-")</f>
        <v>0</v>
      </c>
      <c r="W365" s="137">
        <f ca="1">_xlfn.XLOOKUP(G365&amp;$W$2,BS_CONTROLE[CHAVE],BS_CONTROLE[Quantidade_11],"-")</f>
        <v>940</v>
      </c>
    </row>
    <row r="366" spans="1:23">
      <c r="A366" s="146" t="str">
        <f>IF(SP_SUL!Y369="","*",SP_SUL!Y369)</f>
        <v>OPORTUNIDADE</v>
      </c>
      <c r="B366" s="146" t="str">
        <f>IF(SP_SUL!X369="","*",SP_SUL!X369)</f>
        <v>Oportunidade</v>
      </c>
      <c r="C366" s="146" t="str">
        <f>IF(SP_SUL!Z369="","*",SP_SUL!Z369)</f>
        <v>*</v>
      </c>
      <c r="D366" s="139" t="str">
        <f>IF(SP_SUL!S369="","*",SP_SUL!S369)</f>
        <v>SP SUL</v>
      </c>
      <c r="E366" s="139" t="str">
        <f>IF(SP_SUL!T369="","*",SP_SUL!T369)</f>
        <v>ZBV-ZKE</v>
      </c>
      <c r="F366" s="145">
        <f>IF(SP_SUL!B369="","*",SP_SUL!B369)</f>
        <v>46093</v>
      </c>
      <c r="G366" s="145" t="str">
        <f>IF(SP_SUL!D369="","*",SP_SUL!D369)</f>
        <v>ROBSON (TF-701)</v>
      </c>
      <c r="H366" s="145" t="str">
        <f>IF(SP_SUL!F369="","*",SP_SUL!F369)</f>
        <v>LIMPEZA LASTRO</v>
      </c>
      <c r="I366" s="145" t="str">
        <f>IF(SP_SUL!H369="","*",SP_SUL!H369)</f>
        <v>ZXP189</v>
      </c>
      <c r="J366" s="145" t="str">
        <f>IF(SP_SUL!I369="","*",SP_SUL!I369)</f>
        <v>-</v>
      </c>
      <c r="K366" s="139" t="str">
        <f>IF(SP_SUL!M369="","*",SP_SUL!M369)</f>
        <v>ZXP-ZFY</v>
      </c>
      <c r="L366" s="139" t="str">
        <f>IF(SP_SUL!N369="","*",SP_SUL!N369)</f>
        <v>ZXP189</v>
      </c>
      <c r="M366" s="140">
        <f>IF(SP_SUL!J369="","*",SP_SUL!J369)</f>
        <v>56</v>
      </c>
      <c r="N366" s="144">
        <f>IF(SP_SUL!K369="","*",SP_SUL!K369)</f>
        <v>187.58</v>
      </c>
      <c r="O366" s="144" t="str">
        <f>IF(SP_SUL!L369="","*",SP_SUL!L369)</f>
        <v>-</v>
      </c>
      <c r="P366" s="143">
        <f>IF(SP_SUL!O369="","*",SP_SUL!O369)</f>
        <v>0.41666666666666669</v>
      </c>
      <c r="Q366" s="143">
        <f>IF(SP_SUL!P369="","*",SP_SUL!P369)</f>
        <v>6.25E-2</v>
      </c>
      <c r="R366" s="145" t="str">
        <f>IF(SP_SUL!Q369="","*",CONCATENATE(SP_SUL!Q369," ",SP_SUL!R369))</f>
        <v>15 M</v>
      </c>
      <c r="S366" s="145" t="str">
        <f>IF(SP_SUL!V369="","*",SP_SUL!V369)</f>
        <v>Jonas</v>
      </c>
      <c r="T366" s="145" t="str">
        <f>IF(SP_SUL!W369="","*",SP_SUL!W369)</f>
        <v>Limpeza de lastro</v>
      </c>
      <c r="U366" s="137">
        <f ca="1">_xlfn.XLOOKUP(G366&amp;$U$2,BS_CONTROLE[CHAVE],BS_CONTROLE[Quantidade_11],"-")</f>
        <v>0</v>
      </c>
      <c r="V366" s="137">
        <f ca="1">_xlfn.XLOOKUP(G366&amp;$V$2,BS_CONTROLE[CHAVE],BS_CONTROLE[Quantidade_11],"-")</f>
        <v>0</v>
      </c>
      <c r="W366" s="137">
        <f ca="1">_xlfn.XLOOKUP(G366&amp;$W$2,BS_CONTROLE[CHAVE],BS_CONTROLE[Quantidade_11],"-")</f>
        <v>0</v>
      </c>
    </row>
    <row r="367" spans="1:23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46093</v>
      </c>
      <c r="G367" s="145" t="str">
        <f>IF(SP_SUL!D370="","*",SP_SUL!D370)</f>
        <v>CARLOS (TP-722)</v>
      </c>
      <c r="H367" s="145" t="str">
        <f>IF(SP_SUL!F370="","*",SP_SUL!F370)</f>
        <v>PDM - SOLDA</v>
      </c>
      <c r="I367" s="145" t="str">
        <f>IF(SP_SUL!H370="","*",SP_SUL!H370)</f>
        <v>-</v>
      </c>
      <c r="J367" s="145" t="str">
        <f>IF(SP_SUL!I370="","*",SP_SUL!I370)</f>
        <v>-</v>
      </c>
      <c r="K367" s="139" t="str">
        <f>IF(SP_SUL!M370="","*",SP_SUL!M370)</f>
        <v>ZPS-ZCX</v>
      </c>
      <c r="L367" s="139" t="str">
        <f>IF(SP_SUL!N370="","*",SP_SUL!N370)</f>
        <v>ZPSZCX</v>
      </c>
      <c r="M367" s="140">
        <f>IF(SP_SUL!J370="","*",SP_SUL!J370)</f>
        <v>56</v>
      </c>
      <c r="N367" s="144">
        <f>IF(SP_SUL!K370="","*",SP_SUL!K370)</f>
        <v>158.4</v>
      </c>
      <c r="O367" s="144" t="str">
        <f>IF(SP_SUL!L370="","*",SP_SUL!L370)</f>
        <v>-</v>
      </c>
      <c r="P367" s="143">
        <f>IF(SP_SUL!O370="","*",SP_SUL!O370)</f>
        <v>0.375</v>
      </c>
      <c r="Q367" s="143">
        <f>IF(SP_SUL!P370="","*",SP_SUL!P370)</f>
        <v>6.25E-2</v>
      </c>
      <c r="R367" s="145" t="str">
        <f>IF(SP_SUL!Q370="","*",CONCATENATE(SP_SUL!Q370," ",SP_SUL!R370))</f>
        <v>1 Nº DE SOLDA</v>
      </c>
      <c r="S367" s="145" t="str">
        <f>IF(SP_SUL!V370="","*",SP_SUL!V370)</f>
        <v>Jonas</v>
      </c>
      <c r="T367" s="145" t="str">
        <f>IF(SP_SUL!W370="","*",SP_SUL!W370)</f>
        <v xml:space="preserve">Execução de solda - Condicionado a temperatura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>
      <c r="A369" s="146" t="str">
        <f>IF(SP_SUL!Y372="","*",SP_SUL!Y372)</f>
        <v>OPORTUNIDADE</v>
      </c>
      <c r="B369" s="146" t="str">
        <f>IF(SP_SUL!X372="","*",SP_SUL!X372)</f>
        <v>Oportunidade</v>
      </c>
      <c r="C369" s="146" t="str">
        <f>IF(SP_SUL!Z372="","*",SP_SUL!Z372)</f>
        <v>*</v>
      </c>
      <c r="D369" s="139" t="str">
        <f>IF(SP_SUL!S372="","*",SP_SUL!S372)</f>
        <v>SP SUL</v>
      </c>
      <c r="E369" s="139" t="str">
        <f>IF(SP_SUL!T372="","*",SP_SUL!T372)</f>
        <v>ZKE-ZEV</v>
      </c>
      <c r="F369" s="145">
        <f>IF(SP_SUL!B372="","*",SP_SUL!B372)</f>
        <v>46093</v>
      </c>
      <c r="G369" s="145" t="str">
        <f>IF(SP_SUL!D372="","*",SP_SUL!D372)</f>
        <v>E17</v>
      </c>
      <c r="H369" s="145" t="str">
        <f>IF(SP_SUL!F372="","*",SP_SUL!F372)</f>
        <v>CAMINHÃO DE SOLDA</v>
      </c>
      <c r="I369" s="145" t="str">
        <f>IF(SP_SUL!H372="","*",SP_SUL!H372)</f>
        <v>102ZKW-2</v>
      </c>
      <c r="J369" s="145" t="str">
        <f>IF(SP_SUL!I372="","*",SP_SUL!I372)</f>
        <v>102ZKW-2</v>
      </c>
      <c r="K369" s="139" t="str">
        <f>IF(SP_SUL!M372="","*",SP_SUL!M372)</f>
        <v>ZLU</v>
      </c>
      <c r="L369" s="139" t="str">
        <f>IF(SP_SUL!N372="","*",SP_SUL!N372)</f>
        <v>ZLU1052</v>
      </c>
      <c r="M369" s="140">
        <f>IF(SP_SUL!J372="","*",SP_SUL!J372)</f>
        <v>55</v>
      </c>
      <c r="N369" s="144">
        <f>IF(SP_SUL!K372="","*",SP_SUL!K372)</f>
        <v>106.432</v>
      </c>
      <c r="O369" s="144">
        <f>IF(SP_SUL!L372="","*",SP_SUL!L372)</f>
        <v>106.75</v>
      </c>
      <c r="P369" s="143">
        <f>IF(SP_SUL!O372="","*",SP_SUL!O372)</f>
        <v>0.375</v>
      </c>
      <c r="Q369" s="143">
        <f>IF(SP_SUL!P372="","*",SP_SUL!P372)</f>
        <v>0.125</v>
      </c>
      <c r="R369" s="145" t="str">
        <f>IF(SP_SUL!Q372="","*",CONCATENATE(SP_SUL!Q372," ",SP_SUL!R372))</f>
        <v>2 Nº DE SOLDA</v>
      </c>
      <c r="S369" s="145" t="str">
        <f>IF(SP_SUL!V372="","*",SP_SUL!V372)</f>
        <v>Cazonatto</v>
      </c>
      <c r="T369" s="145" t="str">
        <f>IF(SP_SUL!W372="","*",SP_SUL!W372)</f>
        <v>Caminhão de solda</v>
      </c>
      <c r="U369" s="137">
        <f ca="1">_xlfn.XLOOKUP(G369&amp;$U$2,BS_CONTROLE[CHAVE],BS_CONTROLE[Quantidade_11],"-")</f>
        <v>0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ZKE-ZEV</v>
      </c>
      <c r="F370" s="145">
        <f>IF(SP_SUL!B373="","*",SP_SUL!B373)</f>
        <v>46093</v>
      </c>
      <c r="G370" s="145" t="str">
        <f>IF(SP_SUL!D373="","*",SP_SUL!D373)</f>
        <v>W60</v>
      </c>
      <c r="H370" s="145" t="str">
        <f>IF(SP_SUL!F373="","*",SP_SUL!F373)</f>
        <v>RECOLHIMENTO DE MATERIAL</v>
      </c>
      <c r="I370" s="145" t="str">
        <f>IF(SP_SUL!H373="","*",SP_SUL!H373)</f>
        <v>ZEM130-2</v>
      </c>
      <c r="J370" s="145" t="str">
        <f>IF(SP_SUL!I373="","*",SP_SUL!I373)</f>
        <v>ZEM130-2</v>
      </c>
      <c r="K370" s="139" t="str">
        <f>IF(SP_SUL!M373="","*",SP_SUL!M373)</f>
        <v>ZWI-ZYQ</v>
      </c>
      <c r="L370" s="139">
        <f>IF(SP_SUL!N373="","*",SP_SUL!N373)</f>
        <v>1251242</v>
      </c>
      <c r="M370" s="140">
        <f>IF(SP_SUL!J373="","*",SP_SUL!J373)</f>
        <v>55</v>
      </c>
      <c r="N370" s="144">
        <f>IF(SP_SUL!K373="","*",SP_SUL!K373)</f>
        <v>124.5</v>
      </c>
      <c r="O370" s="144" t="str">
        <f>IF(SP_SUL!L373="","*",SP_SUL!L373)</f>
        <v>-</v>
      </c>
      <c r="P370" s="143">
        <f>IF(SP_SUL!O373="","*",SP_SUL!O373)</f>
        <v>0.35416666666666669</v>
      </c>
      <c r="Q370" s="143">
        <f>IF(SP_SUL!P373="","*",SP_SUL!P373)</f>
        <v>2.7777777777777776E-2</v>
      </c>
      <c r="R370" s="145" t="str">
        <f>IF(SP_SUL!Q373="","*",CONCATENATE(SP_SUL!Q373," ",SP_SUL!R373))</f>
        <v>1 BINÁRIO</v>
      </c>
      <c r="S370" s="145" t="str">
        <f>IF(SP_SUL!V373="","*",SP_SUL!V373)</f>
        <v>Felipe</v>
      </c>
      <c r="T370" s="145" t="str">
        <f>IF(SP_SUL!W373="","*",SP_SUL!W373)</f>
        <v>Recolhimeno de tampão</v>
      </c>
      <c r="U370" s="137">
        <f ca="1">_xlfn.XLOOKUP(G370&amp;$U$2,BS_CONTROLE[CHAVE],BS_CONTROLE[Quantidade_11],"-")</f>
        <v>1</v>
      </c>
      <c r="V370" s="137" t="str">
        <f ca="1">_xlfn.XLOOKUP(G370&amp;$V$2,BS_CONTROLE[CHAVE],BS_CONTROLE[Quantidade_11],"-")</f>
        <v>-</v>
      </c>
      <c r="W370" s="137">
        <f ca="1">_xlfn.XLOOKUP(G370&amp;$W$2,BS_CONTROLE[CHAVE],BS_CONTROLE[Quantidade_11],"-")</f>
        <v>1</v>
      </c>
    </row>
    <row r="371" spans="1:23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ZKE-ZEV</v>
      </c>
      <c r="F371" s="145">
        <f>IF(SP_SUL!B374="","*",SP_SUL!B374)</f>
        <v>46093</v>
      </c>
      <c r="G371" s="145" t="str">
        <f>IF(SP_SUL!D374="","*",SP_SUL!D374)</f>
        <v>EDSON (TP-719)</v>
      </c>
      <c r="H371" s="145" t="str">
        <f>IF(SP_SUL!F374="","*",SP_SUL!F374)</f>
        <v>PDM - DESCARGA - DORMENTE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ZYQ-ZEM</v>
      </c>
      <c r="L371" s="139" t="str">
        <f>IF(SP_SUL!N374="","*",SP_SUL!N374)</f>
        <v>130ZYQ2</v>
      </c>
      <c r="M371" s="140">
        <f>IF(SP_SUL!J374="","*",SP_SUL!J374)</f>
        <v>55</v>
      </c>
      <c r="N371" s="144">
        <f>IF(SP_SUL!K374="","*",SP_SUL!K374)</f>
        <v>129.16999999999999</v>
      </c>
      <c r="O371" s="144">
        <f>IF(SP_SUL!L374="","*",SP_SUL!L374)</f>
        <v>129.61099999999999</v>
      </c>
      <c r="P371" s="143">
        <f>IF(SP_SUL!O374="","*",SP_SUL!O374)</f>
        <v>0.375</v>
      </c>
      <c r="Q371" s="143">
        <f>IF(SP_SUL!P374="","*",SP_SUL!P374)</f>
        <v>8.3333333333333329E-2</v>
      </c>
      <c r="R371" s="145" t="str">
        <f>IF(SP_SUL!Q374="","*",CONCATENATE(SP_SUL!Q374," ",SP_SUL!R374))</f>
        <v>30 Nº DE DORMENTES</v>
      </c>
      <c r="S371" s="145" t="str">
        <f>IF(SP_SUL!V374="","*",SP_SUL!V374)</f>
        <v>Felipe</v>
      </c>
      <c r="T371" s="145" t="str">
        <f>IF(SP_SUL!W374="","*",SP_SUL!W374)</f>
        <v>Substituição de dormentes</v>
      </c>
      <c r="U371" s="137">
        <f ca="1">_xlfn.XLOOKUP(G371&amp;$U$2,BS_CONTROLE[CHAVE],BS_CONTROLE[Quantidade_11],"-")</f>
        <v>103</v>
      </c>
      <c r="V371" s="137">
        <f ca="1">_xlfn.XLOOKUP(G371&amp;$V$2,BS_CONTROLE[CHAVE],BS_CONTROLE[Quantidade_11],"-")</f>
        <v>0</v>
      </c>
      <c r="W371" s="137">
        <f ca="1">_xlfn.XLOOKUP(G371&amp;$W$2,BS_CONTROLE[CHAVE],BS_CONTROLE[Quantidade_11],"-")</f>
        <v>0</v>
      </c>
    </row>
    <row r="372" spans="1:23">
      <c r="A372" s="146" t="str">
        <f>IF(SP_SUL!Y375="","*",SP_SUL!Y375)</f>
        <v>OPORTUNIDADE</v>
      </c>
      <c r="B372" s="146" t="str">
        <f>IF(SP_SUL!X375="","*",SP_SUL!X375)</f>
        <v>Oportunidade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ZKE-ZEV</v>
      </c>
      <c r="F372" s="145">
        <f>IF(SP_SUL!B375="","*",SP_SUL!B375)</f>
        <v>46093</v>
      </c>
      <c r="G372" s="145" t="str">
        <f>IF(SP_SUL!D375="","*",SP_SUL!D375)</f>
        <v>EDSON (TP-719)</v>
      </c>
      <c r="H372" s="145" t="str">
        <f>IF(SP_SUL!F375="","*",SP_SUL!F375)</f>
        <v>PDM - DESCARGA - DORMENTE</v>
      </c>
      <c r="I372" s="145" t="str">
        <f>IF(SP_SUL!H375="","*",SP_SUL!H375)</f>
        <v>-</v>
      </c>
      <c r="J372" s="145" t="str">
        <f>IF(SP_SUL!I375="","*",SP_SUL!I375)</f>
        <v>-</v>
      </c>
      <c r="K372" s="139" t="str">
        <f>IF(SP_SUL!M375="","*",SP_SUL!M375)</f>
        <v>ZYQ-ZEM</v>
      </c>
      <c r="L372" s="139" t="str">
        <f>IF(SP_SUL!N375="","*",SP_SUL!N375)</f>
        <v>ZEM1302</v>
      </c>
      <c r="M372" s="140">
        <f>IF(SP_SUL!J375="","*",SP_SUL!J375)</f>
        <v>55</v>
      </c>
      <c r="N372" s="144">
        <f>IF(SP_SUL!K375="","*",SP_SUL!K375)</f>
        <v>130.6</v>
      </c>
      <c r="O372" s="144">
        <f>IF(SP_SUL!L375="","*",SP_SUL!L375)</f>
        <v>130.80000000000001</v>
      </c>
      <c r="P372" s="143">
        <f>IF(SP_SUL!O375="","*",SP_SUL!O375)</f>
        <v>0.375</v>
      </c>
      <c r="Q372" s="143">
        <f>IF(SP_SUL!P375="","*",SP_SUL!P375)</f>
        <v>8.3333333333333329E-2</v>
      </c>
      <c r="R372" s="145" t="str">
        <f>IF(SP_SUL!Q375="","*",CONCATENATE(SP_SUL!Q375," ",SP_SUL!R375))</f>
        <v>30 Nº DE DORMENTES</v>
      </c>
      <c r="S372" s="145" t="str">
        <f>IF(SP_SUL!V375="","*",SP_SUL!V375)</f>
        <v>Felipe</v>
      </c>
      <c r="T372" s="145" t="str">
        <f>IF(SP_SUL!W375="","*",SP_SUL!W375)</f>
        <v>Substituição de dormentes</v>
      </c>
      <c r="U372" s="137">
        <f ca="1">_xlfn.XLOOKUP(G372&amp;$U$2,BS_CONTROLE[CHAVE],BS_CONTROLE[Quantidade_11],"-")</f>
        <v>103</v>
      </c>
      <c r="V372" s="137">
        <f ca="1">_xlfn.XLOOKUP(G372&amp;$V$2,BS_CONTROLE[CHAVE],BS_CONTROLE[Quantidade_11],"-")</f>
        <v>0</v>
      </c>
      <c r="W372" s="137">
        <f ca="1">_xlfn.XLOOKUP(G372&amp;$W$2,BS_CONTROLE[CHAVE],BS_CONTROLE[Quantidade_11],"-")</f>
        <v>0</v>
      </c>
    </row>
    <row r="373" spans="1:23">
      <c r="A373" s="146" t="str">
        <f>IF(SP_SUL!Y376="","*",SP_SUL!Y376)</f>
        <v>OPORTUNIDADE</v>
      </c>
      <c r="B373" s="146" t="str">
        <f>IF(SP_SUL!X376="","*",SP_SUL!X376)</f>
        <v>Oportunidade</v>
      </c>
      <c r="C373" s="146" t="str">
        <f>IF(SP_SUL!Z376="","*",SP_SUL!Z376)</f>
        <v>*</v>
      </c>
      <c r="D373" s="139" t="str">
        <f>IF(SP_SUL!S376="","*",SP_SUL!S376)</f>
        <v>SP SUL</v>
      </c>
      <c r="E373" s="139" t="str">
        <f>IF(SP_SUL!T376="","*",SP_SUL!T376)</f>
        <v>ZKE-ZEV</v>
      </c>
      <c r="F373" s="145">
        <f>IF(SP_SUL!B376="","*",SP_SUL!B376)</f>
        <v>46093</v>
      </c>
      <c r="G373" s="145" t="str">
        <f>IF(SP_SUL!D376="","*",SP_SUL!D376)</f>
        <v>V89</v>
      </c>
      <c r="H373" s="145" t="str">
        <f>IF(SP_SUL!F376="","*",SP_SUL!F376)</f>
        <v>MECANIZAÇÃO - SOCADORA</v>
      </c>
      <c r="I373" s="145" t="str">
        <f>IF(SP_SUL!H376="","*",SP_SUL!H376)</f>
        <v>ZEM130-1</v>
      </c>
      <c r="J373" s="145" t="str">
        <f>IF(SP_SUL!I376="","*",SP_SUL!I376)</f>
        <v>ZEM130-2</v>
      </c>
      <c r="K373" s="139" t="str">
        <f>IF(SP_SUL!M376="","*",SP_SUL!M376)</f>
        <v>ZYQ-ZEM</v>
      </c>
      <c r="L373" s="139" t="str">
        <f>IF(SP_SUL!N376="","*",SP_SUL!N376)</f>
        <v>ZEM1302</v>
      </c>
      <c r="M373" s="140">
        <f>IF(SP_SUL!J376="","*",SP_SUL!J376)</f>
        <v>55</v>
      </c>
      <c r="N373" s="144">
        <f>IF(SP_SUL!K376="","*",SP_SUL!K376)</f>
        <v>132.5</v>
      </c>
      <c r="O373" s="144">
        <f>IF(SP_SUL!L376="","*",SP_SUL!L376)</f>
        <v>131.97999999999999</v>
      </c>
      <c r="P373" s="143">
        <f>IF(SP_SUL!O376="","*",SP_SUL!O376)</f>
        <v>0.38541666666666669</v>
      </c>
      <c r="Q373" s="143">
        <f>IF(SP_SUL!P376="","*",SP_SUL!P376)</f>
        <v>8.3333333333333329E-2</v>
      </c>
      <c r="R373" s="145" t="str">
        <f>IF(SP_SUL!Q376="","*",CONCATENATE(SP_SUL!Q376," ",SP_SUL!R376))</f>
        <v>480 M</v>
      </c>
      <c r="S373" s="145" t="str">
        <f>IF(SP_SUL!V376="","*",SP_SUL!V376)</f>
        <v>Antonioni</v>
      </c>
      <c r="T373" s="145" t="str">
        <f>IF(SP_SUL!W376="","*",SP_SUL!W376)</f>
        <v>Socaria mecanizada</v>
      </c>
      <c r="U373" s="137">
        <f ca="1">_xlfn.XLOOKUP(G373&amp;$U$2,BS_CONTROLE[CHAVE],BS_CONTROLE[Quantidade_11],"-")</f>
        <v>1750</v>
      </c>
      <c r="V373" s="137">
        <f ca="1">_xlfn.XLOOKUP(G373&amp;$V$2,BS_CONTROLE[CHAVE],BS_CONTROLE[Quantidade_11],"-")</f>
        <v>0</v>
      </c>
      <c r="W373" s="137">
        <f ca="1">_xlfn.XLOOKUP(G373&amp;$W$2,BS_CONTROLE[CHAVE],BS_CONTROLE[Quantidade_11],"-")</f>
        <v>0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>
      <c r="A375" s="146" t="str">
        <f>IF(SP_SUL!Y378="","*",SP_SUL!Y378)</f>
        <v>OPORTUNIDADE</v>
      </c>
      <c r="B375" s="146" t="str">
        <f>IF(SP_SUL!X378="","*",SP_SUL!X378)</f>
        <v>Oportunidade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ZKE-ZEV</v>
      </c>
      <c r="F375" s="145">
        <f>IF(SP_SUL!B378="","*",SP_SUL!B378)</f>
        <v>46093</v>
      </c>
      <c r="G375" s="145" t="str">
        <f>IF(SP_SUL!D378="","*",SP_SUL!D378)</f>
        <v>MOD ZRB</v>
      </c>
      <c r="H375" s="145" t="str">
        <f>IF(SP_SUL!F378="","*",SP_SUL!F378)</f>
        <v>BLOCO</v>
      </c>
      <c r="I375" s="145" t="str">
        <f>IF(SP_SUL!H378="","*",SP_SUL!H378)</f>
        <v>-</v>
      </c>
      <c r="J375" s="145" t="str">
        <f>IF(SP_SUL!I378="","*",SP_SUL!I378)</f>
        <v>-</v>
      </c>
      <c r="K375" s="139" t="str">
        <f>IF(SP_SUL!M378="","*",SP_SUL!M378)</f>
        <v>ZEJ-ZRB</v>
      </c>
      <c r="L375" s="139" t="str">
        <f>IF(SP_SUL!N378="","*",SP_SUL!N378)</f>
        <v>ZEJZRB</v>
      </c>
      <c r="M375" s="140">
        <f>IF(SP_SUL!J378="","*",SP_SUL!J378)</f>
        <v>55</v>
      </c>
      <c r="N375" s="144">
        <f>IF(SP_SUL!K378="","*",SP_SUL!K378)</f>
        <v>145.9</v>
      </c>
      <c r="O375" s="144">
        <f>IF(SP_SUL!L378="","*",SP_SUL!L378)</f>
        <v>151.69999999999999</v>
      </c>
      <c r="P375" s="143">
        <f>IF(SP_SUL!O378="","*",SP_SUL!O378)</f>
        <v>0.33333333333333331</v>
      </c>
      <c r="Q375" s="143">
        <f>IF(SP_SUL!P378="","*",SP_SUL!P378)</f>
        <v>0.33333333333333331</v>
      </c>
      <c r="R375" s="145" t="str">
        <f>IF(SP_SUL!Q378="","*",CONCATENATE(SP_SUL!Q378," ",SP_SUL!R378))</f>
        <v>1 BINÁRIO</v>
      </c>
      <c r="S375" s="145" t="str">
        <f>IF(SP_SUL!V378="","*",SP_SUL!V378)</f>
        <v>Alisson</v>
      </c>
      <c r="T375" s="145" t="str">
        <f>IF(SP_SUL!W378="","*",SP_SUL!W378)</f>
        <v>Bloco Modernização</v>
      </c>
      <c r="U375" s="137" t="str">
        <f ca="1">_xlfn.XLOOKUP(G375&amp;$U$2,BS_CONTROLE[CHAVE],BS_CONTROLE[Quantidade_11],"-")</f>
        <v>-</v>
      </c>
      <c r="V375" s="137">
        <f ca="1">_xlfn.XLOOKUP(G375&amp;$V$2,BS_CONTROLE[CHAVE],BS_CONTROLE[Quantidade_11],"-")</f>
        <v>0</v>
      </c>
      <c r="W375" s="137" t="str">
        <f ca="1">_xlfn.XLOOKUP(G375&amp;$W$2,BS_CONTROLE[CHAVE],BS_CONTROLE[Quantidade_11],"-")</f>
        <v>-</v>
      </c>
    </row>
    <row r="376" spans="1:23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ZKE-ZEV</v>
      </c>
      <c r="F376" s="145">
        <f>IF(SP_SUL!B379="","*",SP_SUL!B379)</f>
        <v>46093</v>
      </c>
      <c r="G376" s="145" t="str">
        <f>IF(SP_SUL!D379="","*",SP_SUL!D379)</f>
        <v>W96</v>
      </c>
      <c r="H376" s="145" t="str">
        <f>IF(SP_SUL!F379="","*",SP_SUL!F379)</f>
        <v>MODERNIZAÇÃO - OUTRA ATIVIDADE</v>
      </c>
      <c r="I376" s="145" t="str">
        <f>IF(SP_SUL!H379="","*",SP_SUL!H379)</f>
        <v xml:space="preserve">ZEM1 </v>
      </c>
      <c r="J376" s="145" t="str">
        <f>IF(SP_SUL!I379="","*",SP_SUL!I379)</f>
        <v xml:space="preserve">ZEM1 </v>
      </c>
      <c r="K376" s="139" t="str">
        <f>IF(SP_SUL!M379="","*",SP_SUL!M379)</f>
        <v>ZEJ-ZEV</v>
      </c>
      <c r="L376" s="139" t="str">
        <f>IF(SP_SUL!N379="","*",SP_SUL!N379)</f>
        <v>148ZEJ2</v>
      </c>
      <c r="M376" s="140">
        <f>IF(SP_SUL!J379="","*",SP_SUL!J379)</f>
        <v>55</v>
      </c>
      <c r="N376" s="144">
        <f>IF(SP_SUL!K379="","*",SP_SUL!K379)</f>
        <v>147.52000000000001</v>
      </c>
      <c r="O376" s="144" t="str">
        <f>IF(SP_SUL!L379="","*",SP_SUL!L379)</f>
        <v>-</v>
      </c>
      <c r="P376" s="143">
        <f>IF(SP_SUL!O379="","*",SP_SUL!O379)</f>
        <v>0.31944444444444442</v>
      </c>
      <c r="Q376" s="143">
        <f>IF(SP_SUL!P379="","*",SP_SUL!P379)</f>
        <v>0</v>
      </c>
      <c r="R376" s="145" t="str">
        <f>IF(SP_SUL!Q379="","*",CONCATENATE(SP_SUL!Q379," ",SP_SUL!R379))</f>
        <v>1 BINÁRIO</v>
      </c>
      <c r="S376" s="145" t="str">
        <f>IF(SP_SUL!V379="","*",SP_SUL!V379)</f>
        <v>Alisson</v>
      </c>
      <c r="T376" s="145" t="str">
        <f>IF(SP_SUL!W379="","*",SP_SUL!W379)</f>
        <v>Deslocamento de ZEM-1 até o km147+520 entre 148ZEJ-2</v>
      </c>
      <c r="U376" s="137" t="str">
        <f ca="1">_xlfn.XLOOKUP(G376&amp;$U$2,BS_CONTROLE[CHAVE],BS_CONTROLE[Quantidade_11],"-")</f>
        <v>-</v>
      </c>
      <c r="V376" s="137">
        <f ca="1">_xlfn.XLOOKUP(G376&amp;$V$2,BS_CONTROLE[CHAVE],BS_CONTROLE[Quantidade_11],"-")</f>
        <v>0</v>
      </c>
      <c r="W376" s="137" t="str">
        <f ca="1">_xlfn.XLOOKUP(G376&amp;$W$2,BS_CONTROLE[CHAVE],BS_CONTROLE[Quantidade_11],"-")</f>
        <v>-</v>
      </c>
    </row>
    <row r="377" spans="1:23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ZKE-ZEV</v>
      </c>
      <c r="F377" s="145">
        <f>IF(SP_SUL!B380="","*",SP_SUL!B380)</f>
        <v>46093</v>
      </c>
      <c r="G377" s="145" t="str">
        <f>IF(SP_SUL!D380="","*",SP_SUL!D380)</f>
        <v>W99</v>
      </c>
      <c r="H377" s="145" t="str">
        <f>IF(SP_SUL!F380="","*",SP_SUL!F380)</f>
        <v>MODERNIZAÇÃO - PEDRA - DESCARGA</v>
      </c>
      <c r="I377" s="145" t="str">
        <f>IF(SP_SUL!H380="","*",SP_SUL!H380)</f>
        <v>ZEM1</v>
      </c>
      <c r="J377" s="145" t="str">
        <f>IF(SP_SUL!I380="","*",SP_SUL!I380)</f>
        <v xml:space="preserve">ZEM1 </v>
      </c>
      <c r="K377" s="139" t="str">
        <f>IF(SP_SUL!M380="","*",SP_SUL!M380)</f>
        <v>ZEJ-ZEV</v>
      </c>
      <c r="L377" s="139" t="str">
        <f>IF(SP_SUL!N380="","*",SP_SUL!N380)</f>
        <v>ZRB1502</v>
      </c>
      <c r="M377" s="140">
        <f>IF(SP_SUL!J380="","*",SP_SUL!J380)</f>
        <v>55</v>
      </c>
      <c r="N377" s="144">
        <f>IF(SP_SUL!K380="","*",SP_SUL!K380)</f>
        <v>150.1</v>
      </c>
      <c r="O377" s="144" t="str">
        <f>IF(SP_SUL!L380="","*",SP_SUL!L380)</f>
        <v>-</v>
      </c>
      <c r="P377" s="143">
        <f>IF(SP_SUL!O380="","*",SP_SUL!O380)</f>
        <v>0.30555555555555558</v>
      </c>
      <c r="Q377" s="143">
        <f>IF(SP_SUL!P380="","*",SP_SUL!P380)</f>
        <v>0</v>
      </c>
      <c r="R377" s="145" t="str">
        <f>IF(SP_SUL!Q380="","*",CONCATENATE(SP_SUL!Q380," ",SP_SUL!R380))</f>
        <v>10 VAGÕES</v>
      </c>
      <c r="S377" s="145" t="str">
        <f>IF(SP_SUL!V380="","*",SP_SUL!V380)</f>
        <v>Alisson</v>
      </c>
      <c r="T377" s="145" t="str">
        <f>IF(SP_SUL!W380="","*",SP_SUL!W380)</f>
        <v>Deslocamento de ZEM-1 até km150+100 entre ZRB150-2</v>
      </c>
      <c r="U377" s="137" t="str">
        <f ca="1">_xlfn.XLOOKUP(G377&amp;$U$2,BS_CONTROLE[CHAVE],BS_CONTROLE[Quantidade_11],"-")</f>
        <v>-</v>
      </c>
      <c r="V377" s="137">
        <f ca="1">_xlfn.XLOOKUP(G377&amp;$V$2,BS_CONTROLE[CHAVE],BS_CONTROLE[Quantidade_11],"-")</f>
        <v>0</v>
      </c>
      <c r="W377" s="137" t="str">
        <f ca="1">_xlfn.XLOOKUP(G377&amp;$W$2,BS_CONTROLE[CHAVE],BS_CONTROLE[Quantidade_11],"-")</f>
        <v>-</v>
      </c>
    </row>
    <row r="378" spans="1:23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ZKE-ZEV</v>
      </c>
      <c r="F378" s="145">
        <f>IF(SP_SUL!B381="","*",SP_SUL!B381)</f>
        <v>46093</v>
      </c>
      <c r="G378" s="145" t="str">
        <f>IF(SP_SUL!D381="","*",SP_SUL!D381)</f>
        <v>V95</v>
      </c>
      <c r="H378" s="145" t="str">
        <f>IF(SP_SUL!F381="","*",SP_SUL!F381)</f>
        <v>MODERNIZAÇÃO - SOCADORA</v>
      </c>
      <c r="I378" s="145" t="str">
        <f>IF(SP_SUL!H381="","*",SP_SUL!H381)</f>
        <v>ZEM1301</v>
      </c>
      <c r="J378" s="145" t="str">
        <f>IF(SP_SUL!I381="","*",SP_SUL!I381)</f>
        <v>ZEM1</v>
      </c>
      <c r="K378" s="139" t="str">
        <f>IF(SP_SUL!M381="","*",SP_SUL!M381)</f>
        <v>ZEJ-ZEV</v>
      </c>
      <c r="L378" s="139" t="str">
        <f>IF(SP_SUL!N381="","*",SP_SUL!N381)</f>
        <v>ZRB1502</v>
      </c>
      <c r="M378" s="140">
        <f>IF(SP_SUL!J381="","*",SP_SUL!J381)</f>
        <v>55</v>
      </c>
      <c r="N378" s="144">
        <f>IF(SP_SUL!K381="","*",SP_SUL!K381)</f>
        <v>150.15</v>
      </c>
      <c r="O378" s="144" t="str">
        <f>IF(SP_SUL!L381="","*",SP_SUL!L381)</f>
        <v>-</v>
      </c>
      <c r="P378" s="143">
        <f>IF(SP_SUL!O381="","*",SP_SUL!O381)</f>
        <v>0.30555555555555558</v>
      </c>
      <c r="Q378" s="143">
        <f>IF(SP_SUL!P381="","*",SP_SUL!P381)</f>
        <v>0</v>
      </c>
      <c r="R378" s="145" t="str">
        <f>IF(SP_SUL!Q381="","*",CONCATENATE(SP_SUL!Q381," ",SP_SUL!R381))</f>
        <v>500 M</v>
      </c>
      <c r="S378" s="145" t="str">
        <f>IF(SP_SUL!V381="","*",SP_SUL!V381)</f>
        <v>Alisson</v>
      </c>
      <c r="T378" s="145" t="str">
        <f>IF(SP_SUL!W381="","*",SP_SUL!W381)</f>
        <v>Deslocamento de ZEM-1 até km 150+150 entre ZRB150-2</v>
      </c>
      <c r="U378" s="137" t="str">
        <f ca="1">_xlfn.XLOOKUP(G378&amp;$U$2,BS_CONTROLE[CHAVE],BS_CONTROLE[Quantidade_11],"-")</f>
        <v>-</v>
      </c>
      <c r="V378" s="137">
        <f ca="1">_xlfn.XLOOKUP(G378&amp;$V$2,BS_CONTROLE[CHAVE],BS_CONTROLE[Quantidade_11],"-")</f>
        <v>0</v>
      </c>
      <c r="W378" s="137" t="str">
        <f ca="1">_xlfn.XLOOKUP(G378&amp;$W$2,BS_CONTROLE[CHAVE],BS_CONTROLE[Quantidade_11],"-")</f>
        <v>-</v>
      </c>
    </row>
    <row r="379" spans="1:23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ZKE-ZEV</v>
      </c>
      <c r="F379" s="145">
        <f>IF(SP_SUL!B382="","*",SP_SUL!B382)</f>
        <v>46093</v>
      </c>
      <c r="G379" s="145" t="str">
        <f>IF(SP_SUL!D382="","*",SP_SUL!D382)</f>
        <v>W97</v>
      </c>
      <c r="H379" s="145" t="str">
        <f>IF(SP_SUL!F382="","*",SP_SUL!F382)</f>
        <v>MODERNIZAÇÃO - OUTRA ATIVIDADE</v>
      </c>
      <c r="I379" s="145" t="str">
        <f>IF(SP_SUL!H382="","*",SP_SUL!H382)</f>
        <v>Z3VZEV</v>
      </c>
      <c r="J379" s="145" t="str">
        <f>IF(SP_SUL!I382="","*",SP_SUL!I382)</f>
        <v>Z3VZEV</v>
      </c>
      <c r="K379" s="139" t="str">
        <f>IF(SP_SUL!M382="","*",SP_SUL!M382)</f>
        <v>ZEJ-ZEV</v>
      </c>
      <c r="L379" s="139" t="str">
        <f>IF(SP_SUL!N382="","*",SP_SUL!N382)</f>
        <v>ZRB1502</v>
      </c>
      <c r="M379" s="140">
        <f>IF(SP_SUL!J382="","*",SP_SUL!J382)</f>
        <v>55</v>
      </c>
      <c r="N379" s="144">
        <f>IF(SP_SUL!K382="","*",SP_SUL!K382)</f>
        <v>150.6</v>
      </c>
      <c r="O379" s="144" t="str">
        <f>IF(SP_SUL!L382="","*",SP_SUL!L382)</f>
        <v>-</v>
      </c>
      <c r="P379" s="143">
        <f>IF(SP_SUL!O382="","*",SP_SUL!O382)</f>
        <v>0.30555555555555558</v>
      </c>
      <c r="Q379" s="143">
        <f>IF(SP_SUL!P382="","*",SP_SUL!P382)</f>
        <v>0</v>
      </c>
      <c r="R379" s="145" t="str">
        <f>IF(SP_SUL!Q382="","*",CONCATENATE(SP_SUL!Q382," ",SP_SUL!R382))</f>
        <v>1 BINÁRIO</v>
      </c>
      <c r="S379" s="145" t="str">
        <f>IF(SP_SUL!V382="","*",SP_SUL!V382)</f>
        <v>Alisson</v>
      </c>
      <c r="T379" s="145" t="str">
        <f>IF(SP_SUL!W382="","*",SP_SUL!W382)</f>
        <v>W97 + V96 Deslocamento em comboio de ZEV até km 150+600 entre ZRB150-2</v>
      </c>
      <c r="U379" s="137" t="str">
        <f ca="1">_xlfn.XLOOKUP(G379&amp;$U$2,BS_CONTROLE[CHAVE],BS_CONTROLE[Quantidade_11],"-")</f>
        <v>-</v>
      </c>
      <c r="V379" s="137">
        <f ca="1">_xlfn.XLOOKUP(G379&amp;$V$2,BS_CONTROLE[CHAVE],BS_CONTROLE[Quantidade_11],"-")</f>
        <v>0</v>
      </c>
      <c r="W379" s="137" t="str">
        <f ca="1">_xlfn.XLOOKUP(G379&amp;$W$2,BS_CONTROLE[CHAVE],BS_CONTROLE[Quantidade_11],"-")</f>
        <v>-</v>
      </c>
    </row>
    <row r="380" spans="1:23">
      <c r="A380" s="146" t="str">
        <f>IF(SP_SUL!Y383="","*",SP_SUL!Y383)</f>
        <v>OPORTUNIDADE</v>
      </c>
      <c r="B380" s="146" t="str">
        <f>IF(SP_SUL!X383="","*",SP_SUL!X383)</f>
        <v>Oportunidade</v>
      </c>
      <c r="C380" s="146" t="str">
        <f>IF(SP_SUL!Z383="","*",SP_SUL!Z383)</f>
        <v>*</v>
      </c>
      <c r="D380" s="139" t="str">
        <f>IF(SP_SUL!S383="","*",SP_SUL!S383)</f>
        <v>SP SUL</v>
      </c>
      <c r="E380" s="139" t="str">
        <f>IF(SP_SUL!T383="","*",SP_SUL!T383)</f>
        <v>ZKE-ZEV</v>
      </c>
      <c r="F380" s="145">
        <f>IF(SP_SUL!B383="","*",SP_SUL!B383)</f>
        <v>46093</v>
      </c>
      <c r="G380" s="145" t="str">
        <f>IF(SP_SUL!D383="","*",SP_SUL!D383)</f>
        <v>V96</v>
      </c>
      <c r="H380" s="145" t="str">
        <f>IF(SP_SUL!F383="","*",SP_SUL!F383)</f>
        <v>MODERNIZAÇÃO - SOCADORA</v>
      </c>
      <c r="I380" s="145" t="str">
        <f>IF(SP_SUL!H383="","*",SP_SUL!H383)</f>
        <v>Z3VZEV</v>
      </c>
      <c r="J380" s="145" t="str">
        <f>IF(SP_SUL!I383="","*",SP_SUL!I383)</f>
        <v>Z3VZEV</v>
      </c>
      <c r="K380" s="139" t="str">
        <f>IF(SP_SUL!M383="","*",SP_SUL!M383)</f>
        <v>ZEJ-ZEV</v>
      </c>
      <c r="L380" s="139" t="str">
        <f>IF(SP_SUL!N383="","*",SP_SUL!N383)</f>
        <v>ZRB1502</v>
      </c>
      <c r="M380" s="140">
        <f>IF(SP_SUL!J383="","*",SP_SUL!J383)</f>
        <v>55</v>
      </c>
      <c r="N380" s="144">
        <f>IF(SP_SUL!K383="","*",SP_SUL!K383)</f>
        <v>150.6</v>
      </c>
      <c r="O380" s="144" t="str">
        <f>IF(SP_SUL!L383="","*",SP_SUL!L383)</f>
        <v>-</v>
      </c>
      <c r="P380" s="143">
        <f>IF(SP_SUL!O383="","*",SP_SUL!O383)</f>
        <v>0.30555555555555558</v>
      </c>
      <c r="Q380" s="143">
        <f>IF(SP_SUL!P383="","*",SP_SUL!P383)</f>
        <v>0</v>
      </c>
      <c r="R380" s="145" t="str">
        <f>IF(SP_SUL!Q383="","*",CONCATENATE(SP_SUL!Q383," ",SP_SUL!R383))</f>
        <v>500 M</v>
      </c>
      <c r="S380" s="145" t="str">
        <f>IF(SP_SUL!V383="","*",SP_SUL!V383)</f>
        <v>Alisson</v>
      </c>
      <c r="T380" s="145" t="str">
        <f>IF(SP_SUL!W383="","*",SP_SUL!W383)</f>
        <v>W97 + V96 Deslocamento em comboio de ZEV até km 150+600 entre ZRB150-2</v>
      </c>
      <c r="U380" s="137" t="str">
        <f ca="1">_xlfn.XLOOKUP(G380&amp;$U$2,BS_CONTROLE[CHAVE],BS_CONTROLE[Quantidade_11],"-")</f>
        <v>-</v>
      </c>
      <c r="V380" s="137">
        <f ca="1">_xlfn.XLOOKUP(G380&amp;$V$2,BS_CONTROLE[CHAVE],BS_CONTROLE[Quantidade_11],"-")</f>
        <v>0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46093</v>
      </c>
      <c r="G381" s="145" t="str">
        <f>IF(SP_SUL!D384="","*",SP_SUL!D384)</f>
        <v>MODERNIZAÇÃO TURMA 2</v>
      </c>
      <c r="H381" s="145" t="str">
        <f>IF(SP_SUL!F384="","*",SP_SUL!F384)</f>
        <v>MODERNIZAÇÃO - SOLDA</v>
      </c>
      <c r="I381" s="145" t="str">
        <f>IF(SP_SUL!H384="","*",SP_SUL!H384)</f>
        <v>-</v>
      </c>
      <c r="J381" s="145" t="str">
        <f>IF(SP_SUL!I384="","*",SP_SUL!I384)</f>
        <v>-</v>
      </c>
      <c r="K381" s="139" t="str">
        <f>IF(SP_SUL!M384="","*",SP_SUL!M384)</f>
        <v>ZEJ-ZEV</v>
      </c>
      <c r="L381" s="139" t="str">
        <f>IF(SP_SUL!N384="","*",SP_SUL!N384)</f>
        <v>148ZEJ2</v>
      </c>
      <c r="M381" s="140">
        <f>IF(SP_SUL!J384="","*",SP_SUL!J384)</f>
        <v>55</v>
      </c>
      <c r="N381" s="144">
        <f>IF(SP_SUL!K384="","*",SP_SUL!K384)</f>
        <v>148</v>
      </c>
      <c r="O381" s="144">
        <f>IF(SP_SUL!L384="","*",SP_SUL!L384)</f>
        <v>148.4</v>
      </c>
      <c r="P381" s="143">
        <f>IF(SP_SUL!O384="","*",SP_SUL!O384)</f>
        <v>0.33333333333333331</v>
      </c>
      <c r="Q381" s="143">
        <f>IF(SP_SUL!P384="","*",SP_SUL!P384)</f>
        <v>0</v>
      </c>
      <c r="R381" s="145" t="str">
        <f>IF(SP_SUL!Q384="","*",CONCATENATE(SP_SUL!Q384," ",SP_SUL!R384))</f>
        <v>2 Nº DE SOLDA</v>
      </c>
      <c r="S381" s="145" t="str">
        <f>IF(SP_SUL!V384="","*",SP_SUL!V384)</f>
        <v>Alisson</v>
      </c>
      <c r="T381" s="145" t="str">
        <f>IF(SP_SUL!W384="","*",SP_SUL!W384)</f>
        <v xml:space="preserve">Execução de solda - Condicionado a temperatura </v>
      </c>
      <c r="U381" s="137">
        <f ca="1">_xlfn.XLOOKUP(G381&amp;$U$2,BS_CONTROLE[CHAVE],BS_CONTROLE[Quantidade_11],"-")</f>
        <v>0</v>
      </c>
      <c r="V381" s="137">
        <f ca="1">_xlfn.XLOOKUP(G381&amp;$V$2,BS_CONTROLE[CHAVE],BS_CONTROLE[Quantidade_11],"-")</f>
        <v>1</v>
      </c>
      <c r="W381" s="137">
        <f ca="1">_xlfn.XLOOKUP(G381&amp;$W$2,BS_CONTROLE[CHAVE],BS_CONTROLE[Quantidade_11],"-")</f>
        <v>0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ZEV-ZPT</v>
      </c>
      <c r="F383" s="145">
        <f>IF(SP_SUL!B386="","*",SP_SUL!B386)</f>
        <v>46093</v>
      </c>
      <c r="G383" s="145" t="str">
        <f>IF(SP_SUL!D386="","*",SP_SUL!D386)</f>
        <v>JACIANO (TF-674)</v>
      </c>
      <c r="H383" s="145" t="str">
        <f>IF(SP_SUL!F386="","*",SP_SUL!F386)</f>
        <v>PDM - SUBSTITUIÇÃO - DORMENTE</v>
      </c>
      <c r="I383" s="145" t="str">
        <f>IF(SP_SUL!H386="","*",SP_SUL!H386)</f>
        <v>-</v>
      </c>
      <c r="J383" s="145" t="str">
        <f>IF(SP_SUL!I386="","*",SP_SUL!I386)</f>
        <v>-</v>
      </c>
      <c r="K383" s="139" t="str">
        <f>IF(SP_SUL!M386="","*",SP_SUL!M386)</f>
        <v>ZEZ-069</v>
      </c>
      <c r="L383" s="139" t="str">
        <f>IF(SP_SUL!N386="","*",SP_SUL!N386)</f>
        <v>K73K721</v>
      </c>
      <c r="M383" s="140">
        <f>IF(SP_SUL!J386="","*",SP_SUL!J386)</f>
        <v>54</v>
      </c>
      <c r="N383" s="144">
        <f>IF(SP_SUL!K386="","*",SP_SUL!K386)</f>
        <v>72</v>
      </c>
      <c r="O383" s="144" t="str">
        <f>IF(SP_SUL!L386="","*",SP_SUL!L386)</f>
        <v>-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30 Nº DE DORMENTES</v>
      </c>
      <c r="S383" s="145" t="str">
        <f>IF(SP_SUL!V386="","*",SP_SUL!V386)</f>
        <v>Moises</v>
      </c>
      <c r="T383" s="145" t="str">
        <f>IF(SP_SUL!W386="","*",SP_SUL!W386)</f>
        <v>Substituição de dormentes</v>
      </c>
      <c r="U383" s="137">
        <f ca="1">_xlfn.XLOOKUP(G383&amp;$U$2,BS_CONTROLE[CHAVE],BS_CONTROLE[Quantidade_11],"-")</f>
        <v>0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ZEV-ZPT</v>
      </c>
      <c r="F384" s="145">
        <f>IF(SP_SUL!B387="","*",SP_SUL!B387)</f>
        <v>46093</v>
      </c>
      <c r="G384" s="145" t="str">
        <f>IF(SP_SUL!D387="","*",SP_SUL!D387)</f>
        <v>MODERNIZAÇÃO TURMA 2</v>
      </c>
      <c r="H384" s="145" t="str">
        <f>IF(SP_SUL!F387="","*",SP_SUL!F387)</f>
        <v>MODERNIZAÇÃO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ZXW-ZEZ</v>
      </c>
      <c r="L384" s="139" t="str">
        <f>IF(SP_SUL!N387="","*",SP_SUL!N387)</f>
        <v>ZXWK792</v>
      </c>
      <c r="M384" s="140">
        <f>IF(SP_SUL!J387="","*",SP_SUL!J387)</f>
        <v>92</v>
      </c>
      <c r="N384" s="144">
        <f>IF(SP_SUL!K387="","*",SP_SUL!K387)</f>
        <v>79.67</v>
      </c>
      <c r="O384" s="144" t="str">
        <f>IF(SP_SUL!L387="","*",SP_SUL!L387)</f>
        <v>-</v>
      </c>
      <c r="P384" s="143">
        <f>IF(SP_SUL!O387="","*",SP_SUL!O387)</f>
        <v>0.34375</v>
      </c>
      <c r="Q384" s="143">
        <f>IF(SP_SUL!P387="","*",SP_SUL!P387)</f>
        <v>6.25E-2</v>
      </c>
      <c r="R384" s="145" t="str">
        <f>IF(SP_SUL!Q387="","*",CONCATENATE(SP_SUL!Q387," ",SP_SUL!R387))</f>
        <v>1 Nº DE SOLDA</v>
      </c>
      <c r="S384" s="145" t="str">
        <f>IF(SP_SUL!V387="","*",SP_SUL!V387)</f>
        <v>Augusto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0</v>
      </c>
      <c r="V384" s="137">
        <f ca="1">_xlfn.XLOOKUP(G384&amp;$V$2,BS_CONTROLE[CHAVE],BS_CONTROLE[Quantidade_11],"-")</f>
        <v>1</v>
      </c>
      <c r="W384" s="137">
        <f ca="1">_xlfn.XLOOKUP(G384&amp;$W$2,BS_CONTROLE[CHAVE],BS_CONTROLE[Quantidade_11],"-")</f>
        <v>0</v>
      </c>
    </row>
    <row r="385" spans="1:23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ZEV-ZPT</v>
      </c>
      <c r="F385" s="145">
        <f>IF(SP_SUL!B388="","*",SP_SUL!B388)</f>
        <v>46093</v>
      </c>
      <c r="G385" s="145" t="str">
        <f>IF(SP_SUL!D388="","*",SP_SUL!D388)</f>
        <v>CARLOS (TP-722)</v>
      </c>
      <c r="H385" s="145" t="str">
        <f>IF(SP_SUL!F388="","*",SP_SUL!F388)</f>
        <v>PDM - SUBSTITUIÇÃO - DORMENTE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ZXW</v>
      </c>
      <c r="L385" s="139" t="str">
        <f>IF(SP_SUL!N388="","*",SP_SUL!N388)</f>
        <v>ZXW2</v>
      </c>
      <c r="M385" s="140">
        <f>IF(SP_SUL!J388="","*",SP_SUL!J388)</f>
        <v>92</v>
      </c>
      <c r="N385" s="144">
        <f>IF(SP_SUL!K388="","*",SP_SUL!K388)</f>
        <v>82</v>
      </c>
      <c r="O385" s="144" t="str">
        <f>IF(SP_SUL!L388="","*",SP_SUL!L388)</f>
        <v>-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30 Nº DE DORMENTES</v>
      </c>
      <c r="S385" s="145" t="str">
        <f>IF(SP_SUL!V388="","*",SP_SUL!V388)</f>
        <v>Moises</v>
      </c>
      <c r="T385" s="145" t="str">
        <f>IF(SP_SUL!W388="","*",SP_SUL!W388)</f>
        <v>Substituição de dormentes</v>
      </c>
      <c r="U385" s="137">
        <f ca="1">_xlfn.XLOOKUP(G385&amp;$U$2,BS_CONTROLE[CHAVE],BS_CONTROLE[Quantidade_11],"-")</f>
        <v>0</v>
      </c>
      <c r="V385" s="137">
        <f ca="1">_xlfn.XLOOKUP(G385&amp;$V$2,BS_CONTROLE[CHAVE],BS_CONTROLE[Quantidade_11],"-")</f>
        <v>0</v>
      </c>
      <c r="W385" s="137">
        <f ca="1">_xlfn.XLOOKUP(G385&amp;$W$2,BS_CONTROLE[CHAVE],BS_CONTROLE[Quantidade_11],"-")</f>
        <v>0</v>
      </c>
    </row>
    <row r="386" spans="1:23">
      <c r="A386" s="146" t="str">
        <f>IF(SP_SUL!Y389="","*",SP_SUL!Y389)</f>
        <v>OPORTUNIDADE</v>
      </c>
      <c r="B386" s="146" t="str">
        <f>IF(SP_SUL!X389="","*",SP_SUL!X389)</f>
        <v>Oportunidade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ZEV-ZPT</v>
      </c>
      <c r="F386" s="145">
        <f>IF(SP_SUL!B389="","*",SP_SUL!B389)</f>
        <v>46093</v>
      </c>
      <c r="G386" s="145" t="str">
        <f>IF(SP_SUL!D389="","*",SP_SUL!D389)</f>
        <v>RAFAEL (TP-695)</v>
      </c>
      <c r="H386" s="145" t="str">
        <f>IF(SP_SUL!F389="","*",SP_SUL!F389)</f>
        <v>PDM - AMV - JACARÉ</v>
      </c>
      <c r="I386" s="145" t="str">
        <f>IF(SP_SUL!H389="","*",SP_SUL!H389)</f>
        <v>-</v>
      </c>
      <c r="J386" s="145" t="str">
        <f>IF(SP_SUL!I389="","*",SP_SUL!I389)</f>
        <v>*</v>
      </c>
      <c r="K386" s="139" t="str">
        <f>IF(SP_SUL!M389="","*",SP_SUL!M389)</f>
        <v>ZGP</v>
      </c>
      <c r="L386" s="139" t="str">
        <f>IF(SP_SUL!N389="","*",SP_SUL!N389)</f>
        <v>ZGP2</v>
      </c>
      <c r="M386" s="140">
        <f>IF(SP_SUL!J389="","*",SP_SUL!J389)</f>
        <v>92</v>
      </c>
      <c r="N386" s="144">
        <f>IF(SP_SUL!K389="","*",SP_SUL!K389)</f>
        <v>101.95</v>
      </c>
      <c r="O386" s="144" t="str">
        <f>IF(SP_SUL!L389="","*",SP_SUL!L389)</f>
        <v>-</v>
      </c>
      <c r="P386" s="143">
        <f>IF(SP_SUL!O389="","*",SP_SUL!O389)</f>
        <v>0.375</v>
      </c>
      <c r="Q386" s="143">
        <f>IF(SP_SUL!P389="","*",SP_SUL!P389)</f>
        <v>0.125</v>
      </c>
      <c r="R386" s="145" t="str">
        <f>IF(SP_SUL!Q389="","*",CONCATENATE(SP_SUL!Q389," ",SP_SUL!R389))</f>
        <v>2 Nº DE PEÇAS</v>
      </c>
      <c r="S386" s="145" t="str">
        <f>IF(SP_SUL!V389="","*",SP_SUL!V389)</f>
        <v>Moises</v>
      </c>
      <c r="T386" s="145" t="str">
        <f>IF(SP_SUL!W389="","*",SP_SUL!W389)</f>
        <v>PDM - Substituição de jacaré</v>
      </c>
      <c r="U386" s="137" t="str">
        <f ca="1">_xlfn.XLOOKUP(G386&amp;$U$2,BS_CONTROLE[CHAVE],BS_CONTROLE[Quantidade_11],"-")</f>
        <v>-</v>
      </c>
      <c r="V386" s="137">
        <f ca="1">_xlfn.XLOOKUP(G386&amp;$V$2,BS_CONTROLE[CHAVE],BS_CONTROLE[Quantidade_11],"-")</f>
        <v>0</v>
      </c>
      <c r="W386" s="137" t="str">
        <f ca="1">_xlfn.XLOOKUP(G386&amp;$W$2,BS_CONTROLE[CHAVE],BS_CONTROLE[Quantidade_11],"-")</f>
        <v>-</v>
      </c>
    </row>
    <row r="387" spans="1:23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ZEV-ZPT</v>
      </c>
      <c r="F387" s="145">
        <f>IF(SP_SUL!B390="","*",SP_SUL!B390)</f>
        <v>46093</v>
      </c>
      <c r="G387" s="145" t="str">
        <f>IF(SP_SUL!D390="","*",SP_SUL!D390)</f>
        <v>MOD ZGP</v>
      </c>
      <c r="H387" s="145" t="str">
        <f>IF(SP_SUL!F390="","*",SP_SUL!F390)</f>
        <v>BLOCO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ZGP</v>
      </c>
      <c r="L387" s="139" t="str">
        <f>IF(SP_SUL!N390="","*",SP_SUL!N390)</f>
        <v>ZGP2</v>
      </c>
      <c r="M387" s="140">
        <f>IF(SP_SUL!J390="","*",SP_SUL!J390)</f>
        <v>92</v>
      </c>
      <c r="N387" s="144">
        <f>IF(SP_SUL!K390="","*",SP_SUL!K390)</f>
        <v>102</v>
      </c>
      <c r="O387" s="144">
        <f>IF(SP_SUL!L390="","*",SP_SUL!L390)</f>
        <v>106.3</v>
      </c>
      <c r="P387" s="143">
        <f>IF(SP_SUL!O390="","*",SP_SUL!O390)</f>
        <v>0.33333333333333331</v>
      </c>
      <c r="Q387" s="143">
        <f>IF(SP_SUL!P390="","*",SP_SUL!P390)</f>
        <v>0.22916666666666666</v>
      </c>
      <c r="R387" s="145" t="str">
        <f>IF(SP_SUL!Q390="","*",CONCATENATE(SP_SUL!Q390," ",SP_SUL!R390))</f>
        <v>1 BINÁRIO</v>
      </c>
      <c r="S387" s="145" t="str">
        <f>IF(SP_SUL!V390="","*",SP_SUL!V390)</f>
        <v>Augusto</v>
      </c>
      <c r="T387" s="145" t="str">
        <f>IF(SP_SUL!W390="","*",SP_SUL!W390)</f>
        <v>Horário limite de abertura do intervalo: 09:30h
Duração: 10h00 com interdição total de ZGP2, 105ZGP-2 e ZPT105-2</v>
      </c>
      <c r="U387" s="137" t="str">
        <f ca="1">_xlfn.XLOOKUP(G387&amp;$U$2,BS_CONTROLE[CHAVE],BS_CONTROLE[Quantidade_11],"-")</f>
        <v>-</v>
      </c>
      <c r="V387" s="137">
        <f ca="1">_xlfn.XLOOKUP(G387&amp;$V$2,BS_CONTROLE[CHAVE],BS_CONTROLE[Quantidade_11],"-")</f>
        <v>1</v>
      </c>
      <c r="W387" s="137" t="str">
        <f ca="1">_xlfn.XLOOKUP(G387&amp;$W$2,BS_CONTROLE[CHAVE],BS_CONTROLE[Quantidade_11],"-")</f>
        <v>-</v>
      </c>
    </row>
    <row r="388" spans="1:23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ZEV-ZPT</v>
      </c>
      <c r="F388" s="145">
        <f>IF(SP_SUL!B391="","*",SP_SUL!B391)</f>
        <v>46093</v>
      </c>
      <c r="G388" s="145" t="str">
        <f>IF(SP_SUL!D391="","*",SP_SUL!D391)</f>
        <v>V85</v>
      </c>
      <c r="H388" s="145" t="str">
        <f>IF(SP_SUL!F391="","*",SP_SUL!F391)</f>
        <v>MECANIZAÇÃO - SOCADORA</v>
      </c>
      <c r="I388" s="145" t="str">
        <f>IF(SP_SUL!H391="","*",SP_SUL!H391)</f>
        <v>ZDRZPT</v>
      </c>
      <c r="J388" s="145" t="str">
        <f>IF(SP_SUL!I391="","*",SP_SUL!I391)</f>
        <v>ZDRZPT</v>
      </c>
      <c r="K388" s="139" t="str">
        <f>IF(SP_SUL!M391="","*",SP_SUL!M391)</f>
        <v>ZGP</v>
      </c>
      <c r="L388" s="139" t="str">
        <f>IF(SP_SUL!N391="","*",SP_SUL!N391)</f>
        <v>ZGP2</v>
      </c>
      <c r="M388" s="140">
        <f>IF(SP_SUL!J391="","*",SP_SUL!J391)</f>
        <v>92</v>
      </c>
      <c r="N388" s="144">
        <f>IF(SP_SUL!K391="","*",SP_SUL!K391)</f>
        <v>102.1</v>
      </c>
      <c r="O388" s="144">
        <f>IF(SP_SUL!L391="","*",SP_SUL!L391)</f>
        <v>103.54</v>
      </c>
      <c r="P388" s="143">
        <f>IF(SP_SUL!O391="","*",SP_SUL!O391)</f>
        <v>0.32291666666666669</v>
      </c>
      <c r="Q388" s="143">
        <f>IF(SP_SUL!P391="","*",SP_SUL!P391)</f>
        <v>0</v>
      </c>
      <c r="R388" s="145" t="str">
        <f>IF(SP_SUL!Q391="","*",CONCATENATE(SP_SUL!Q391," ",SP_SUL!R391))</f>
        <v>1310 M</v>
      </c>
      <c r="S388" s="145" t="str">
        <f>IF(SP_SUL!V391="","*",SP_SUL!V391)</f>
        <v>Augusto</v>
      </c>
      <c r="T388" s="145" t="str">
        <f>IF(SP_SUL!W391="","*",SP_SUL!W391)</f>
        <v>Socaria Mecanizada</v>
      </c>
      <c r="U388" s="137">
        <f ca="1">_xlfn.XLOOKUP(G388&amp;$U$2,BS_CONTROLE[CHAVE],BS_CONTROLE[Quantidade_11],"-")</f>
        <v>1</v>
      </c>
      <c r="V388" s="137">
        <f ca="1">_xlfn.XLOOKUP(G388&amp;$V$2,BS_CONTROLE[CHAVE],BS_CONTROLE[Quantidade_11],"-")</f>
        <v>1860</v>
      </c>
      <c r="W388" s="137">
        <f ca="1">_xlfn.XLOOKUP(G388&amp;$W$2,BS_CONTROLE[CHAVE],BS_CONTROLE[Quantidade_11],"-")</f>
        <v>1</v>
      </c>
    </row>
    <row r="389" spans="1:23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46093</v>
      </c>
      <c r="G389" s="145" t="str">
        <f>IF(SP_SUL!D392="","*",SP_SUL!D392)</f>
        <v>W62</v>
      </c>
      <c r="H389" s="145" t="str">
        <f>IF(SP_SUL!F392="","*",SP_SUL!F392)</f>
        <v>MODERNIZAÇÃO - PEDRA - DESCARGA</v>
      </c>
      <c r="I389" s="145" t="str">
        <f>IF(SP_SUL!H392="","*",SP_SUL!H392)</f>
        <v>ZDRZPT</v>
      </c>
      <c r="J389" s="145" t="str">
        <f>IF(SP_SUL!I392="","*",SP_SUL!I392)</f>
        <v>ZDRZPT</v>
      </c>
      <c r="K389" s="139" t="str">
        <f>IF(SP_SUL!M392="","*",SP_SUL!M392)</f>
        <v>ZGP</v>
      </c>
      <c r="L389" s="139" t="str">
        <f>IF(SP_SUL!N392="","*",SP_SUL!N392)</f>
        <v>ZGP2</v>
      </c>
      <c r="M389" s="140">
        <f>IF(SP_SUL!J392="","*",SP_SUL!J392)</f>
        <v>92</v>
      </c>
      <c r="N389" s="144">
        <f>IF(SP_SUL!K392="","*",SP_SUL!K392)</f>
        <v>103.07</v>
      </c>
      <c r="O389" s="144">
        <f>IF(SP_SUL!L392="","*",SP_SUL!L392)</f>
        <v>104.8</v>
      </c>
      <c r="P389" s="143">
        <f>IF(SP_SUL!O392="","*",SP_SUL!O392)</f>
        <v>0.32291666666666669</v>
      </c>
      <c r="Q389" s="143">
        <f>IF(SP_SUL!P392="","*",SP_SUL!P392)</f>
        <v>0</v>
      </c>
      <c r="R389" s="145" t="str">
        <f>IF(SP_SUL!Q392="","*",CONCATENATE(SP_SUL!Q392," ",SP_SUL!R392))</f>
        <v>2 VAGÕES</v>
      </c>
      <c r="S389" s="145" t="str">
        <f>IF(SP_SUL!V392="","*",SP_SUL!V392)</f>
        <v>Augusto</v>
      </c>
      <c r="T389" s="145" t="str">
        <f>IF(SP_SUL!W392="","*",SP_SUL!W392)</f>
        <v>Descarga de dormentes + Recolha de dormentes + Descarga de pedra</v>
      </c>
      <c r="U389" s="137" t="str">
        <f ca="1">_xlfn.XLOOKUP(G389&amp;$U$2,BS_CONTROLE[CHAVE],BS_CONTROLE[Quantidade_11],"-")</f>
        <v>-</v>
      </c>
      <c r="V389" s="137">
        <f ca="1">_xlfn.XLOOKUP(G389&amp;$V$2,BS_CONTROLE[CHAVE],BS_CONTROLE[Quantidade_11],"-")</f>
        <v>1</v>
      </c>
      <c r="W389" s="137">
        <f ca="1">_xlfn.XLOOKUP(G389&amp;$W$2,BS_CONTROLE[CHAVE],BS_CONTROLE[Quantidade_11],"-")</f>
        <v>1</v>
      </c>
    </row>
    <row r="390" spans="1:23">
      <c r="A390" s="146" t="str">
        <f>IF(SP_SUL!Y393="","*",SP_SUL!Y393)</f>
        <v>OPORTUNIDADE</v>
      </c>
      <c r="B390" s="146" t="str">
        <f>IF(SP_SUL!X393="","*",SP_SUL!X393)</f>
        <v>Oportunidade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46093</v>
      </c>
      <c r="G390" s="145" t="str">
        <f>IF(SP_SUL!D393="","*",SP_SUL!D393)</f>
        <v>HUELTON (TP-725)</v>
      </c>
      <c r="H390" s="145" t="str">
        <f>IF(SP_SUL!F393="","*",SP_SUL!F393)</f>
        <v>PDM - SOLDA</v>
      </c>
      <c r="I390" s="145" t="str">
        <f>IF(SP_SUL!H393="","*",SP_SUL!H393)</f>
        <v>-</v>
      </c>
      <c r="J390" s="145" t="str">
        <f>IF(SP_SUL!I393="","*",SP_SUL!I393)</f>
        <v>*</v>
      </c>
      <c r="K390" s="139" t="str">
        <f>IF(SP_SUL!M393="","*",SP_SUL!M393)</f>
        <v>ZPT</v>
      </c>
      <c r="L390" s="139" t="str">
        <f>IF(SP_SUL!N393="","*",SP_SUL!N393)</f>
        <v>ZPT2</v>
      </c>
      <c r="M390" s="140">
        <f>IF(SP_SUL!J393="","*",SP_SUL!J393)</f>
        <v>92</v>
      </c>
      <c r="N390" s="144">
        <f>IF(SP_SUL!K393="","*",SP_SUL!K393)</f>
        <v>106.8</v>
      </c>
      <c r="O390" s="144" t="str">
        <f>IF(SP_SUL!L393="","*",SP_SUL!L393)</f>
        <v>-</v>
      </c>
      <c r="P390" s="143">
        <f>IF(SP_SUL!O393="","*",SP_SUL!O393)</f>
        <v>0.375</v>
      </c>
      <c r="Q390" s="143">
        <f>IF(SP_SUL!P393="","*",SP_SUL!P393)</f>
        <v>0.125</v>
      </c>
      <c r="R390" s="145" t="str">
        <f>IF(SP_SUL!Q393="","*",CONCATENATE(SP_SUL!Q393," ",SP_SUL!R393))</f>
        <v>2 Nº DE SOLDA</v>
      </c>
      <c r="S390" s="145" t="str">
        <f>IF(SP_SUL!V393="","*",SP_SUL!V393)</f>
        <v>Moises</v>
      </c>
      <c r="T390" s="145" t="str">
        <f>IF(SP_SUL!W393="","*",SP_SUL!W393)</f>
        <v xml:space="preserve">Execução de solda - Condicionado a temperatura </v>
      </c>
      <c r="U390" s="137" t="str">
        <f ca="1">_xlfn.XLOOKUP(G390&amp;$U$2,BS_CONTROLE[CHAVE],BS_CONTROLE[Quantidade_11],"-")</f>
        <v>-</v>
      </c>
      <c r="V390" s="137">
        <f ca="1">_xlfn.XLOOKUP(G390&amp;$V$2,BS_CONTROLE[CHAVE],BS_CONTROLE[Quantidade_11],"-")</f>
        <v>0</v>
      </c>
      <c r="W390" s="137">
        <f ca="1">_xlfn.XLOOKUP(G390&amp;$W$2,BS_CONTROLE[CHAVE],BS_CONTROLE[Quantidade_11],"-")</f>
        <v>0</v>
      </c>
    </row>
    <row r="391" spans="1:23">
      <c r="A391" s="146" t="str">
        <f>IF(SP_SUL!Y394="","*",SP_SUL!Y394)</f>
        <v>OPORTUNIDADE</v>
      </c>
      <c r="B391" s="146" t="str">
        <f>IF(SP_SUL!X394="","*",SP_SUL!X394)</f>
        <v>Oportunidade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46093</v>
      </c>
      <c r="G391" s="145" t="str">
        <f>IF(SP_SUL!D394="","*",SP_SUL!D394)</f>
        <v>EXPANSÃO TURMA 1</v>
      </c>
      <c r="H391" s="145" t="str">
        <f>IF(SP_SUL!F394="","*",SP_SUL!F394)</f>
        <v>EXPANSÃO - SOLDA</v>
      </c>
      <c r="I391" s="145" t="str">
        <f>IF(SP_SUL!H394="","*",SP_SUL!H394)</f>
        <v>-</v>
      </c>
      <c r="J391" s="145" t="str">
        <f>IF(SP_SUL!I394="","*",SP_SUL!I394)</f>
        <v>-</v>
      </c>
      <c r="K391" s="139" t="str">
        <f>IF(SP_SUL!M394="","*",SP_SUL!M394)</f>
        <v>ZGM-109</v>
      </c>
      <c r="L391" s="139">
        <f>IF(SP_SUL!N394="","*",SP_SUL!N394)</f>
        <v>1121111</v>
      </c>
      <c r="M391" s="140">
        <f>IF(SP_SUL!J394="","*",SP_SUL!J394)</f>
        <v>30</v>
      </c>
      <c r="N391" s="144">
        <f>IF(SP_SUL!K394="","*",SP_SUL!K394)</f>
        <v>111.5</v>
      </c>
      <c r="O391" s="144">
        <f>IF(SP_SUL!L394="","*",SP_SUL!L394)</f>
        <v>112</v>
      </c>
      <c r="P391" s="143">
        <f>IF(SP_SUL!O394="","*",SP_SUL!O394)</f>
        <v>0.41666666666666669</v>
      </c>
      <c r="Q391" s="143">
        <f>IF(SP_SUL!P394="","*",SP_SUL!P394)</f>
        <v>6.25E-2</v>
      </c>
      <c r="R391" s="145" t="str">
        <f>IF(SP_SUL!Q394="","*",CONCATENATE(SP_SUL!Q394," ",SP_SUL!R394))</f>
        <v>1 Nº DE SOLDA</v>
      </c>
      <c r="S391" s="145" t="str">
        <f>IF(SP_SUL!V394="","*",SP_SUL!V394)</f>
        <v>Pedro</v>
      </c>
      <c r="T391" s="145" t="str">
        <f>IF(SP_SUL!W394="","*",SP_SUL!W394)</f>
        <v xml:space="preserve">Execução de solda - Condicionado a temperatura </v>
      </c>
      <c r="U391" s="137">
        <f ca="1">_xlfn.XLOOKUP(G391&amp;$U$2,BS_CONTROLE[CHAVE],BS_CONTROLE[Quantidade_11],"-")</f>
        <v>0</v>
      </c>
      <c r="V391" s="137" t="str">
        <f ca="1">_xlfn.XLOOKUP(G391&amp;$V$2,BS_CONTROLE[CHAVE],BS_CONTROLE[Quantidade_11],"-")</f>
        <v>-</v>
      </c>
      <c r="W391" s="137">
        <f ca="1">_xlfn.XLOOKUP(G391&amp;$W$2,BS_CONTROLE[CHAVE],BS_CONTROLE[Quantidade_11],"-")</f>
        <v>0</v>
      </c>
    </row>
    <row r="392" spans="1:23">
      <c r="A392" s="146" t="str">
        <f>IF(SP_SUL!Y395="","*",SP_SUL!Y395)</f>
        <v>OPORTUNIDADE</v>
      </c>
      <c r="B392" s="146" t="str">
        <f>IF(SP_SUL!X395="","*",SP_SUL!X395)</f>
        <v>Oportunidade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46093</v>
      </c>
      <c r="G392" s="145" t="str">
        <f>IF(SP_SUL!D395="","*",SP_SUL!D395)</f>
        <v>DIEGO (TF-42)</v>
      </c>
      <c r="H392" s="145" t="str">
        <f>IF(SP_SUL!F395="","*",SP_SUL!F395)</f>
        <v>LIMPEZA LASTRO</v>
      </c>
      <c r="I392" s="145" t="str">
        <f>IF(SP_SUL!H395="","*",SP_SUL!H395)</f>
        <v>-</v>
      </c>
      <c r="J392" s="145" t="str">
        <f>IF(SP_SUL!I395="","*",SP_SUL!I395)</f>
        <v>-</v>
      </c>
      <c r="K392" s="139" t="str">
        <f>IF(SP_SUL!M395="","*",SP_SUL!M395)</f>
        <v>ZGM-109</v>
      </c>
      <c r="L392" s="139">
        <f>IF(SP_SUL!N395="","*",SP_SUL!N395)</f>
        <v>1131121</v>
      </c>
      <c r="M392" s="140">
        <f>IF(SP_SUL!J395="","*",SP_SUL!J395)</f>
        <v>30</v>
      </c>
      <c r="N392" s="144">
        <f>IF(SP_SUL!K395="","*",SP_SUL!K395)</f>
        <v>113</v>
      </c>
      <c r="O392" s="144" t="str">
        <f>IF(SP_SUL!L395="","*",SP_SUL!L395)</f>
        <v>-</v>
      </c>
      <c r="P392" s="143">
        <f>IF(SP_SUL!O395="","*",SP_SUL!O395)</f>
        <v>0.41666666666666669</v>
      </c>
      <c r="Q392" s="143">
        <f>IF(SP_SUL!P395="","*",SP_SUL!P395)</f>
        <v>6.25E-2</v>
      </c>
      <c r="R392" s="145" t="str">
        <f>IF(SP_SUL!Q395="","*",CONCATENATE(SP_SUL!Q395," ",SP_SUL!R395))</f>
        <v>30 M</v>
      </c>
      <c r="S392" s="145" t="str">
        <f>IF(SP_SUL!V395="","*",SP_SUL!V395)</f>
        <v>Moises</v>
      </c>
      <c r="T392" s="145" t="str">
        <f>IF(SP_SUL!W395="","*",SP_SUL!W395)</f>
        <v>Limpeza de lastro</v>
      </c>
      <c r="U392" s="137">
        <f ca="1">_xlfn.XLOOKUP(G392&amp;$U$2,BS_CONTROLE[CHAVE],BS_CONTROLE[Quantidade_11],"-")</f>
        <v>52</v>
      </c>
      <c r="V392" s="137">
        <f ca="1">_xlfn.XLOOKUP(G392&amp;$V$2,BS_CONTROLE[CHAVE],BS_CONTROLE[Quantidade_11],"-")</f>
        <v>0</v>
      </c>
      <c r="W392" s="137">
        <f ca="1">_xlfn.XLOOKUP(G392&amp;$W$2,BS_CONTROLE[CHAVE],BS_CONTROLE[Quantidade_11],"-")</f>
        <v>0</v>
      </c>
    </row>
    <row r="393" spans="1:23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ZEV-ZPT</v>
      </c>
      <c r="F393" s="145">
        <f>IF(SP_SUL!B396="","*",SP_SUL!B396)</f>
        <v>46093</v>
      </c>
      <c r="G393" s="145" t="str">
        <f>IF(SP_SUL!D396="","*",SP_SUL!D396)</f>
        <v>A84</v>
      </c>
      <c r="H393" s="145" t="str">
        <f>IF(SP_SUL!F396="","*",SP_SUL!F396)</f>
        <v>DETECÇÃO - RONDA 7 DIAS</v>
      </c>
      <c r="I393" s="145" t="str">
        <f>IF(SP_SUL!H396="","*",SP_SUL!H396)</f>
        <v>ZPT105-1</v>
      </c>
      <c r="J393" s="145" t="str">
        <f>IF(SP_SUL!I396="","*",SP_SUL!I396)</f>
        <v>ZEV-1</v>
      </c>
      <c r="K393" s="139" t="str">
        <f>IF(SP_SUL!M396="","*",SP_SUL!M396)</f>
        <v>ZPT-ZEV</v>
      </c>
      <c r="L393" s="139" t="str">
        <f>IF(SP_SUL!N396="","*",SP_SUL!N396)</f>
        <v>ZPT-ZEV</v>
      </c>
      <c r="M393" s="140">
        <f>IF(SP_SUL!J396="","*",SP_SUL!J396)</f>
        <v>54</v>
      </c>
      <c r="N393" s="144">
        <f>IF(SP_SUL!K396="","*",SP_SUL!K396)</f>
        <v>106</v>
      </c>
      <c r="O393" s="144" t="str">
        <f>IF(SP_SUL!L396="","*",SP_SUL!L396)</f>
        <v>*</v>
      </c>
      <c r="P393" s="143">
        <f>IF(SP_SUL!O396="","*",SP_SUL!O396)</f>
        <v>0.3125</v>
      </c>
      <c r="Q393" s="143">
        <f>IF(SP_SUL!P396="","*",SP_SUL!P396)</f>
        <v>4.1666666666666664E-2</v>
      </c>
      <c r="R393" s="145" t="str">
        <f>IF(SP_SUL!Q396="","*",CONCATENATE(SP_SUL!Q396," ",SP_SUL!R396))</f>
        <v>1 KM</v>
      </c>
      <c r="S393" s="145" t="str">
        <f>IF(SP_SUL!V396="","*",SP_SUL!V396)</f>
        <v>Jhon</v>
      </c>
      <c r="T393" s="145" t="str">
        <f>IF(SP_SUL!W396="","*",SP_SUL!W396)</f>
        <v>R7D</v>
      </c>
      <c r="U393" s="137">
        <f ca="1">_xlfn.XLOOKUP(G393&amp;$U$2,BS_CONTROLE[CHAVE],BS_CONTROLE[Quantidade_11],"-")</f>
        <v>60</v>
      </c>
      <c r="V393" s="137">
        <f ca="1">_xlfn.XLOOKUP(G393&amp;$V$2,BS_CONTROLE[CHAVE],BS_CONTROLE[Quantidade_11],"-")</f>
        <v>40</v>
      </c>
      <c r="W393" s="137">
        <f ca="1">_xlfn.XLOOKUP(G393&amp;$W$2,BS_CONTROLE[CHAVE],BS_CONTROLE[Quantidade_11],"-")</f>
        <v>82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0</v>
      </c>
      <c r="V533" s="137" t="str">
        <f ca="1">_xlfn.XLOOKUP(G533&amp;$V$2,BS_CONTROLE[CHAVE],BS_CONTROLE[Quantidade_11],"-")</f>
        <v>-</v>
      </c>
      <c r="W533" s="137">
        <f ca="1">_xlfn.XLOOKUP(G533&amp;$W$2,BS_CONTROLE[CHAVE],BS_CONTROLE[Quantidade_11],"-")</f>
        <v>0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>
        <f ca="1">_xlfn.XLOOKUP(G768&amp;$U$2,BS_CONTROLE[CHAVE],BS_CONTROLE[Quantidade_11],"-")</f>
        <v>0</v>
      </c>
      <c r="V768" s="137">
        <f ca="1">_xlfn.XLOOKUP(G768&amp;$V$2,BS_CONTROLE[CHAVE],BS_CONTROLE[Quantidade_11],"-")</f>
        <v>0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>
        <f ca="1">_xlfn.XLOOKUP(G997&amp;$U$2,BS_CONTROLE[CHAVE],BS_CONTROLE[Quantidade_11],"-")</f>
        <v>0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12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5" t="s">
        <v>1599</v>
      </c>
      <c r="D5" s="236"/>
      <c r="E5" s="236"/>
      <c r="F5" s="236"/>
      <c r="G5" s="236"/>
      <c r="H5" s="236"/>
      <c r="I5" s="236"/>
      <c r="J5" s="237"/>
      <c r="K5" s="238" t="s">
        <v>1600</v>
      </c>
      <c r="L5" s="239"/>
      <c r="M5" s="239"/>
      <c r="N5" s="239"/>
      <c r="O5" s="240" t="s">
        <v>1601</v>
      </c>
      <c r="P5" s="241"/>
    </row>
    <row r="6" spans="1:16" s="74" customFormat="1" ht="15" customHeight="1">
      <c r="A6" s="66" t="s">
        <v>1597</v>
      </c>
      <c r="B6" s="75" t="s">
        <v>1596</v>
      </c>
      <c r="C6" s="76" t="s">
        <v>961</v>
      </c>
      <c r="D6" s="77" t="s">
        <v>962</v>
      </c>
      <c r="E6" s="76" t="s">
        <v>1602</v>
      </c>
      <c r="F6" s="76" t="s">
        <v>952</v>
      </c>
      <c r="G6" s="76" t="s">
        <v>956</v>
      </c>
      <c r="H6" s="115" t="s">
        <v>576</v>
      </c>
      <c r="I6" s="78" t="s">
        <v>957</v>
      </c>
      <c r="J6" s="78" t="s">
        <v>958</v>
      </c>
      <c r="K6" s="79" t="s">
        <v>952</v>
      </c>
      <c r="L6" s="79" t="s">
        <v>1603</v>
      </c>
      <c r="M6" s="80" t="s">
        <v>576</v>
      </c>
      <c r="N6" s="81" t="s">
        <v>956</v>
      </c>
      <c r="O6" s="158" t="s">
        <v>999</v>
      </c>
      <c r="P6" s="133" t="s">
        <v>1604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6.9444444444444447E-4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6.9444444444444447E-4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6.9444444444444447E-4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6.9444444444444447E-4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>
        <f>IF(SP_SUL!BH260="","*",SP_SUL!BH260)</f>
        <v>2</v>
      </c>
      <c r="P260" s="147" t="str">
        <f>IF($A$2=1,IF(SP_SUL!BJ260="","*",SP_SUL!BJ260),IF(SP_SUL!BK260="","*",SP_SUL!BK260))</f>
        <v xml:space="preserve">MC 13h10 / Em intervalo 15h43 / 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0</v>
      </c>
      <c r="P261" s="147" t="str">
        <f>IF($A$2=1,IF(SP_SUL!BJ261="","*",SP_SUL!BJ261),IF(SP_SUL!BK261="","*",SP_SUL!BK261))</f>
        <v>TP pronto 09h00 / Concedido intervalo das 09h07 até 10h37, devido a forte chuva no momento do intervalo, sem produção.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2</v>
      </c>
      <c r="P262" s="147" t="str">
        <f>IF($A$2=1,IF(SP_SUL!BJ262="","*",SP_SUL!BJ262),IF(SP_SUL!BK262="","*",SP_SUL!BK262))</f>
        <v>TP pronto 09h00 / Realizado intervalo das 09h41 até 11h11, baixa produção devido área confinado.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>
        <f>IF(SP_SUL!BH263="","*",SP_SUL!BH263)</f>
        <v>2</v>
      </c>
      <c r="P263" s="147" t="str">
        <f>IF($A$2=1,IF(SP_SUL!BJ263="","*",SP_SUL!BJ263),IF(SP_SUL!BK263="","*",SP_SUL!BK263))</f>
        <v>MC1 11h46 / Realizado descarga do jacaré no km198, devido V93 em intervalo na singela.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>
        <f>IF(SP_SUL!O264="","*",SP_SUL!O264)</f>
        <v>0.45833333333333331</v>
      </c>
      <c r="J264" s="113">
        <f>IF(SP_SUL!P264="","*",SP_SUL!P264)</f>
        <v>8.3333333333333329E-2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TP programado para 11h00, porém foi necessário aguardar o W59 realizar a descarga do jacaré. TP informou pronto 15h16 / Sem oportundiade de faixa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4.1666666666666664E-2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>
        <f>IF(SP_SUL!BH266="","*",SP_SUL!BH266)</f>
        <v>2</v>
      </c>
      <c r="P266" s="147" t="str">
        <f>IF($A$2=1,IF(SP_SUL!BJ266="","*",SP_SUL!BJ266),IF(SP_SUL!BK266="","*",SP_SUL!BK266))</f>
        <v>MC1 10h28 / Realizado intervalo das 13h44 até 15h44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2</v>
      </c>
      <c r="P270" s="147" t="str">
        <f>IF($A$2=1,IF(SP_SUL!BJ270="","*",SP_SUL!BJ270),IF(SP_SUL!BK270="","*",SP_SUL!BK270))</f>
        <v>MC1 07h57 / em inspeção R7D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>
        <f>IF(SP_SUL!BH273="","*",SP_SUL!BH273)</f>
        <v>2</v>
      </c>
      <c r="P273" s="147" t="str">
        <f>IF($A$2=1,IF(SP_SUL!BJ273="","*",SP_SUL!BJ273),IF(SP_SUL!BK273="","*",SP_SUL!BK273))</f>
        <v>MC1 07h33 / Autorizado entrada na via 10h56 / Realizado intervalo das 11h23 até 12h33.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>
        <f>IF(SP_SUL!BH274="","*",SP_SUL!BH274)</f>
        <v>0</v>
      </c>
      <c r="P274" s="147" t="str">
        <f>IF($A$2=1,IF(SP_SUL!BJ274="","*",SP_SUL!BJ274),IF(SP_SUL!BK274="","*",SP_SUL!BK274))</f>
        <v>Condições climáticas (chuva)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>
        <f>IF(SP_SUL!BH275="","*",SP_SUL!BH275)</f>
        <v>0</v>
      </c>
      <c r="P275" s="147" t="str">
        <f>IF($A$2=1,IF(SP_SUL!BJ275="","*",SP_SUL!BJ275),IF(SP_SUL!BK275="","*",SP_SUL!BK275))</f>
        <v>Condições climáticas (chuva)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>MC1 09h57 / Sem oportunidade de faixa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6.9444444444444447E-4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2</v>
      </c>
      <c r="P285" s="147" t="str">
        <f>IF($A$2=1,IF(SP_SUL!BJ285="","*",SP_SUL!BJ285),IF(SP_SUL!BK285="","*",SP_SUL!BK285))</f>
        <v>MC1 08h25 / Autorizado entrada na via 08h29 / Em deslocamento para ZXW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6.9444444444444447E-4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2</v>
      </c>
      <c r="P286" s="147" t="str">
        <f>IF($A$2=1,IF(SP_SUL!BJ286="","*",SP_SUL!BJ286),IF(SP_SUL!BK286="","*",SP_SUL!BK286))</f>
        <v>MC1 07h25 /  Em deslocamento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>
        <f>IF(SP_SUL!BH287="","*",SP_SUL!BH287)</f>
        <v>0</v>
      </c>
      <c r="P287" s="147" t="str">
        <f>IF($A$2=1,IF(SP_SUL!BJ287="","*",SP_SUL!BJ287),IF(SP_SUL!BK287="","*",SP_SUL!BK287))</f>
        <v>Condições climáticas (chuva)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>
        <f>IF(SP_SUL!BH288="","*",SP_SUL!BH288)</f>
        <v>0</v>
      </c>
      <c r="P288" s="147" t="str">
        <f>IF($A$2=1,IF(SP_SUL!BJ288="","*",SP_SUL!BJ288),IF(SP_SUL!BK288="","*",SP_SUL!BK288))</f>
        <v>Condições climáticas (chuva)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2</v>
      </c>
      <c r="P289" s="147" t="str">
        <f>IF($A$2=1,IF(SP_SUL!BJ289="","*",SP_SUL!BJ289),IF(SP_SUL!BK289="","*",SP_SUL!BK289))</f>
        <v xml:space="preserve">MC1 08h06 /Em deslocamento 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>
        <f>IF(SP_SUL!BH290="","*",SP_SUL!BH290)</f>
        <v>2</v>
      </c>
      <c r="P290" s="147" t="str">
        <f>IF($A$2=1,IF(SP_SUL!BJ290="","*",SP_SUL!BJ290),IF(SP_SUL!BK290="","*",SP_SUL!BK290))</f>
        <v>Em inspeção ANTT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>
        <f>IF(SP_SUL!BH291="","*",SP_SUL!BH291)</f>
        <v>0</v>
      </c>
      <c r="P291" s="147" t="str">
        <f>IF($A$2=1,IF(SP_SUL!BJ291="","*",SP_SUL!BJ291),IF(SP_SUL!BK291="","*",SP_SUL!BK291))</f>
        <v>Condições climáticas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>
        <f>IF(SP_SUL!BH292="","*",SP_SUL!BH292)</f>
        <v>0</v>
      </c>
      <c r="P292" s="147" t="str">
        <f>IF($A$2=1,IF(SP_SUL!BJ292="","*",SP_SUL!BJ292),IF(SP_SUL!BK292="","*",SP_SUL!BK292))</f>
        <v>Condições climáticas (chuva)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46091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ZBV-ZRX</v>
      </c>
      <c r="E294" s="83" t="str">
        <f>IF(SP_SUL!D294="","*",SP_SUL!D294)</f>
        <v>KLECIO (TP-699)</v>
      </c>
      <c r="F294" s="83" t="str">
        <f>IF(SP_SUL!H294="","*",SP_SUL!H294)</f>
        <v>-</v>
      </c>
      <c r="G294" s="83" t="str">
        <f>IF(SP_SUL!M294="","*",SP_SUL!M294)</f>
        <v>ZTT</v>
      </c>
      <c r="H294" s="116">
        <f>IF(SP_SUL!K294="","*",SP_SUL!K294)</f>
        <v>97.3</v>
      </c>
      <c r="I294" s="113">
        <f>IF(SP_SUL!O294="","*",SP_SUL!O294)</f>
        <v>0.375</v>
      </c>
      <c r="J294" s="113">
        <f>IF(SP_SUL!P294="","*",SP_SUL!P294)</f>
        <v>6.25E-2</v>
      </c>
      <c r="K294" s="83" t="str">
        <f>IF(SP_SUL!AK294="","*",SP_SUL!AK294)</f>
        <v>-</v>
      </c>
      <c r="L294" s="83" t="str">
        <f>IF(SP_SUL!AM294="","*",SP_SUL!AM294)</f>
        <v>ZTT</v>
      </c>
      <c r="M294" s="83">
        <f>IF(SP_SUL!AP294="","*",SP_SUL!AP294)</f>
        <v>97.3</v>
      </c>
      <c r="N294" s="83" t="str">
        <f>IF(SP_SUL!AM294="","*",SP_SUL!AM294)</f>
        <v>ZTT</v>
      </c>
      <c r="O294" s="110">
        <f>IF(SP_SUL!BH294="","*",SP_SUL!BH294)</f>
        <v>0</v>
      </c>
      <c r="P294" s="147" t="str">
        <f>IF($A$2=1,IF(SP_SUL!BJ294="","*",SP_SUL!BJ294),IF(SP_SUL!BK294="","*",SP_SUL!BK294))</f>
        <v>Condições climáticas / Chuva</v>
      </c>
    </row>
    <row r="295" spans="1:16">
      <c r="A295" s="82">
        <f>IF(SP_SUL!B295="","*",SP_SUL!B295)</f>
        <v>46091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ZBV-ZRX</v>
      </c>
      <c r="E295" s="83" t="str">
        <f>IF(SP_SUL!D295="","*",SP_SUL!D295)</f>
        <v>V92</v>
      </c>
      <c r="F295" s="83" t="str">
        <f>IF(SP_SUL!H295="","*",SP_SUL!H295)</f>
        <v>ZAC-2</v>
      </c>
      <c r="G295" s="83" t="str">
        <f>IF(SP_SUL!M295="","*",SP_SUL!M295)</f>
        <v>ZAC-ZSW</v>
      </c>
      <c r="H295" s="116">
        <f>IF(SP_SUL!K295="","*",SP_SUL!K295)</f>
        <v>86.5</v>
      </c>
      <c r="I295" s="113">
        <f>IF(SP_SUL!O295="","*",SP_SUL!O295)</f>
        <v>0.375</v>
      </c>
      <c r="J295" s="113">
        <f>IF(SP_SUL!P295="","*",SP_SUL!P295)</f>
        <v>8.3333333333333329E-2</v>
      </c>
      <c r="K295" s="83" t="str">
        <f>IF(SP_SUL!AK295="","*",SP_SUL!AK295)</f>
        <v>ZAC-2</v>
      </c>
      <c r="L295" s="83" t="str">
        <f>IF(SP_SUL!AM295="","*",SP_SUL!AM295)</f>
        <v>ZAC-ZSW</v>
      </c>
      <c r="M295" s="83">
        <f>IF(SP_SUL!AP295="","*",SP_SUL!AP295)</f>
        <v>86.5</v>
      </c>
      <c r="N295" s="83" t="str">
        <f>IF(SP_SUL!AM295="","*",SP_SUL!AM295)</f>
        <v>ZAC-ZSW</v>
      </c>
      <c r="O295" s="110">
        <f>IF(SP_SUL!BH295="","*",SP_SUL!BH295)</f>
        <v>0</v>
      </c>
      <c r="P295" s="147" t="str">
        <f>IF($A$2=1,IF(SP_SUL!BJ295="","*",SP_SUL!BJ295),IF(SP_SUL!BK295="","*",SP_SUL!BK295))</f>
        <v>MC1 09h43 / Sem oportunidade de faixa</v>
      </c>
    </row>
    <row r="296" spans="1:16">
      <c r="A296" s="82">
        <f>IF(SP_SUL!B296="","*",SP_SUL!B296)</f>
        <v>46091</v>
      </c>
      <c r="B296" s="83" t="str">
        <f>IF(SP_SUL!X296="","*",SP_SUL!X296)</f>
        <v>Contrato</v>
      </c>
      <c r="C296" s="83" t="str">
        <f>IF(SP_SUL!S296="","*",SP_SUL!S296)</f>
        <v>SP SUL</v>
      </c>
      <c r="D296" s="83" t="str">
        <f>IF(SP_SUL!T296="","*",SP_SUL!T296)</f>
        <v>ZBV-ZRX</v>
      </c>
      <c r="E296" s="83" t="str">
        <f>IF(SP_SUL!D296="","*",SP_SUL!D296)</f>
        <v xml:space="preserve">TURMA FIXA VIA </v>
      </c>
      <c r="F296" s="83" t="str">
        <f>IF(SP_SUL!H296="","*",SP_SUL!H296)</f>
        <v>-</v>
      </c>
      <c r="G296" s="83" t="str">
        <f>IF(SP_SUL!M296="","*",SP_SUL!M296)</f>
        <v>ZBM</v>
      </c>
      <c r="H296" s="116">
        <f>IF(SP_SUL!K296="","*",SP_SUL!K296)</f>
        <v>56.2</v>
      </c>
      <c r="I296" s="113">
        <f>IF(SP_SUL!O296="","*",SP_SUL!O296)</f>
        <v>0.54166666666666663</v>
      </c>
      <c r="J296" s="113">
        <f>IF(SP_SUL!P296="","*",SP_SUL!P296)</f>
        <v>0.16666666666666666</v>
      </c>
      <c r="K296" s="83" t="str">
        <f>IF(SP_SUL!AK296="","*",SP_SUL!AK296)</f>
        <v>-</v>
      </c>
      <c r="L296" s="83" t="str">
        <f>IF(SP_SUL!AM296="","*",SP_SUL!AM296)</f>
        <v>ZBM</v>
      </c>
      <c r="M296" s="83">
        <f>IF(SP_SUL!AP296="","*",SP_SUL!AP296)</f>
        <v>56.2</v>
      </c>
      <c r="N296" s="83" t="str">
        <f>IF(SP_SUL!AM296="","*",SP_SUL!AM296)</f>
        <v>ZBM</v>
      </c>
      <c r="O296" s="110">
        <f>IF(SP_SUL!BH296="","*",SP_SUL!BH296)</f>
        <v>2</v>
      </c>
      <c r="P296" s="147" t="str">
        <f>IF($A$2=1,IF(SP_SUL!BJ296="","*",SP_SUL!BJ296),IF(SP_SUL!BK296="","*",SP_SUL!BK296))</f>
        <v>Programado para 13h00 / TP informou pronto 14h30 / via solicitou 2h30 de intervalo, devido baixo efetivo da turma /  Em intervalo das 15h10 até 17h40.</v>
      </c>
    </row>
    <row r="297" spans="1:16">
      <c r="A297" s="82">
        <f>IF(SP_SUL!B297="","*",SP_SUL!B297)</f>
        <v>46091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ZBV-ZKE</v>
      </c>
      <c r="E297" s="83" t="str">
        <f>IF(SP_SUL!D297="","*",SP_SUL!D297)</f>
        <v>EDSON/NIVALDO (TP-819)</v>
      </c>
      <c r="F297" s="83" t="str">
        <f>IF(SP_SUL!H297="","*",SP_SUL!H297)</f>
        <v>-</v>
      </c>
      <c r="G297" s="83" t="str">
        <f>IF(SP_SUL!M297="","*",SP_SUL!M297)</f>
        <v>ZXI-ZVK</v>
      </c>
      <c r="H297" s="116">
        <f>IF(SP_SUL!K297="","*",SP_SUL!K297)</f>
        <v>224.45</v>
      </c>
      <c r="I297" s="113">
        <f>IF(SP_SUL!O297="","*",SP_SUL!O297)</f>
        <v>0.375</v>
      </c>
      <c r="J297" s="113">
        <f>IF(SP_SUL!P297="","*",SP_SUL!P297)</f>
        <v>6.25E-2</v>
      </c>
      <c r="K297" s="83" t="str">
        <f>IF(SP_SUL!AK297="","*",SP_SUL!AK297)</f>
        <v>-</v>
      </c>
      <c r="L297" s="83" t="str">
        <f>IF(SP_SUL!AM297="","*",SP_SUL!AM297)</f>
        <v>ZXI-ZVK</v>
      </c>
      <c r="M297" s="83">
        <f>IF(SP_SUL!AP297="","*",SP_SUL!AP297)</f>
        <v>224.45</v>
      </c>
      <c r="N297" s="83" t="str">
        <f>IF(SP_SUL!AM297="","*",SP_SUL!AM297)</f>
        <v>ZXI-ZVK</v>
      </c>
      <c r="O297" s="110">
        <f>IF(SP_SUL!BH297="","*",SP_SUL!BH297)</f>
        <v>0</v>
      </c>
      <c r="P297" s="147" t="str">
        <f>IF($A$2=1,IF(SP_SUL!BJ297="","*",SP_SUL!BJ297),IF(SP_SUL!BK297="","*",SP_SUL!BK297))</f>
        <v>TP pronto 09h05 / Sem oportunidade de faixa</v>
      </c>
    </row>
    <row r="298" spans="1:16">
      <c r="A298" s="82">
        <f>IF(SP_SUL!B298="","*",SP_SUL!B298)</f>
        <v>46091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ZBV-ZKE</v>
      </c>
      <c r="E298" s="83" t="str">
        <f>IF(SP_SUL!D298="","*",SP_SUL!D298)</f>
        <v>ROGÉRIO (TP-730)</v>
      </c>
      <c r="F298" s="83" t="str">
        <f>IF(SP_SUL!H298="","*",SP_SUL!H298)</f>
        <v>ZYU1</v>
      </c>
      <c r="G298" s="83" t="str">
        <f>IF(SP_SUL!M298="","*",SP_SUL!M298)</f>
        <v>ZYU</v>
      </c>
      <c r="H298" s="116">
        <f>IF(SP_SUL!K298="","*",SP_SUL!K298)</f>
        <v>202.45</v>
      </c>
      <c r="I298" s="113">
        <f>IF(SP_SUL!O298="","*",SP_SUL!O298)</f>
        <v>0.375</v>
      </c>
      <c r="J298" s="113">
        <f>IF(SP_SUL!P298="","*",SP_SUL!P298)</f>
        <v>6.25E-2</v>
      </c>
      <c r="K298" s="83" t="str">
        <f>IF(SP_SUL!AK298="","*",SP_SUL!AK298)</f>
        <v>ZYU1</v>
      </c>
      <c r="L298" s="83" t="str">
        <f>IF(SP_SUL!AM298="","*",SP_SUL!AM298)</f>
        <v>ZYU</v>
      </c>
      <c r="M298" s="83">
        <f>IF(SP_SUL!AP298="","*",SP_SUL!AP298)</f>
        <v>202.45</v>
      </c>
      <c r="N298" s="83" t="str">
        <f>IF(SP_SUL!AM298="","*",SP_SUL!AM298)</f>
        <v>ZYU</v>
      </c>
      <c r="O298" s="110">
        <f>IF(SP_SUL!BH298="","*",SP_SUL!BH298)</f>
        <v>0</v>
      </c>
      <c r="P298" s="147" t="str">
        <f>IF($A$2=1,IF(SP_SUL!BJ298="","*",SP_SUL!BJ298),IF(SP_SUL!BK298="","*",SP_SUL!BK298))</f>
        <v>TP pronto 09h05 / Cancealdo pela via, devido priorização da substituição de jacaré do km198 via 2.</v>
      </c>
    </row>
    <row r="299" spans="1:16">
      <c r="A299" s="82">
        <f>IF(SP_SUL!B299="","*",SP_SUL!B299)</f>
        <v>46091</v>
      </c>
      <c r="B299" s="83" t="str">
        <f>IF(SP_SUL!X299="","*",SP_SUL!X299)</f>
        <v>Oportunidade</v>
      </c>
      <c r="C299" s="83" t="str">
        <f>IF(SP_SUL!S299="","*",SP_SUL!S299)</f>
        <v>SP SUL</v>
      </c>
      <c r="D299" s="83" t="str">
        <f>IF(SP_SUL!T299="","*",SP_SUL!T299)</f>
        <v>ZBV-ZKE</v>
      </c>
      <c r="E299" s="83" t="str">
        <f>IF(SP_SUL!D299="","*",SP_SUL!D299)</f>
        <v>W59</v>
      </c>
      <c r="F299" s="83" t="str">
        <f>IF(SP_SUL!H299="","*",SP_SUL!H299)</f>
        <v>ZDY2</v>
      </c>
      <c r="G299" s="83" t="str">
        <f>IF(SP_SUL!M299="","*",SP_SUL!M299)</f>
        <v>ZDY-ZXP</v>
      </c>
      <c r="H299" s="116">
        <f>IF(SP_SUL!K299="","*",SP_SUL!K299)</f>
        <v>178.5</v>
      </c>
      <c r="I299" s="113">
        <f>IF(SP_SUL!O299="","*",SP_SUL!O299)</f>
        <v>0.33333333333333331</v>
      </c>
      <c r="J299" s="113">
        <f>IF(SP_SUL!P299="","*",SP_SUL!P299)</f>
        <v>4.1666666666666664E-2</v>
      </c>
      <c r="K299" s="83" t="str">
        <f>IF(SP_SUL!AK299="","*",SP_SUL!AK299)</f>
        <v>ZDY2</v>
      </c>
      <c r="L299" s="83" t="str">
        <f>IF(SP_SUL!AM299="","*",SP_SUL!AM299)</f>
        <v>ZDY-ZXP</v>
      </c>
      <c r="M299" s="83">
        <f>IF(SP_SUL!AP299="","*",SP_SUL!AP299)</f>
        <v>178.5</v>
      </c>
      <c r="N299" s="83" t="str">
        <f>IF(SP_SUL!AM299="","*",SP_SUL!AM299)</f>
        <v>ZDY-ZXP</v>
      </c>
      <c r="O299" s="110">
        <f>IF(SP_SUL!BH299="","*",SP_SUL!BH299)</f>
        <v>0</v>
      </c>
      <c r="P299" s="147" t="str">
        <f>IF($A$2=1,IF(SP_SUL!BJ299="","*",SP_SUL!BJ299),IF(SP_SUL!BK299="","*",SP_SUL!BK299))</f>
        <v>Programado MC1 08h00, solicitado MC1 09h41,  Devido ao aguardo do descanso do maquinista fixo.</v>
      </c>
    </row>
    <row r="300" spans="1:16">
      <c r="A300" s="82">
        <f>IF(SP_SUL!B300="","*",SP_SUL!B300)</f>
        <v>46091</v>
      </c>
      <c r="B300" s="83" t="str">
        <f>IF(SP_SUL!X300="","*",SP_SUL!X300)</f>
        <v>Contrato</v>
      </c>
      <c r="C300" s="83" t="str">
        <f>IF(SP_SUL!S300="","*",SP_SUL!S300)</f>
        <v>SP SUL</v>
      </c>
      <c r="D300" s="83" t="str">
        <f>IF(SP_SUL!T300="","*",SP_SUL!T300)</f>
        <v>ZBV-ZKE</v>
      </c>
      <c r="E300" s="83" t="str">
        <f>IF(SP_SUL!D300="","*",SP_SUL!D300)</f>
        <v>V93</v>
      </c>
      <c r="F300" s="83" t="str">
        <f>IF(SP_SUL!H300="","*",SP_SUL!H300)</f>
        <v>ZXP-2</v>
      </c>
      <c r="G300" s="83" t="str">
        <f>IF(SP_SUL!M300="","*",SP_SUL!M300)</f>
        <v>ZXP-ZFY</v>
      </c>
      <c r="H300" s="116">
        <f>IF(SP_SUL!K300="","*",SP_SUL!K300)</f>
        <v>190.07</v>
      </c>
      <c r="I300" s="113">
        <f>IF(SP_SUL!O300="","*",SP_SUL!O300)</f>
        <v>0.39583333333333331</v>
      </c>
      <c r="J300" s="113">
        <f>IF(SP_SUL!P300="","*",SP_SUL!P300)</f>
        <v>0.16666666666666666</v>
      </c>
      <c r="K300" s="83" t="str">
        <f>IF(SP_SUL!AK300="","*",SP_SUL!AK300)</f>
        <v>ZXP-2</v>
      </c>
      <c r="L300" s="83" t="str">
        <f>IF(SP_SUL!AM300="","*",SP_SUL!AM300)</f>
        <v>ZXP-ZFY</v>
      </c>
      <c r="M300" s="83">
        <f>IF(SP_SUL!AP300="","*",SP_SUL!AP300)</f>
        <v>190.07</v>
      </c>
      <c r="N300" s="83" t="str">
        <f>IF(SP_SUL!AM300="","*",SP_SUL!AM300)</f>
        <v>ZXP-ZFY</v>
      </c>
      <c r="O300" s="110">
        <f>IF(SP_SUL!BH300="","*",SP_SUL!BH300)</f>
        <v>0</v>
      </c>
      <c r="P300" s="147" t="str">
        <f>IF($A$2=1,IF(SP_SUL!BJ300="","*",SP_SUL!BJ300),IF(SP_SUL!BK300="","*",SP_SUL!BK300))</f>
        <v>MC1 09h21 / Concedido 1º parcial de intervalo das 11h20 até 13h20, V93 informou 11h50 avaria na bomba.</v>
      </c>
    </row>
    <row r="301" spans="1:16">
      <c r="A301" s="82">
        <f>IF(SP_SUL!B301="","*",SP_SUL!B301)</f>
        <v>46091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ZBV-ZKE</v>
      </c>
      <c r="E301" s="83" t="str">
        <f>IF(SP_SUL!D301="","*",SP_SUL!D301)</f>
        <v>ROBSON (TF-701)</v>
      </c>
      <c r="F301" s="83" t="str">
        <f>IF(SP_SUL!H301="","*",SP_SUL!H301)</f>
        <v>ZXP189</v>
      </c>
      <c r="G301" s="83" t="str">
        <f>IF(SP_SUL!M301="","*",SP_SUL!M301)</f>
        <v>ZXP-ZFY</v>
      </c>
      <c r="H301" s="116">
        <f>IF(SP_SUL!K301="","*",SP_SUL!K301)</f>
        <v>187.58</v>
      </c>
      <c r="I301" s="113">
        <f>IF(SP_SUL!O301="","*",SP_SUL!O301)</f>
        <v>0.41666666666666669</v>
      </c>
      <c r="J301" s="113">
        <f>IF(SP_SUL!P301="","*",SP_SUL!P301)</f>
        <v>6.25E-2</v>
      </c>
      <c r="K301" s="83" t="str">
        <f>IF(SP_SUL!AK301="","*",SP_SUL!AK301)</f>
        <v>ZXP189</v>
      </c>
      <c r="L301" s="83" t="str">
        <f>IF(SP_SUL!AM301="","*",SP_SUL!AM301)</f>
        <v>ZXP-ZFY</v>
      </c>
      <c r="M301" s="83">
        <f>IF(SP_SUL!AP301="","*",SP_SUL!AP301)</f>
        <v>187.58</v>
      </c>
      <c r="N301" s="83" t="str">
        <f>IF(SP_SUL!AM301="","*",SP_SUL!AM301)</f>
        <v>ZXP-ZFY</v>
      </c>
      <c r="O301" s="110">
        <f>IF(SP_SUL!BH301="","*",SP_SUL!BH301)</f>
        <v>0</v>
      </c>
      <c r="P301" s="147" t="str">
        <f>IF($A$2=1,IF(SP_SUL!BJ301="","*",SP_SUL!BJ301),IF(SP_SUL!BK301="","*",SP_SUL!BK301))</f>
        <v>Sem condições climáticas (chuva)</v>
      </c>
    </row>
    <row r="302" spans="1:16">
      <c r="A302" s="82">
        <f>IF(SP_SUL!B302="","*",SP_SUL!B302)</f>
        <v>46091</v>
      </c>
      <c r="B302" s="83" t="str">
        <f>IF(SP_SUL!X302="","*",SP_SUL!X302)</f>
        <v>Oportunidade</v>
      </c>
      <c r="C302" s="83" t="str">
        <f>IF(SP_SUL!S302="","*",SP_SUL!S302)</f>
        <v>SP SUL</v>
      </c>
      <c r="D302" s="83" t="str">
        <f>IF(SP_SUL!T302="","*",SP_SUL!T302)</f>
        <v>ZBV-ZKE</v>
      </c>
      <c r="E302" s="83" t="str">
        <f>IF(SP_SUL!D302="","*",SP_SUL!D302)</f>
        <v>CARLOS (TP-722)</v>
      </c>
      <c r="F302" s="83" t="str">
        <f>IF(SP_SUL!H302="","*",SP_SUL!H302)</f>
        <v>-</v>
      </c>
      <c r="G302" s="83" t="str">
        <f>IF(SP_SUL!M302="","*",SP_SUL!M302)</f>
        <v>ZPS-ZCX</v>
      </c>
      <c r="H302" s="116">
        <f>IF(SP_SUL!K302="","*",SP_SUL!K302)</f>
        <v>158.4</v>
      </c>
      <c r="I302" s="113">
        <f>IF(SP_SUL!O302="","*",SP_SUL!O302)</f>
        <v>0.375</v>
      </c>
      <c r="J302" s="113">
        <f>IF(SP_SUL!P302="","*",SP_SUL!P302)</f>
        <v>6.25E-2</v>
      </c>
      <c r="K302" s="83" t="str">
        <f>IF(SP_SUL!AK302="","*",SP_SUL!AK302)</f>
        <v>-</v>
      </c>
      <c r="L302" s="83" t="str">
        <f>IF(SP_SUL!AM302="","*",SP_SUL!AM302)</f>
        <v>ZPS-ZCX</v>
      </c>
      <c r="M302" s="83">
        <f>IF(SP_SUL!AP302="","*",SP_SUL!AP302)</f>
        <v>158.4</v>
      </c>
      <c r="N302" s="83" t="str">
        <f>IF(SP_SUL!AM302="","*",SP_SUL!AM302)</f>
        <v>ZPS-ZCX</v>
      </c>
      <c r="O302" s="110">
        <f>IF(SP_SUL!BH302="","*",SP_SUL!BH302)</f>
        <v>0</v>
      </c>
      <c r="P302" s="147" t="str">
        <f>IF($A$2=1,IF(SP_SUL!BJ302="","*",SP_SUL!BJ302),IF(SP_SUL!BK302="","*",SP_SUL!BK302))</f>
        <v>Condições climáticas / Chuva</v>
      </c>
    </row>
    <row r="303" spans="1:16">
      <c r="A303" s="82">
        <f>IF(SP_SUL!B303="","*",SP_SUL!B303)</f>
        <v>46091</v>
      </c>
      <c r="B303" s="83" t="str">
        <f>IF(SP_SUL!X303="","*",SP_SUL!X303)</f>
        <v>Oportunidade</v>
      </c>
      <c r="C303" s="83" t="str">
        <f>IF(SP_SUL!S303="","*",SP_SUL!S303)</f>
        <v>SP SUL</v>
      </c>
      <c r="D303" s="83" t="str">
        <f>IF(SP_SUL!T303="","*",SP_SUL!T303)</f>
        <v>ZKE-ZEV</v>
      </c>
      <c r="E303" s="83" t="str">
        <f>IF(SP_SUL!D303="","*",SP_SUL!D303)</f>
        <v>A84</v>
      </c>
      <c r="F303" s="83" t="str">
        <f>IF(SP_SUL!H303="","*",SP_SUL!H303)</f>
        <v>ZWI-1</v>
      </c>
      <c r="G303" s="83" t="str">
        <f>IF(SP_SUL!M303="","*",SP_SUL!M303)</f>
        <v>ZWI</v>
      </c>
      <c r="H303" s="116">
        <f>IF(SP_SUL!K303="","*",SP_SUL!K303)</f>
        <v>118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ZWI-1</v>
      </c>
      <c r="L303" s="83" t="str">
        <f>IF(SP_SUL!AM303="","*",SP_SUL!AM303)</f>
        <v>ZWI</v>
      </c>
      <c r="M303" s="83">
        <f>IF(SP_SUL!AP303="","*",SP_SUL!AP303)</f>
        <v>118</v>
      </c>
      <c r="N303" s="83" t="str">
        <f>IF(SP_SUL!AM303="","*",SP_SUL!AM303)</f>
        <v>ZWI</v>
      </c>
      <c r="O303" s="110">
        <f>IF(SP_SUL!BH303="","*",SP_SUL!BH303)</f>
        <v>2</v>
      </c>
      <c r="P303" s="147" t="str">
        <f>IF($A$2=1,IF(SP_SUL!BJ303="","*",SP_SUL!BJ303),IF(SP_SUL!BK303="","*",SP_SUL!BK303))</f>
        <v>MC1 07h20  / Em inspeção R7D.</v>
      </c>
    </row>
    <row r="304" spans="1:16">
      <c r="A304" s="82">
        <f>IF(SP_SUL!B304="","*",SP_SUL!B304)</f>
        <v>46091</v>
      </c>
      <c r="B304" s="83" t="str">
        <f>IF(SP_SUL!X304="","*",SP_SUL!X304)</f>
        <v>Contrato</v>
      </c>
      <c r="C304" s="83" t="str">
        <f>IF(SP_SUL!S304="","*",SP_SUL!S304)</f>
        <v>SP SUL</v>
      </c>
      <c r="D304" s="83" t="str">
        <f>IF(SP_SUL!T304="","*",SP_SUL!T304)</f>
        <v>ZKE-ZEV</v>
      </c>
      <c r="E304" s="83" t="str">
        <f>IF(SP_SUL!D304="","*",SP_SUL!D304)</f>
        <v>SUPER ZEM</v>
      </c>
      <c r="F304" s="83" t="str">
        <f>IF(SP_SUL!H304="","*",SP_SUL!H304)</f>
        <v>-</v>
      </c>
      <c r="G304" s="83" t="str">
        <f>IF(SP_SUL!M304="","*",SP_SUL!M304)</f>
        <v>ZYQ-ZEM</v>
      </c>
      <c r="H304" s="116">
        <f>IF(SP_SUL!K304="","*",SP_SUL!K304)</f>
        <v>127.676</v>
      </c>
      <c r="I304" s="113">
        <f>IF(SP_SUL!O304="","*",SP_SUL!O304)</f>
        <v>0.41666666666666669</v>
      </c>
      <c r="J304" s="113">
        <f>IF(SP_SUL!P304="","*",SP_SUL!P304)</f>
        <v>0.33333333333333331</v>
      </c>
      <c r="K304" s="83" t="str">
        <f>IF(SP_SUL!AK304="","*",SP_SUL!AK304)</f>
        <v>-</v>
      </c>
      <c r="L304" s="83" t="str">
        <f>IF(SP_SUL!AM304="","*",SP_SUL!AM304)</f>
        <v>ZYQ-ZEM</v>
      </c>
      <c r="M304" s="83">
        <f>IF(SP_SUL!AP304="","*",SP_SUL!AP304)</f>
        <v>127.676</v>
      </c>
      <c r="N304" s="83" t="str">
        <f>IF(SP_SUL!AM304="","*",SP_SUL!AM304)</f>
        <v>ZYQ-ZEM</v>
      </c>
      <c r="O304" s="110">
        <f>IF(SP_SUL!BH304="","*",SP_SUL!BH304)</f>
        <v>0</v>
      </c>
      <c r="P304" s="147" t="str">
        <f>IF($A$2=1,IF(SP_SUL!BJ304="","*",SP_SUL!BJ304),IF(SP_SUL!BK304="","*",SP_SUL!BK304))</f>
        <v>Cancelado CCO / Devido cancelamento do intervalo da MRS + anomalias (i72; U53;M64)</v>
      </c>
    </row>
    <row r="305" spans="1:16">
      <c r="A305" s="82">
        <f>IF(SP_SUL!B305="","*",SP_SUL!B305)</f>
        <v>46091</v>
      </c>
      <c r="B305" s="83" t="str">
        <f>IF(SP_SUL!X305="","*",SP_SUL!X305)</f>
        <v>Contrato</v>
      </c>
      <c r="C305" s="83" t="str">
        <f>IF(SP_SUL!S305="","*",SP_SUL!S305)</f>
        <v>SP SUL</v>
      </c>
      <c r="D305" s="83" t="str">
        <f>IF(SP_SUL!T305="","*",SP_SUL!T305)</f>
        <v>ZKE-ZEV</v>
      </c>
      <c r="E305" s="83" t="str">
        <f>IF(SP_SUL!D305="","*",SP_SUL!D305)</f>
        <v>CLEBISON (TP-728)</v>
      </c>
      <c r="F305" s="83" t="str">
        <f>IF(SP_SUL!H305="","*",SP_SUL!H305)</f>
        <v>-</v>
      </c>
      <c r="G305" s="83" t="str">
        <f>IF(SP_SUL!M305="","*",SP_SUL!M305)</f>
        <v>ZYQ-ZEM</v>
      </c>
      <c r="H305" s="116">
        <f>IF(SP_SUL!K305="","*",SP_SUL!K305)</f>
        <v>127.4</v>
      </c>
      <c r="I305" s="113">
        <f>IF(SP_SUL!O305="","*",SP_SUL!O305)</f>
        <v>0.41666666666666669</v>
      </c>
      <c r="J305" s="113">
        <f>IF(SP_SUL!P305="","*",SP_SUL!P305)</f>
        <v>6.9444444444444447E-4</v>
      </c>
      <c r="K305" s="83" t="str">
        <f>IF(SP_SUL!AK305="","*",SP_SUL!AK305)</f>
        <v>-</v>
      </c>
      <c r="L305" s="83" t="str">
        <f>IF(SP_SUL!AM305="","*",SP_SUL!AM305)</f>
        <v>ZYQ-ZEM</v>
      </c>
      <c r="M305" s="83">
        <f>IF(SP_SUL!AP305="","*",SP_SUL!AP305)</f>
        <v>127.4</v>
      </c>
      <c r="N305" s="83" t="str">
        <f>IF(SP_SUL!AM305="","*",SP_SUL!AM305)</f>
        <v>ZYQ-ZEM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10h31 / Intervalo cancelado CCO</v>
      </c>
    </row>
    <row r="306" spans="1:16">
      <c r="A306" s="82">
        <f>IF(SP_SUL!B306="","*",SP_SUL!B306)</f>
        <v>46091</v>
      </c>
      <c r="B306" s="83" t="str">
        <f>IF(SP_SUL!X306="","*",SP_SUL!X306)</f>
        <v>Contrato</v>
      </c>
      <c r="C306" s="83" t="str">
        <f>IF(SP_SUL!S306="","*",SP_SUL!S306)</f>
        <v>SP SUL</v>
      </c>
      <c r="D306" s="83" t="str">
        <f>IF(SP_SUL!T306="","*",SP_SUL!T306)</f>
        <v>ZKE-ZEV</v>
      </c>
      <c r="E306" s="83" t="str">
        <f>IF(SP_SUL!D306="","*",SP_SUL!D306)</f>
        <v>ISMAEL(TP-726)</v>
      </c>
      <c r="F306" s="83" t="str">
        <f>IF(SP_SUL!H306="","*",SP_SUL!H306)</f>
        <v>*</v>
      </c>
      <c r="G306" s="83" t="str">
        <f>IF(SP_SUL!M306="","*",SP_SUL!M306)</f>
        <v>ZYQ-ZEM</v>
      </c>
      <c r="H306" s="116">
        <f>IF(SP_SUL!K306="","*",SP_SUL!K306)</f>
        <v>127.4</v>
      </c>
      <c r="I306" s="113">
        <f>IF(SP_SUL!O306="","*",SP_SUL!O306)</f>
        <v>0.41666666666666669</v>
      </c>
      <c r="J306" s="113">
        <f>IF(SP_SUL!P306="","*",SP_SUL!P306)</f>
        <v>6.9444444444444447E-4</v>
      </c>
      <c r="K306" s="83">
        <f>IF(SP_SUL!AK306="","*",SP_SUL!AK306)</f>
        <v>0</v>
      </c>
      <c r="L306" s="83" t="str">
        <f>IF(SP_SUL!AM306="","*",SP_SUL!AM306)</f>
        <v>ZYQ-ZEM</v>
      </c>
      <c r="M306" s="83">
        <f>IF(SP_SUL!AP306="","*",SP_SUL!AP306)</f>
        <v>127.4</v>
      </c>
      <c r="N306" s="83" t="str">
        <f>IF(SP_SUL!AM306="","*",SP_SUL!AM306)</f>
        <v>ZYQ-ZEM</v>
      </c>
      <c r="O306" s="110">
        <f>IF(SP_SUL!BH306="","*",SP_SUL!BH306)</f>
        <v>0</v>
      </c>
      <c r="P306" s="147" t="str">
        <f>IF($A$2=1,IF(SP_SUL!BJ306="","*",SP_SUL!BJ306),IF(SP_SUL!BK306="","*",SP_SUL!BK306))</f>
        <v>TP pronto 10h31 / Intervalo cancelado CCO</v>
      </c>
    </row>
    <row r="307" spans="1:16">
      <c r="A307" s="82">
        <f>IF(SP_SUL!B307="","*",SP_SUL!B307)</f>
        <v>46091</v>
      </c>
      <c r="B307" s="83" t="str">
        <f>IF(SP_SUL!X307="","*",SP_SUL!X307)</f>
        <v>Contrato</v>
      </c>
      <c r="C307" s="83" t="str">
        <f>IF(SP_SUL!S307="","*",SP_SUL!S307)</f>
        <v>SP SUL</v>
      </c>
      <c r="D307" s="83" t="str">
        <f>IF(SP_SUL!T307="","*",SP_SUL!T307)</f>
        <v>ZKE-ZEV</v>
      </c>
      <c r="E307" s="83" t="str">
        <f>IF(SP_SUL!D307="","*",SP_SUL!D307)</f>
        <v>EDSON (TP-719)</v>
      </c>
      <c r="F307" s="83" t="str">
        <f>IF(SP_SUL!H307="","*",SP_SUL!H307)</f>
        <v>*</v>
      </c>
      <c r="G307" s="83" t="str">
        <f>IF(SP_SUL!M307="","*",SP_SUL!M307)</f>
        <v>ZYQ-ZEM</v>
      </c>
      <c r="H307" s="116">
        <f>IF(SP_SUL!K307="","*",SP_SUL!K307)</f>
        <v>129</v>
      </c>
      <c r="I307" s="113">
        <f>IF(SP_SUL!O307="","*",SP_SUL!O307)</f>
        <v>0.41666666666666669</v>
      </c>
      <c r="J307" s="113" t="str">
        <f>IF(SP_SUL!P307="","*",SP_SUL!P307)</f>
        <v>00:001</v>
      </c>
      <c r="K307" s="83">
        <f>IF(SP_SUL!AK307="","*",SP_SUL!AK307)</f>
        <v>0</v>
      </c>
      <c r="L307" s="83" t="str">
        <f>IF(SP_SUL!AM307="","*",SP_SUL!AM307)</f>
        <v>ZYQ-ZEM</v>
      </c>
      <c r="M307" s="83">
        <f>IF(SP_SUL!AP307="","*",SP_SUL!AP307)</f>
        <v>129</v>
      </c>
      <c r="N307" s="83" t="str">
        <f>IF(SP_SUL!AM307="","*",SP_SUL!AM307)</f>
        <v>ZYQ-ZEM</v>
      </c>
      <c r="O307" s="110">
        <f>IF(SP_SUL!BH307="","*",SP_SUL!BH307)</f>
        <v>0</v>
      </c>
      <c r="P307" s="147" t="str">
        <f>IF($A$2=1,IF(SP_SUL!BJ307="","*",SP_SUL!BJ307),IF(SP_SUL!BK307="","*",SP_SUL!BK307))</f>
        <v>Intervalo cancelado CCO</v>
      </c>
    </row>
    <row r="308" spans="1:16">
      <c r="A308" s="82">
        <f>IF(SP_SUL!B308="","*",SP_SUL!B308)</f>
        <v>46091</v>
      </c>
      <c r="B308" s="83" t="str">
        <f>IF(SP_SUL!X308="","*",SP_SUL!X308)</f>
        <v>Contrato</v>
      </c>
      <c r="C308" s="83" t="str">
        <f>IF(SP_SUL!S308="","*",SP_SUL!S308)</f>
        <v>SP SUL</v>
      </c>
      <c r="D308" s="83" t="str">
        <f>IF(SP_SUL!T308="","*",SP_SUL!T308)</f>
        <v>ZKE-ZEV</v>
      </c>
      <c r="E308" s="83" t="str">
        <f>IF(SP_SUL!D308="","*",SP_SUL!D308)</f>
        <v>EDSON (TP-719)</v>
      </c>
      <c r="F308" s="83" t="str">
        <f>IF(SP_SUL!H308="","*",SP_SUL!H308)</f>
        <v>*</v>
      </c>
      <c r="G308" s="83" t="str">
        <f>IF(SP_SUL!M308="","*",SP_SUL!M308)</f>
        <v>ZYQ-ZEM</v>
      </c>
      <c r="H308" s="116">
        <f>IF(SP_SUL!K308="","*",SP_SUL!K308)</f>
        <v>129</v>
      </c>
      <c r="I308" s="113">
        <f>IF(SP_SUL!O308="","*",SP_SUL!O308)</f>
        <v>0.41666666666666669</v>
      </c>
      <c r="J308" s="113">
        <f>IF(SP_SUL!P308="","*",SP_SUL!P308)</f>
        <v>6.9444444444444447E-4</v>
      </c>
      <c r="K308" s="83">
        <f>IF(SP_SUL!AK308="","*",SP_SUL!AK308)</f>
        <v>0</v>
      </c>
      <c r="L308" s="83" t="str">
        <f>IF(SP_SUL!AM308="","*",SP_SUL!AM308)</f>
        <v>ZYQ-ZEM</v>
      </c>
      <c r="M308" s="83">
        <f>IF(SP_SUL!AP308="","*",SP_SUL!AP308)</f>
        <v>129</v>
      </c>
      <c r="N308" s="83" t="str">
        <f>IF(SP_SUL!AM308="","*",SP_SUL!AM308)</f>
        <v>ZYQ-ZEM</v>
      </c>
      <c r="O308" s="110">
        <f>IF(SP_SUL!BH308="","*",SP_SUL!BH308)</f>
        <v>0</v>
      </c>
      <c r="P308" s="147" t="str">
        <f>IF($A$2=1,IF(SP_SUL!BJ308="","*",SP_SUL!BJ308),IF(SP_SUL!BK308="","*",SP_SUL!BK308))</f>
        <v>Intervalo cancelado CCO</v>
      </c>
    </row>
    <row r="309" spans="1:16">
      <c r="A309" s="82">
        <f>IF(SP_SUL!B309="","*",SP_SUL!B309)</f>
        <v>46091</v>
      </c>
      <c r="B309" s="83" t="str">
        <f>IF(SP_SUL!X309="","*",SP_SUL!X309)</f>
        <v>Contrato</v>
      </c>
      <c r="C309" s="83" t="str">
        <f>IF(SP_SUL!S309="","*",SP_SUL!S309)</f>
        <v>SP SUL</v>
      </c>
      <c r="D309" s="83" t="str">
        <f>IF(SP_SUL!T309="","*",SP_SUL!T309)</f>
        <v>ZKE-ZEV</v>
      </c>
      <c r="E309" s="83" t="str">
        <f>IF(SP_SUL!D309="","*",SP_SUL!D309)</f>
        <v>V89</v>
      </c>
      <c r="F309" s="83" t="str">
        <f>IF(SP_SUL!H309="","*",SP_SUL!H309)</f>
        <v>ZEM130-1</v>
      </c>
      <c r="G309" s="83" t="str">
        <f>IF(SP_SUL!M309="","*",SP_SUL!M309)</f>
        <v>ZYQ-ZEM</v>
      </c>
      <c r="H309" s="116">
        <f>IF(SP_SUL!K309="","*",SP_SUL!K309)</f>
        <v>134</v>
      </c>
      <c r="I309" s="113">
        <f>IF(SP_SUL!O309="","*",SP_SUL!O309)</f>
        <v>0.40972222222222221</v>
      </c>
      <c r="J309" s="113">
        <f>IF(SP_SUL!P309="","*",SP_SUL!P309)</f>
        <v>6.9444444444444447E-4</v>
      </c>
      <c r="K309" s="83" t="str">
        <f>IF(SP_SUL!AK309="","*",SP_SUL!AK309)</f>
        <v>ZEM130-1</v>
      </c>
      <c r="L309" s="83" t="str">
        <f>IF(SP_SUL!AM309="","*",SP_SUL!AM309)</f>
        <v>ZYQ-ZEM</v>
      </c>
      <c r="M309" s="83">
        <f>IF(SP_SUL!AP309="","*",SP_SUL!AP309)</f>
        <v>134</v>
      </c>
      <c r="N309" s="83" t="str">
        <f>IF(SP_SUL!AM309="","*",SP_SUL!AM309)</f>
        <v>ZYQ-ZEM</v>
      </c>
      <c r="O309" s="110">
        <f>IF(SP_SUL!BH309="","*",SP_SUL!BH309)</f>
        <v>0</v>
      </c>
      <c r="P309" s="147" t="str">
        <f>IF($A$2=1,IF(SP_SUL!BJ309="","*",SP_SUL!BJ309),IF(SP_SUL!BK309="","*",SP_SUL!BK309))</f>
        <v>MC1 10h12 / Cancelado intervalo CCO.</v>
      </c>
    </row>
    <row r="310" spans="1:16">
      <c r="A310" s="82">
        <f>IF(SP_SUL!B310="","*",SP_SUL!B310)</f>
        <v>46091</v>
      </c>
      <c r="B310" s="83" t="str">
        <f>IF(SP_SUL!X310="","*",SP_SUL!X310)</f>
        <v>Extra</v>
      </c>
      <c r="C310" s="83" t="str">
        <f>IF(SP_SUL!S310="","*",SP_SUL!S310)</f>
        <v>SP SUL</v>
      </c>
      <c r="D310" s="83" t="str">
        <f>IF(SP_SUL!T310="","*",SP_SUL!T310)</f>
        <v>ZKE-ZEV</v>
      </c>
      <c r="E310" s="83" t="str">
        <f>IF(SP_SUL!D310="","*",SP_SUL!D310)</f>
        <v>MODERNIZAÇÃO TURMA 2</v>
      </c>
      <c r="F310" s="83" t="str">
        <f>IF(SP_SUL!H310="","*",SP_SUL!H310)</f>
        <v>-</v>
      </c>
      <c r="G310" s="83" t="str">
        <f>IF(SP_SUL!M310="","*",SP_SUL!M310)</f>
        <v>ZEJ-ZEV</v>
      </c>
      <c r="H310" s="116">
        <f>IF(SP_SUL!K310="","*",SP_SUL!K310)</f>
        <v>151.30000000000001</v>
      </c>
      <c r="I310" s="113">
        <f>IF(SP_SUL!O310="","*",SP_SUL!O310)</f>
        <v>0.625</v>
      </c>
      <c r="J310" s="113">
        <f>IF(SP_SUL!P310="","*",SP_SUL!P310)</f>
        <v>2.0833333333333332E-2</v>
      </c>
      <c r="K310" s="83" t="str">
        <f>IF(SP_SUL!AK310="","*",SP_SUL!AK310)</f>
        <v>-</v>
      </c>
      <c r="L310" s="83" t="str">
        <f>IF(SP_SUL!AM310="","*",SP_SUL!AM310)</f>
        <v>ZEJ-ZEV</v>
      </c>
      <c r="M310" s="83">
        <f>IF(SP_SUL!AP310="","*",SP_SUL!AP310)</f>
        <v>151.30000000000001</v>
      </c>
      <c r="N310" s="83" t="str">
        <f>IF(SP_SUL!AM310="","*",SP_SUL!AM310)</f>
        <v>ZEJ-ZEV</v>
      </c>
      <c r="O310" s="110">
        <f>IF(SP_SUL!BH310="","*",SP_SUL!BH310)</f>
        <v>2</v>
      </c>
      <c r="P310" s="147" t="str">
        <f>IF($A$2=1,IF(SP_SUL!BJ310="","*",SP_SUL!BJ310),IF(SP_SUL!BK310="","*",SP_SUL!BK310))</f>
        <v>Em intervalo das 15h24 até 16h04</v>
      </c>
    </row>
    <row r="311" spans="1:16">
      <c r="A311" s="82">
        <f>IF(SP_SUL!B311="","*",SP_SUL!B311)</f>
        <v>46091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ZKE-ZEV</v>
      </c>
      <c r="E311" s="83" t="str">
        <f>IF(SP_SUL!D311="","*",SP_SUL!D311)</f>
        <v>MOD ZRB</v>
      </c>
      <c r="F311" s="83" t="str">
        <f>IF(SP_SUL!H311="","*",SP_SUL!H311)</f>
        <v>-</v>
      </c>
      <c r="G311" s="83" t="str">
        <f>IF(SP_SUL!M311="","*",SP_SUL!M311)</f>
        <v>ZEJ-ZRB</v>
      </c>
      <c r="H311" s="116">
        <f>IF(SP_SUL!K311="","*",SP_SUL!K311)</f>
        <v>145.9</v>
      </c>
      <c r="I311" s="113">
        <f>IF(SP_SUL!O311="","*",SP_SUL!O311)</f>
        <v>0.33333333333333331</v>
      </c>
      <c r="J311" s="113">
        <f>IF(SP_SUL!P311="","*",SP_SUL!P311)</f>
        <v>0.33333333333333331</v>
      </c>
      <c r="K311" s="83" t="str">
        <f>IF(SP_SUL!AK311="","*",SP_SUL!AK311)</f>
        <v>-</v>
      </c>
      <c r="L311" s="83" t="str">
        <f>IF(SP_SUL!AM311="","*",SP_SUL!AM311)</f>
        <v>ZEJ-ZRB</v>
      </c>
      <c r="M311" s="83">
        <f>IF(SP_SUL!AP311="","*",SP_SUL!AP311)</f>
        <v>145.9</v>
      </c>
      <c r="N311" s="83" t="str">
        <f>IF(SP_SUL!AM311="","*",SP_SUL!AM311)</f>
        <v>ZEJ-ZRB</v>
      </c>
      <c r="O311" s="110">
        <f>IF(SP_SUL!BH311="","*",SP_SUL!BH311)</f>
        <v>0</v>
      </c>
      <c r="P311" s="147" t="str">
        <f>IF($A$2=1,IF(SP_SUL!BJ311="","*",SP_SUL!BJ311),IF(SP_SUL!BK311="","*",SP_SUL!BK311))</f>
        <v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v>
      </c>
    </row>
    <row r="312" spans="1:16">
      <c r="A312" s="82">
        <f>IF(SP_SUL!B312="","*",SP_SUL!B312)</f>
        <v>46091</v>
      </c>
      <c r="B312" s="83" t="str">
        <f>IF(SP_SUL!X312="","*",SP_SUL!X312)</f>
        <v>Contrato</v>
      </c>
      <c r="C312" s="83" t="str">
        <f>IF(SP_SUL!S312="","*",SP_SUL!S312)</f>
        <v>SP SUL</v>
      </c>
      <c r="D312" s="83" t="str">
        <f>IF(SP_SUL!T312="","*",SP_SUL!T312)</f>
        <v>ZKE-ZEV</v>
      </c>
      <c r="E312" s="83" t="str">
        <f>IF(SP_SUL!D312="","*",SP_SUL!D312)</f>
        <v>W96</v>
      </c>
      <c r="F312" s="83" t="str">
        <f>IF(SP_SUL!H312="","*",SP_SUL!H312)</f>
        <v xml:space="preserve">ZEM1 </v>
      </c>
      <c r="G312" s="83" t="str">
        <f>IF(SP_SUL!M312="","*",SP_SUL!M312)</f>
        <v>ZEJ-ZEV</v>
      </c>
      <c r="H312" s="116">
        <f>IF(SP_SUL!K312="","*",SP_SUL!K312)</f>
        <v>147.52000000000001</v>
      </c>
      <c r="I312" s="113">
        <f>IF(SP_SUL!O312="","*",SP_SUL!O312)</f>
        <v>0.31944444444444442</v>
      </c>
      <c r="J312" s="113">
        <f>IF(SP_SUL!P312="","*",SP_SUL!P312)</f>
        <v>6.9444444444444447E-4</v>
      </c>
      <c r="K312" s="83" t="str">
        <f>IF(SP_SUL!AK312="","*",SP_SUL!AK312)</f>
        <v xml:space="preserve">ZEM1 </v>
      </c>
      <c r="L312" s="83" t="str">
        <f>IF(SP_SUL!AM312="","*",SP_SUL!AM312)</f>
        <v>ZEJ-ZEV</v>
      </c>
      <c r="M312" s="83">
        <f>IF(SP_SUL!AP312="","*",SP_SUL!AP312)</f>
        <v>147.52000000000001</v>
      </c>
      <c r="N312" s="83" t="str">
        <f>IF(SP_SUL!AM312="","*",SP_SUL!AM312)</f>
        <v>ZEJ-ZEV</v>
      </c>
      <c r="O312" s="110">
        <f>IF(SP_SUL!BH312="","*",SP_SUL!BH312)</f>
        <v>0</v>
      </c>
      <c r="P312" s="147" t="str">
        <f>IF($A$2=1,IF(SP_SUL!BJ312="","*",SP_SUL!BJ312),IF(SP_SUL!BK312="","*",SP_SUL!BK312))</f>
        <v>MC1 07h50 /  Cancelado intervalo modernização, V95 atraso na MC1 + avaria do CBL e W97 avaria da locomotiva</v>
      </c>
    </row>
    <row r="313" spans="1:16">
      <c r="A313" s="82">
        <f>IF(SP_SUL!B313="","*",SP_SUL!B313)</f>
        <v>46091</v>
      </c>
      <c r="B313" s="83" t="str">
        <f>IF(SP_SUL!X313="","*",SP_SUL!X313)</f>
        <v>Contrato</v>
      </c>
      <c r="C313" s="83" t="str">
        <f>IF(SP_SUL!S313="","*",SP_SUL!S313)</f>
        <v>SP SUL</v>
      </c>
      <c r="D313" s="83" t="str">
        <f>IF(SP_SUL!T313="","*",SP_SUL!T313)</f>
        <v>ZKE-ZEV</v>
      </c>
      <c r="E313" s="83" t="str">
        <f>IF(SP_SUL!D313="","*",SP_SUL!D313)</f>
        <v>W99</v>
      </c>
      <c r="F313" s="83" t="str">
        <f>IF(SP_SUL!H313="","*",SP_SUL!H313)</f>
        <v>ZEM1</v>
      </c>
      <c r="G313" s="83" t="str">
        <f>IF(SP_SUL!M313="","*",SP_SUL!M313)</f>
        <v>ZEJ-ZEV</v>
      </c>
      <c r="H313" s="116">
        <f>IF(SP_SUL!K313="","*",SP_SUL!K313)</f>
        <v>150.1</v>
      </c>
      <c r="I313" s="113">
        <f>IF(SP_SUL!O313="","*",SP_SUL!O313)</f>
        <v>0.30555555555555558</v>
      </c>
      <c r="J313" s="113">
        <f>IF(SP_SUL!P313="","*",SP_SUL!P313)</f>
        <v>6.9444444444444447E-4</v>
      </c>
      <c r="K313" s="83" t="str">
        <f>IF(SP_SUL!AK313="","*",SP_SUL!AK313)</f>
        <v>ZEM1</v>
      </c>
      <c r="L313" s="83" t="str">
        <f>IF(SP_SUL!AM313="","*",SP_SUL!AM313)</f>
        <v>ZEJ-ZEV</v>
      </c>
      <c r="M313" s="83">
        <f>IF(SP_SUL!AP313="","*",SP_SUL!AP313)</f>
        <v>150.1</v>
      </c>
      <c r="N313" s="83" t="str">
        <f>IF(SP_SUL!AM313="","*",SP_SUL!AM313)</f>
        <v>ZEJ-ZEV</v>
      </c>
      <c r="O313" s="110">
        <f>IF(SP_SUL!BH313="","*",SP_SUL!BH313)</f>
        <v>0</v>
      </c>
      <c r="P313" s="147" t="str">
        <f>IF($A$2=1,IF(SP_SUL!BJ313="","*",SP_SUL!BJ313),IF(SP_SUL!BK313="","*",SP_SUL!BK313))</f>
        <v>MC1 08h14 /  Cancelado intervalo modernização, V95 atraso na MC1 + avaria do CBL e W97 avaria da locomotiva</v>
      </c>
    </row>
    <row r="314" spans="1:16">
      <c r="A314" s="82">
        <f>IF(SP_SUL!B314="","*",SP_SUL!B314)</f>
        <v>46091</v>
      </c>
      <c r="B314" s="83" t="str">
        <f>IF(SP_SUL!X314="","*",SP_SUL!X314)</f>
        <v>Contrato</v>
      </c>
      <c r="C314" s="83" t="str">
        <f>IF(SP_SUL!S314="","*",SP_SUL!S314)</f>
        <v>SP SUL</v>
      </c>
      <c r="D314" s="83" t="str">
        <f>IF(SP_SUL!T314="","*",SP_SUL!T314)</f>
        <v>ZKE-ZEV</v>
      </c>
      <c r="E314" s="83" t="str">
        <f>IF(SP_SUL!D314="","*",SP_SUL!D314)</f>
        <v>V95</v>
      </c>
      <c r="F314" s="83" t="str">
        <f>IF(SP_SUL!H314="","*",SP_SUL!H314)</f>
        <v>ZEM1301</v>
      </c>
      <c r="G314" s="83" t="str">
        <f>IF(SP_SUL!M314="","*",SP_SUL!M314)</f>
        <v>ZEJ-ZEV</v>
      </c>
      <c r="H314" s="116">
        <f>IF(SP_SUL!K314="","*",SP_SUL!K314)</f>
        <v>150.15</v>
      </c>
      <c r="I314" s="113">
        <f>IF(SP_SUL!O314="","*",SP_SUL!O314)</f>
        <v>0.29166666666666669</v>
      </c>
      <c r="J314" s="113">
        <f>IF(SP_SUL!P314="","*",SP_SUL!P314)</f>
        <v>6.9444444444444447E-4</v>
      </c>
      <c r="K314" s="83" t="str">
        <f>IF(SP_SUL!AK314="","*",SP_SUL!AK314)</f>
        <v>ZEM1301</v>
      </c>
      <c r="L314" s="83" t="str">
        <f>IF(SP_SUL!AM314="","*",SP_SUL!AM314)</f>
        <v>ZEJ-ZEV</v>
      </c>
      <c r="M314" s="83">
        <f>IF(SP_SUL!AP314="","*",SP_SUL!AP314)</f>
        <v>150.15</v>
      </c>
      <c r="N314" s="83" t="str">
        <f>IF(SP_SUL!AM314="","*",SP_SUL!AM314)</f>
        <v>ZEJ-ZEV</v>
      </c>
      <c r="O314" s="110">
        <f>IF(SP_SUL!BH314="","*",SP_SUL!BH314)</f>
        <v>0</v>
      </c>
      <c r="P314" s="147" t="str">
        <f>IF($A$2=1,IF(SP_SUL!BJ314="","*",SP_SUL!BJ314),IF(SP_SUL!BK314="","*",SP_SUL!BK314))</f>
        <v>Programado MC1 07h00, enviado MC1 09h05 / Atraso na chegada do condutor para solicitar MC1 + avaria do CBL</v>
      </c>
    </row>
    <row r="315" spans="1:16">
      <c r="A315" s="82">
        <f>IF(SP_SUL!B315="","*",SP_SUL!B315)</f>
        <v>46091</v>
      </c>
      <c r="B315" s="83" t="str">
        <f>IF(SP_SUL!X315="","*",SP_SUL!X315)</f>
        <v>Contrato</v>
      </c>
      <c r="C315" s="83" t="str">
        <f>IF(SP_SUL!S315="","*",SP_SUL!S315)</f>
        <v>SP SUL</v>
      </c>
      <c r="D315" s="83" t="str">
        <f>IF(SP_SUL!T315="","*",SP_SUL!T315)</f>
        <v>ZKE-ZEV</v>
      </c>
      <c r="E315" s="83" t="str">
        <f>IF(SP_SUL!D315="","*",SP_SUL!D315)</f>
        <v>W97</v>
      </c>
      <c r="F315" s="83" t="str">
        <f>IF(SP_SUL!H315="","*",SP_SUL!H315)</f>
        <v>Z3VZEV</v>
      </c>
      <c r="G315" s="83" t="str">
        <f>IF(SP_SUL!M315="","*",SP_SUL!M315)</f>
        <v>ZEJ-ZEV</v>
      </c>
      <c r="H315" s="116">
        <f>IF(SP_SUL!K315="","*",SP_SUL!K315)</f>
        <v>150.6</v>
      </c>
      <c r="I315" s="113">
        <f>IF(SP_SUL!O315="","*",SP_SUL!O315)</f>
        <v>0.29166666666666669</v>
      </c>
      <c r="J315" s="113">
        <f>IF(SP_SUL!P315="","*",SP_SUL!P315)</f>
        <v>6.9444444444444447E-4</v>
      </c>
      <c r="K315" s="83" t="str">
        <f>IF(SP_SUL!AK315="","*",SP_SUL!AK315)</f>
        <v>Z3VZEV</v>
      </c>
      <c r="L315" s="83" t="str">
        <f>IF(SP_SUL!AM315="","*",SP_SUL!AM315)</f>
        <v>ZEJ-ZEV</v>
      </c>
      <c r="M315" s="83">
        <f>IF(SP_SUL!AP315="","*",SP_SUL!AP315)</f>
        <v>150.6</v>
      </c>
      <c r="N315" s="83" t="str">
        <f>IF(SP_SUL!AM315="","*",SP_SUL!AM315)</f>
        <v>ZEJ-ZEV</v>
      </c>
      <c r="O315" s="110">
        <f>IF(SP_SUL!BH315="","*",SP_SUL!BH315)</f>
        <v>0</v>
      </c>
      <c r="P315" s="147" t="str">
        <f>IF($A$2=1,IF(SP_SUL!BJ315="","*",SP_SUL!BJ315),IF(SP_SUL!BK315="","*",SP_SUL!BK315))</f>
        <v>Programado Mc1 07h00, enviado MC1 09h11 (motivo, avaria da locomotiva 9278, não tracionava)</v>
      </c>
    </row>
    <row r="316" spans="1:16">
      <c r="A316" s="82">
        <f>IF(SP_SUL!B316="","*",SP_SUL!B316)</f>
        <v>46091</v>
      </c>
      <c r="B316" s="83" t="str">
        <f>IF(SP_SUL!X316="","*",SP_SUL!X316)</f>
        <v>Contrato</v>
      </c>
      <c r="C316" s="83" t="str">
        <f>IF(SP_SUL!S316="","*",SP_SUL!S316)</f>
        <v>SP SUL</v>
      </c>
      <c r="D316" s="83" t="str">
        <f>IF(SP_SUL!T316="","*",SP_SUL!T316)</f>
        <v>ZKE-ZEV</v>
      </c>
      <c r="E316" s="83" t="str">
        <f>IF(SP_SUL!D316="","*",SP_SUL!D316)</f>
        <v>V96</v>
      </c>
      <c r="F316" s="83" t="str">
        <f>IF(SP_SUL!H316="","*",SP_SUL!H316)</f>
        <v>Z3VZEV</v>
      </c>
      <c r="G316" s="83" t="str">
        <f>IF(SP_SUL!M316="","*",SP_SUL!M316)</f>
        <v>ZEJ-ZEV</v>
      </c>
      <c r="H316" s="116">
        <f>IF(SP_SUL!K316="","*",SP_SUL!K316)</f>
        <v>150.6</v>
      </c>
      <c r="I316" s="113">
        <f>IF(SP_SUL!O316="","*",SP_SUL!O316)</f>
        <v>0.29166666666666669</v>
      </c>
      <c r="J316" s="113">
        <f>IF(SP_SUL!P316="","*",SP_SUL!P316)</f>
        <v>6.9444444444444447E-4</v>
      </c>
      <c r="K316" s="83" t="str">
        <f>IF(SP_SUL!AK316="","*",SP_SUL!AK316)</f>
        <v>Z3VZEV</v>
      </c>
      <c r="L316" s="83" t="str">
        <f>IF(SP_SUL!AM316="","*",SP_SUL!AM316)</f>
        <v>ZEJ-ZEV</v>
      </c>
      <c r="M316" s="83">
        <f>IF(SP_SUL!AP316="","*",SP_SUL!AP316)</f>
        <v>150.6</v>
      </c>
      <c r="N316" s="83" t="str">
        <f>IF(SP_SUL!AM316="","*",SP_SUL!AM316)</f>
        <v>ZEJ-ZEV</v>
      </c>
      <c r="O316" s="110">
        <f>IF(SP_SUL!BH316="","*",SP_SUL!BH316)</f>
        <v>0</v>
      </c>
      <c r="P316" s="147" t="str">
        <f>IF($A$2=1,IF(SP_SUL!BJ316="","*",SP_SUL!BJ316),IF(SP_SUL!BK316="","*",SP_SUL!BK316))</f>
        <v>Cancelado intervalo Modernização (motivo atraso na chegada do condutor em ZEV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>
        <f>IF(SP_SUL!B318="","*",SP_SUL!B318)</f>
        <v>46091</v>
      </c>
      <c r="B318" s="83" t="str">
        <f>IF(SP_SUL!X318="","*",SP_SUL!X318)</f>
        <v>Contrato</v>
      </c>
      <c r="C318" s="83" t="str">
        <f>IF(SP_SUL!S318="","*",SP_SUL!S318)</f>
        <v>SP SUL</v>
      </c>
      <c r="D318" s="83" t="str">
        <f>IF(SP_SUL!T318="","*",SP_SUL!T318)</f>
        <v>ZEV-ZPT</v>
      </c>
      <c r="E318" s="83" t="str">
        <f>IF(SP_SUL!D318="","*",SP_SUL!D318)</f>
        <v>MOD ZEZ</v>
      </c>
      <c r="F318" s="83" t="str">
        <f>IF(SP_SUL!H318="","*",SP_SUL!H318)</f>
        <v>-</v>
      </c>
      <c r="G318" s="83" t="str">
        <f>IF(SP_SUL!M318="","*",SP_SUL!M318)</f>
        <v>ZXW-ZEZ</v>
      </c>
      <c r="H318" s="116">
        <f>IF(SP_SUL!K318="","*",SP_SUL!K318)</f>
        <v>75.2</v>
      </c>
      <c r="I318" s="113">
        <f>IF(SP_SUL!O318="","*",SP_SUL!O318)</f>
        <v>0.375</v>
      </c>
      <c r="J318" s="113">
        <f>IF(SP_SUL!P318="","*",SP_SUL!P318)</f>
        <v>0.33333333333333331</v>
      </c>
      <c r="K318" s="83" t="str">
        <f>IF(SP_SUL!AK318="","*",SP_SUL!AK318)</f>
        <v>-</v>
      </c>
      <c r="L318" s="83" t="str">
        <f>IF(SP_SUL!AM318="","*",SP_SUL!AM318)</f>
        <v>ZXW-ZEZ</v>
      </c>
      <c r="M318" s="83">
        <f>IF(SP_SUL!AP318="","*",SP_SUL!AP318)</f>
        <v>75.2</v>
      </c>
      <c r="N318" s="83" t="str">
        <f>IF(SP_SUL!AM318="","*",SP_SUL!AM318)</f>
        <v>ZXW-ZEZ</v>
      </c>
      <c r="O318" s="110">
        <f>IF(SP_SUL!BH318="","*",SP_SUL!BH318)</f>
        <v>2</v>
      </c>
      <c r="P318" s="147" t="str">
        <f>IF($A$2=1,IF(SP_SUL!BJ318="","*",SP_SUL!BJ318),IF(SP_SUL!BK318="","*",SP_SUL!BK318))</f>
        <v>Em intervalo das 12h20 até 20h20</v>
      </c>
    </row>
    <row r="319" spans="1:16">
      <c r="A319" s="82">
        <f>IF(SP_SUL!B319="","*",SP_SUL!B319)</f>
        <v>46091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ZEV-ZPT</v>
      </c>
      <c r="E319" s="83" t="str">
        <f>IF(SP_SUL!D319="","*",SP_SUL!D319)</f>
        <v>W61</v>
      </c>
      <c r="F319" s="83" t="str">
        <f>IF(SP_SUL!H319="","*",SP_SUL!H319)</f>
        <v>K67ZEV2</v>
      </c>
      <c r="G319" s="83" t="str">
        <f>IF(SP_SUL!M319="","*",SP_SUL!M319)</f>
        <v>ZXW-ZEZ</v>
      </c>
      <c r="H319" s="116">
        <f>IF(SP_SUL!K319="","*",SP_SUL!K319)</f>
        <v>78.5</v>
      </c>
      <c r="I319" s="113">
        <f>IF(SP_SUL!O319="","*",SP_SUL!O319)</f>
        <v>0.32291666666666669</v>
      </c>
      <c r="J319" s="113">
        <f>IF(SP_SUL!P319="","*",SP_SUL!P319)</f>
        <v>6.9444444444444447E-4</v>
      </c>
      <c r="K319" s="83" t="str">
        <f>IF(SP_SUL!AK319="","*",SP_SUL!AK319)</f>
        <v>K67ZEV2</v>
      </c>
      <c r="L319" s="83" t="str">
        <f>IF(SP_SUL!AM319="","*",SP_SUL!AM319)</f>
        <v>ZXW-ZEZ</v>
      </c>
      <c r="M319" s="83">
        <f>IF(SP_SUL!AP319="","*",SP_SUL!AP319)</f>
        <v>78.5</v>
      </c>
      <c r="N319" s="83" t="str">
        <f>IF(SP_SUL!AM319="","*",SP_SUL!AM319)</f>
        <v>ZXW-ZEZ</v>
      </c>
      <c r="O319" s="110">
        <f>IF(SP_SUL!BH319="","*",SP_SUL!BH319)</f>
        <v>2</v>
      </c>
      <c r="P319" s="147" t="str">
        <f>IF($A$2=1,IF(SP_SUL!BJ319="","*",SP_SUL!BJ319),IF(SP_SUL!BK319="","*",SP_SUL!BK319))</f>
        <v>MC1 07h56 / Em intervalo</v>
      </c>
    </row>
    <row r="320" spans="1:16">
      <c r="A320" s="82">
        <f>IF(SP_SUL!B320="","*",SP_SUL!B320)</f>
        <v>46091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ZEV-ZPT</v>
      </c>
      <c r="E320" s="83" t="str">
        <f>IF(SP_SUL!D320="","*",SP_SUL!D320)</f>
        <v>V85</v>
      </c>
      <c r="F320" s="83" t="str">
        <f>IF(SP_SUL!H320="","*",SP_SUL!H320)</f>
        <v>K67ZEV2</v>
      </c>
      <c r="G320" s="83" t="str">
        <f>IF(SP_SUL!M320="","*",SP_SUL!M320)</f>
        <v>ZXW-ZEZ</v>
      </c>
      <c r="H320" s="116">
        <f>IF(SP_SUL!K320="","*",SP_SUL!K320)</f>
        <v>76.19</v>
      </c>
      <c r="I320" s="113">
        <f>IF(SP_SUL!O320="","*",SP_SUL!O320)</f>
        <v>0.32291666666666669</v>
      </c>
      <c r="J320" s="113">
        <f>IF(SP_SUL!P320="","*",SP_SUL!P320)</f>
        <v>6.9444444444444447E-4</v>
      </c>
      <c r="K320" s="83" t="str">
        <f>IF(SP_SUL!AK320="","*",SP_SUL!AK320)</f>
        <v>K67ZEV2</v>
      </c>
      <c r="L320" s="83" t="str">
        <f>IF(SP_SUL!AM320="","*",SP_SUL!AM320)</f>
        <v>ZXW-ZEZ</v>
      </c>
      <c r="M320" s="83">
        <f>IF(SP_SUL!AP320="","*",SP_SUL!AP320)</f>
        <v>76.19</v>
      </c>
      <c r="N320" s="83" t="str">
        <f>IF(SP_SUL!AM320="","*",SP_SUL!AM320)</f>
        <v>ZXW-ZEZ</v>
      </c>
      <c r="O320" s="110">
        <f>IF(SP_SUL!BH320="","*",SP_SUL!BH320)</f>
        <v>2</v>
      </c>
      <c r="P320" s="147" t="str">
        <f>IF($A$2=1,IF(SP_SUL!BJ320="","*",SP_SUL!BJ320),IF(SP_SUL!BK320="","*",SP_SUL!BK320))</f>
        <v>MC1 07h38 / Em intervalo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46091</v>
      </c>
      <c r="B322" s="83" t="str">
        <f>IF(SP_SUL!X322="","*",SP_SUL!X322)</f>
        <v>Oportunidade</v>
      </c>
      <c r="C322" s="83" t="str">
        <f>IF(SP_SUL!S322="","*",SP_SUL!S322)</f>
        <v>SP SUL</v>
      </c>
      <c r="D322" s="83" t="str">
        <f>IF(SP_SUL!T322="","*",SP_SUL!T322)</f>
        <v>ZEV-ZPT</v>
      </c>
      <c r="E322" s="83" t="str">
        <f>IF(SP_SUL!D322="","*",SP_SUL!D322)</f>
        <v>RAFAEL (TP-695)</v>
      </c>
      <c r="F322" s="83" t="str">
        <f>IF(SP_SUL!H322="","*",SP_SUL!H322)</f>
        <v>-</v>
      </c>
      <c r="G322" s="83" t="str">
        <f>IF(SP_SUL!M322="","*",SP_SUL!M322)</f>
        <v>ZGP</v>
      </c>
      <c r="H322" s="116">
        <f>IF(SP_SUL!K322="","*",SP_SUL!K322)</f>
        <v>101.95</v>
      </c>
      <c r="I322" s="113">
        <f>IF(SP_SUL!O322="","*",SP_SUL!O322)</f>
        <v>0.375</v>
      </c>
      <c r="J322" s="113">
        <f>IF(SP_SUL!P322="","*",SP_SUL!P322)</f>
        <v>0.125</v>
      </c>
      <c r="K322" s="83" t="str">
        <f>IF(SP_SUL!AK322="","*",SP_SUL!AK322)</f>
        <v>-</v>
      </c>
      <c r="L322" s="83" t="str">
        <f>IF(SP_SUL!AM322="","*",SP_SUL!AM322)</f>
        <v>ZGP</v>
      </c>
      <c r="M322" s="83">
        <f>IF(SP_SUL!AP322="","*",SP_SUL!AP322)</f>
        <v>101.95</v>
      </c>
      <c r="N322" s="83" t="str">
        <f>IF(SP_SUL!AM322="","*",SP_SUL!AM322)</f>
        <v>ZGP</v>
      </c>
      <c r="O322" s="110">
        <f>IF(SP_SUL!BH322="","*",SP_SUL!BH322)</f>
        <v>0</v>
      </c>
      <c r="P322" s="147" t="str">
        <f>IF($A$2=1,IF(SP_SUL!BJ322="","*",SP_SUL!BJ322),IF(SP_SUL!BK322="","*",SP_SUL!BK322))</f>
        <v>Cancelado, Sem turma da T.O para acompanhamento da atividade</v>
      </c>
    </row>
    <row r="323" spans="1:16">
      <c r="A323" s="82">
        <f>IF(SP_SUL!B323="","*",SP_SUL!B323)</f>
        <v>46091</v>
      </c>
      <c r="B323" s="83" t="str">
        <f>IF(SP_SUL!X323="","*",SP_SUL!X323)</f>
        <v>Contrato</v>
      </c>
      <c r="C323" s="83" t="str">
        <f>IF(SP_SUL!S323="","*",SP_SUL!S323)</f>
        <v>SP SUL</v>
      </c>
      <c r="D323" s="83" t="str">
        <f>IF(SP_SUL!T323="","*",SP_SUL!T323)</f>
        <v>ZEV-ZPT</v>
      </c>
      <c r="E323" s="83" t="str">
        <f>IF(SP_SUL!D323="","*",SP_SUL!D323)</f>
        <v>MOD ZGP</v>
      </c>
      <c r="F323" s="83" t="str">
        <f>IF(SP_SUL!H323="","*",SP_SUL!H323)</f>
        <v>-</v>
      </c>
      <c r="G323" s="83" t="str">
        <f>IF(SP_SUL!M323="","*",SP_SUL!M323)</f>
        <v>ZGP</v>
      </c>
      <c r="H323" s="116">
        <f>IF(SP_SUL!K323="","*",SP_SUL!K323)</f>
        <v>102</v>
      </c>
      <c r="I323" s="113">
        <f>IF(SP_SUL!O323="","*",SP_SUL!O323)</f>
        <v>0.33333333333333331</v>
      </c>
      <c r="J323" s="113">
        <f>IF(SP_SUL!P323="","*",SP_SUL!P323)</f>
        <v>0.20833333333333334</v>
      </c>
      <c r="K323" s="83" t="str">
        <f>IF(SP_SUL!AK323="","*",SP_SUL!AK323)</f>
        <v>-</v>
      </c>
      <c r="L323" s="83" t="str">
        <f>IF(SP_SUL!AM323="","*",SP_SUL!AM323)</f>
        <v>ZGP</v>
      </c>
      <c r="M323" s="83">
        <f>IF(SP_SUL!AP323="","*",SP_SUL!AP323)</f>
        <v>102</v>
      </c>
      <c r="N323" s="83" t="str">
        <f>IF(SP_SUL!AM323="","*",SP_SUL!AM323)</f>
        <v>ZGP</v>
      </c>
      <c r="O323" s="110">
        <f>IF(SP_SUL!BH323="","*",SP_SUL!BH323)</f>
        <v>2</v>
      </c>
      <c r="P323" s="147" t="str">
        <f>IF($A$2=1,IF(SP_SUL!BJ323="","*",SP_SUL!BJ323),IF(SP_SUL!BK323="","*",SP_SUL!BK323))</f>
        <v>Realizado intervalo das 10h17 até 15h17.</v>
      </c>
    </row>
    <row r="324" spans="1:16">
      <c r="A324" s="82">
        <f>IF(SP_SUL!B324="","*",SP_SUL!B324)</f>
        <v>46091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ZEV-ZPT</v>
      </c>
      <c r="E324" s="83" t="str">
        <f>IF(SP_SUL!D324="","*",SP_SUL!D324)</f>
        <v>W62</v>
      </c>
      <c r="F324" s="83" t="str">
        <f>IF(SP_SUL!H324="","*",SP_SUL!H324)</f>
        <v>ZPTZ1051</v>
      </c>
      <c r="G324" s="83" t="str">
        <f>IF(SP_SUL!M324="","*",SP_SUL!M324)</f>
        <v>ZGP</v>
      </c>
      <c r="H324" s="116">
        <f>IF(SP_SUL!K324="","*",SP_SUL!K324)</f>
        <v>102.7</v>
      </c>
      <c r="I324" s="113">
        <f>IF(SP_SUL!O324="","*",SP_SUL!O324)</f>
        <v>0.32291666666666669</v>
      </c>
      <c r="J324" s="113">
        <f>IF(SP_SUL!P324="","*",SP_SUL!P324)</f>
        <v>0</v>
      </c>
      <c r="K324" s="83" t="str">
        <f>IF(SP_SUL!AK324="","*",SP_SUL!AK324)</f>
        <v>ZPTZ1051</v>
      </c>
      <c r="L324" s="83" t="str">
        <f>IF(SP_SUL!AM324="","*",SP_SUL!AM324)</f>
        <v>ZGP</v>
      </c>
      <c r="M324" s="83">
        <f>IF(SP_SUL!AP324="","*",SP_SUL!AP324)</f>
        <v>102.7</v>
      </c>
      <c r="N324" s="83" t="str">
        <f>IF(SP_SUL!AM324="","*",SP_SUL!AM324)</f>
        <v>ZGP</v>
      </c>
      <c r="O324" s="110">
        <f>IF(SP_SUL!BH324="","*",SP_SUL!BH324)</f>
        <v>2</v>
      </c>
      <c r="P324" s="147" t="str">
        <f>IF($A$2=1,IF(SP_SUL!BJ324="","*",SP_SUL!BJ324),IF(SP_SUL!BK324="","*",SP_SUL!BK324))</f>
        <v>MC1 08h07 / inf pronto 08h59 / Autorizado entrada na via 09h16 / Realizado intervalo</v>
      </c>
    </row>
    <row r="325" spans="1:16">
      <c r="A325" s="82">
        <f>IF(SP_SUL!B325="","*",SP_SUL!B325)</f>
        <v>46091</v>
      </c>
      <c r="B325" s="83" t="str">
        <f>IF(SP_SUL!X325="","*",SP_SUL!X325)</f>
        <v>Oportunidade</v>
      </c>
      <c r="C325" s="83" t="str">
        <f>IF(SP_SUL!S325="","*",SP_SUL!S325)</f>
        <v>SP SUL</v>
      </c>
      <c r="D325" s="83" t="str">
        <f>IF(SP_SUL!T325="","*",SP_SUL!T325)</f>
        <v>ZEV-ZPT</v>
      </c>
      <c r="E325" s="83" t="str">
        <f>IF(SP_SUL!D325="","*",SP_SUL!D325)</f>
        <v>A85</v>
      </c>
      <c r="F325" s="83" t="str">
        <f>IF(SP_SUL!H325="","*",SP_SUL!H325)</f>
        <v>ZPTZ1051</v>
      </c>
      <c r="G325" s="83" t="str">
        <f>IF(SP_SUL!M325="","*",SP_SUL!M325)</f>
        <v>ZPT-ZPG</v>
      </c>
      <c r="H325" s="116">
        <f>IF(SP_SUL!K325="","*",SP_SUL!K325)</f>
        <v>106</v>
      </c>
      <c r="I325" s="113">
        <f>IF(SP_SUL!O325="","*",SP_SUL!O325)</f>
        <v>0.35416666666666669</v>
      </c>
      <c r="J325" s="113">
        <f>IF(SP_SUL!P325="","*",SP_SUL!P325)</f>
        <v>4.1666666666666664E-2</v>
      </c>
      <c r="K325" s="83" t="str">
        <f>IF(SP_SUL!AK325="","*",SP_SUL!AK325)</f>
        <v>ZPTZ1051</v>
      </c>
      <c r="L325" s="83" t="str">
        <f>IF(SP_SUL!AM325="","*",SP_SUL!AM325)</f>
        <v>ZPT-ZPG</v>
      </c>
      <c r="M325" s="83">
        <f>IF(SP_SUL!AP325="","*",SP_SUL!AP325)</f>
        <v>106</v>
      </c>
      <c r="N325" s="83" t="str">
        <f>IF(SP_SUL!AM325="","*",SP_SUL!AM325)</f>
        <v>ZPT-ZPG</v>
      </c>
      <c r="O325" s="110">
        <f>IF(SP_SUL!BH325="","*",SP_SUL!BH325)</f>
        <v>2</v>
      </c>
      <c r="P325" s="147" t="str">
        <f>IF($A$2=1,IF(SP_SUL!BJ325="","*",SP_SUL!BJ325),IF(SP_SUL!BK325="","*",SP_SUL!BK325))</f>
        <v>Realizado inspeção ANTT</v>
      </c>
    </row>
    <row r="326" spans="1:16">
      <c r="A326" s="82">
        <f>IF(SP_SUL!B326="","*",SP_SUL!B326)</f>
        <v>46091</v>
      </c>
      <c r="B326" s="83" t="str">
        <f>IF(SP_SUL!X326="","*",SP_SUL!X326)</f>
        <v>Oportunidade</v>
      </c>
      <c r="C326" s="83" t="str">
        <f>IF(SP_SUL!S326="","*",SP_SUL!S326)</f>
        <v>SP SUL</v>
      </c>
      <c r="D326" s="83" t="str">
        <f>IF(SP_SUL!T326="","*",SP_SUL!T326)</f>
        <v>ZEV-ZPT</v>
      </c>
      <c r="E326" s="83" t="str">
        <f>IF(SP_SUL!D326="","*",SP_SUL!D326)</f>
        <v>HUELTON (TP-725)</v>
      </c>
      <c r="F326" s="83" t="str">
        <f>IF(SP_SUL!H326="","*",SP_SUL!H326)</f>
        <v>-</v>
      </c>
      <c r="G326" s="83" t="str">
        <f>IF(SP_SUL!M326="","*",SP_SUL!M326)</f>
        <v>ZPT</v>
      </c>
      <c r="H326" s="116">
        <f>IF(SP_SUL!K326="","*",SP_SUL!K326)</f>
        <v>106.8</v>
      </c>
      <c r="I326" s="113">
        <f>IF(SP_SUL!O326="","*",SP_SUL!O326)</f>
        <v>0.375</v>
      </c>
      <c r="J326" s="113">
        <f>IF(SP_SUL!P326="","*",SP_SUL!P326)</f>
        <v>0.125</v>
      </c>
      <c r="K326" s="83" t="str">
        <f>IF(SP_SUL!AK326="","*",SP_SUL!AK326)</f>
        <v>-</v>
      </c>
      <c r="L326" s="83" t="str">
        <f>IF(SP_SUL!AM326="","*",SP_SUL!AM326)</f>
        <v>ZPT</v>
      </c>
      <c r="M326" s="83">
        <f>IF(SP_SUL!AP326="","*",SP_SUL!AP326)</f>
        <v>106.8</v>
      </c>
      <c r="N326" s="83" t="str">
        <f>IF(SP_SUL!AM326="","*",SP_SUL!AM326)</f>
        <v>ZPT</v>
      </c>
      <c r="O326" s="110">
        <f>IF(SP_SUL!BH326="","*",SP_SUL!BH326)</f>
        <v>0</v>
      </c>
      <c r="P326" s="147" t="str">
        <f>IF($A$2=1,IF(SP_SUL!BJ326="","*",SP_SUL!BJ326),IF(SP_SUL!BK326="","*",SP_SUL!BK326))</f>
        <v>Condições climáticas / Chuva</v>
      </c>
    </row>
    <row r="327" spans="1:16">
      <c r="A327" s="82">
        <f>IF(SP_SUL!B327="","*",SP_SUL!B327)</f>
        <v>46091</v>
      </c>
      <c r="B327" s="83" t="str">
        <f>IF(SP_SUL!X327="","*",SP_SUL!X327)</f>
        <v>Oportunidade</v>
      </c>
      <c r="C327" s="83" t="str">
        <f>IF(SP_SUL!S327="","*",SP_SUL!S327)</f>
        <v>SP SUL</v>
      </c>
      <c r="D327" s="83" t="str">
        <f>IF(SP_SUL!T327="","*",SP_SUL!T327)</f>
        <v>ZEV-ZPT</v>
      </c>
      <c r="E327" s="83" t="str">
        <f>IF(SP_SUL!D327="","*",SP_SUL!D327)</f>
        <v>DIEGO (TF-42)</v>
      </c>
      <c r="F327" s="83" t="str">
        <f>IF(SP_SUL!H327="","*",SP_SUL!H327)</f>
        <v>-</v>
      </c>
      <c r="G327" s="83" t="str">
        <f>IF(SP_SUL!M327="","*",SP_SUL!M327)</f>
        <v>ZGM-109</v>
      </c>
      <c r="H327" s="116">
        <f>IF(SP_SUL!K327="","*",SP_SUL!K327)</f>
        <v>113</v>
      </c>
      <c r="I327" s="113">
        <f>IF(SP_SUL!O327="","*",SP_SUL!O327)</f>
        <v>0.41666666666666669</v>
      </c>
      <c r="J327" s="113">
        <f>IF(SP_SUL!P327="","*",SP_SUL!P327)</f>
        <v>6.25E-2</v>
      </c>
      <c r="K327" s="83" t="str">
        <f>IF(SP_SUL!AK327="","*",SP_SUL!AK327)</f>
        <v>-</v>
      </c>
      <c r="L327" s="83" t="str">
        <f>IF(SP_SUL!AM327="","*",SP_SUL!AM327)</f>
        <v>ZGM-109</v>
      </c>
      <c r="M327" s="83">
        <f>IF(SP_SUL!AP327="","*",SP_SUL!AP327)</f>
        <v>113</v>
      </c>
      <c r="N327" s="83" t="str">
        <f>IF(SP_SUL!AM327="","*",SP_SUL!AM327)</f>
        <v>ZGM-109</v>
      </c>
      <c r="O327" s="110">
        <f>IF(SP_SUL!BH327="","*",SP_SUL!BH327)</f>
        <v>0</v>
      </c>
      <c r="P327" s="147" t="str">
        <f>IF($A$2=1,IF(SP_SUL!BJ327="","*",SP_SUL!BJ327),IF(SP_SUL!BK327="","*",SP_SUL!BK327))</f>
        <v>Condições climáticas / Chuva</v>
      </c>
    </row>
    <row r="328" spans="1:16">
      <c r="A328" s="82">
        <f>IF(SP_SUL!B328="","*",SP_SUL!B328)</f>
        <v>46091</v>
      </c>
      <c r="B328" s="83" t="str">
        <f>IF(SP_SUL!X328="","*",SP_SUL!X328)</f>
        <v>Extra</v>
      </c>
      <c r="C328" s="83" t="str">
        <f>IF(SP_SUL!S328="","*",SP_SUL!S328)</f>
        <v>SP SUL</v>
      </c>
      <c r="D328" s="83" t="str">
        <f>IF(SP_SUL!T328="","*",SP_SUL!T328)</f>
        <v>ZBV-ZKE</v>
      </c>
      <c r="E328" s="83" t="str">
        <f>IF(SP_SUL!D328="","*",SP_SUL!D328)</f>
        <v>OSMAR (TMA-677)</v>
      </c>
      <c r="F328" s="83" t="str">
        <f>IF(SP_SUL!H328="","*",SP_SUL!H328)</f>
        <v>-</v>
      </c>
      <c r="G328" s="83" t="str">
        <f>IF(SP_SUL!M328="","*",SP_SUL!M328)</f>
        <v>ZYU</v>
      </c>
      <c r="H328" s="116">
        <f>IF(SP_SUL!K328="","*",SP_SUL!K328)</f>
        <v>198.5</v>
      </c>
      <c r="I328" s="113">
        <f>IF(SP_SUL!O328="","*",SP_SUL!O328)</f>
        <v>0.45833333333333331</v>
      </c>
      <c r="J328" s="113">
        <f>IF(SP_SUL!P328="","*",SP_SUL!P328)</f>
        <v>8.3333333333333329E-2</v>
      </c>
      <c r="K328" s="83" t="str">
        <f>IF(SP_SUL!AK328="","*",SP_SUL!AK328)</f>
        <v>-</v>
      </c>
      <c r="L328" s="83" t="str">
        <f>IF(SP_SUL!AM328="","*",SP_SUL!AM328)</f>
        <v>ZYU</v>
      </c>
      <c r="M328" s="83">
        <f>IF(SP_SUL!AP328="","*",SP_SUL!AP328)</f>
        <v>198.5</v>
      </c>
      <c r="N328" s="83" t="str">
        <f>IF(SP_SUL!AM328="","*",SP_SUL!AM328)</f>
        <v>ZYU</v>
      </c>
      <c r="O328" s="110">
        <f>IF(SP_SUL!BH328="","*",SP_SUL!BH328)</f>
        <v>2</v>
      </c>
      <c r="P328" s="147" t="str">
        <f>IF($A$2=1,IF(SP_SUL!BJ328="","*",SP_SUL!BJ328),IF(SP_SUL!BK328="","*",SP_SUL!BK328))</f>
        <v>Realizado intervalo das 11h13 até 13h13.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>
        <f>IF(SP_SUL!B330="","*",SP_SUL!B330)</f>
        <v>46092</v>
      </c>
      <c r="B330" s="83" t="str">
        <f>IF(SP_SUL!X330="","*",SP_SUL!X330)</f>
        <v>Oportunidade</v>
      </c>
      <c r="C330" s="83" t="str">
        <f>IF(SP_SUL!S330="","*",SP_SUL!S330)</f>
        <v>SP SUL</v>
      </c>
      <c r="D330" s="83" t="str">
        <f>IF(SP_SUL!T330="","*",SP_SUL!T330)</f>
        <v>ZBV-ZRX</v>
      </c>
      <c r="E330" s="83" t="str">
        <f>IF(SP_SUL!D330="","*",SP_SUL!D330)</f>
        <v>KLECIO (TP-699)</v>
      </c>
      <c r="F330" s="83" t="str">
        <f>IF(SP_SUL!H330="","*",SP_SUL!H330)</f>
        <v>-</v>
      </c>
      <c r="G330" s="83" t="str">
        <f>IF(SP_SUL!M330="","*",SP_SUL!M330)</f>
        <v>ZTT</v>
      </c>
      <c r="H330" s="116">
        <f>IF(SP_SUL!K330="","*",SP_SUL!K330)</f>
        <v>97.3</v>
      </c>
      <c r="I330" s="113">
        <f>IF(SP_SUL!O330="","*",SP_SUL!O330)</f>
        <v>0.375</v>
      </c>
      <c r="J330" s="113">
        <f>IF(SP_SUL!P330="","*",SP_SUL!P330)</f>
        <v>6.25E-2</v>
      </c>
      <c r="K330" s="83" t="str">
        <f>IF(SP_SUL!AK330="","*",SP_SUL!AK330)</f>
        <v>-</v>
      </c>
      <c r="L330" s="83" t="str">
        <f>IF(SP_SUL!AM330="","*",SP_SUL!AM330)</f>
        <v>ZTT</v>
      </c>
      <c r="M330" s="83">
        <f>IF(SP_SUL!AP330="","*",SP_SUL!AP330)</f>
        <v>97.3</v>
      </c>
      <c r="N330" s="83" t="str">
        <f>IF(SP_SUL!AM330="","*",SP_SUL!AM330)</f>
        <v>ZTT</v>
      </c>
      <c r="O330" s="110">
        <f>IF(SP_SUL!BH330="","*",SP_SUL!BH330)</f>
        <v>0</v>
      </c>
      <c r="P330" s="147" t="str">
        <f>IF($A$2=1,IF(SP_SUL!BJ330="","*",SP_SUL!BJ330),IF(SP_SUL!BK330="","*",SP_SUL!BK330))</f>
        <v>Cancelado / Condições climáticas (chuva)</v>
      </c>
    </row>
    <row r="331" spans="1:16">
      <c r="A331" s="82">
        <f>IF(SP_SUL!B331="","*",SP_SUL!B331)</f>
        <v>46092</v>
      </c>
      <c r="B331" s="83" t="str">
        <f>IF(SP_SUL!X331="","*",SP_SUL!X331)</f>
        <v>Oportunidade</v>
      </c>
      <c r="C331" s="83" t="str">
        <f>IF(SP_SUL!S331="","*",SP_SUL!S331)</f>
        <v>SP SUL</v>
      </c>
      <c r="D331" s="83" t="str">
        <f>IF(SP_SUL!T331="","*",SP_SUL!T331)</f>
        <v>ZBV-ZRX</v>
      </c>
      <c r="E331" s="83" t="str">
        <f>IF(SP_SUL!D331="","*",SP_SUL!D331)</f>
        <v>E42</v>
      </c>
      <c r="F331" s="83" t="str">
        <f>IF(SP_SUL!H331="","*",SP_SUL!H331)</f>
        <v>-</v>
      </c>
      <c r="G331" s="83" t="str">
        <f>IF(SP_SUL!M331="","*",SP_SUL!M331)</f>
        <v>ZBV-ZFH</v>
      </c>
      <c r="H331" s="116">
        <f>IF(SP_SUL!K331="","*",SP_SUL!K331)</f>
        <v>54</v>
      </c>
      <c r="I331" s="113">
        <f>IF(SP_SUL!O331="","*",SP_SUL!O331)</f>
        <v>0.39583333333333331</v>
      </c>
      <c r="J331" s="113">
        <f>IF(SP_SUL!P331="","*",SP_SUL!P331)</f>
        <v>4.1666666666666664E-2</v>
      </c>
      <c r="K331" s="83" t="str">
        <f>IF(SP_SUL!AK331="","*",SP_SUL!AK331)</f>
        <v>-</v>
      </c>
      <c r="L331" s="83" t="str">
        <f>IF(SP_SUL!AM331="","*",SP_SUL!AM331)</f>
        <v>ZBV-ZFH</v>
      </c>
      <c r="M331" s="83">
        <f>IF(SP_SUL!AP331="","*",SP_SUL!AP331)</f>
        <v>54</v>
      </c>
      <c r="N331" s="83" t="str">
        <f>IF(SP_SUL!AM331="","*",SP_SUL!AM331)</f>
        <v>ZBV-ZFH</v>
      </c>
      <c r="O331" s="110">
        <f>IF(SP_SUL!BH331="","*",SP_SUL!BH331)</f>
        <v>2</v>
      </c>
      <c r="P331" s="147" t="str">
        <f>IF($A$2=1,IF(SP_SUL!BJ331="","*",SP_SUL!BJ331),IF(SP_SUL!BK331="","*",SP_SUL!BK331))</f>
        <v>MC1 11h13 / autorizado entrada na via 11h20 / Em deslocamento para ZFH</v>
      </c>
    </row>
    <row r="332" spans="1:16">
      <c r="A332" s="82">
        <f>IF(SP_SUL!B332="","*",SP_SUL!B332)</f>
        <v>46092</v>
      </c>
      <c r="B332" s="83" t="str">
        <f>IF(SP_SUL!X332="","*",SP_SUL!X332)</f>
        <v>Oportunidade</v>
      </c>
      <c r="C332" s="83" t="str">
        <f>IF(SP_SUL!S332="","*",SP_SUL!S332)</f>
        <v>SP SUL</v>
      </c>
      <c r="D332" s="83" t="str">
        <f>IF(SP_SUL!T332="","*",SP_SUL!T332)</f>
        <v>ZBV-ZRX</v>
      </c>
      <c r="E332" s="83" t="str">
        <f>IF(SP_SUL!D332="","*",SP_SUL!D332)</f>
        <v>V92</v>
      </c>
      <c r="F332" s="83" t="str">
        <f>IF(SP_SUL!H332="","*",SP_SUL!H332)</f>
        <v>ZAC-2</v>
      </c>
      <c r="G332" s="83" t="str">
        <f>IF(SP_SUL!M332="","*",SP_SUL!M332)</f>
        <v>ZAC-ZSW</v>
      </c>
      <c r="H332" s="116">
        <f>IF(SP_SUL!K332="","*",SP_SUL!K332)</f>
        <v>86.5</v>
      </c>
      <c r="I332" s="113">
        <f>IF(SP_SUL!O332="","*",SP_SUL!O332)</f>
        <v>0.375</v>
      </c>
      <c r="J332" s="113">
        <f>IF(SP_SUL!P332="","*",SP_SUL!P332)</f>
        <v>8.3333333333333329E-2</v>
      </c>
      <c r="K332" s="83" t="str">
        <f>IF(SP_SUL!AK332="","*",SP_SUL!AK332)</f>
        <v>ZAC-2</v>
      </c>
      <c r="L332" s="83" t="str">
        <f>IF(SP_SUL!AM332="","*",SP_SUL!AM332)</f>
        <v>ZAC-ZSW</v>
      </c>
      <c r="M332" s="83">
        <f>IF(SP_SUL!AP332="","*",SP_SUL!AP332)</f>
        <v>86.5</v>
      </c>
      <c r="N332" s="83" t="str">
        <f>IF(SP_SUL!AM332="","*",SP_SUL!AM332)</f>
        <v>ZAC-ZSW</v>
      </c>
      <c r="O332" s="110">
        <f>IF(SP_SUL!BH332="","*",SP_SUL!BH332)</f>
        <v>0</v>
      </c>
      <c r="P332" s="147" t="str">
        <f>IF($A$2=1,IF(SP_SUL!BJ332="","*",SP_SUL!BJ332),IF(SP_SUL!BK332="","*",SP_SUL!BK332))</f>
        <v>MC às 10h14 devido à queda de sistema, ocasionando perda de faixa.</v>
      </c>
    </row>
    <row r="333" spans="1:16">
      <c r="A333" s="82">
        <f>IF(SP_SUL!B333="","*",SP_SUL!B333)</f>
        <v>46092</v>
      </c>
      <c r="B333" s="83" t="str">
        <f>IF(SP_SUL!X333="","*",SP_SUL!X333)</f>
        <v>Oportunidade</v>
      </c>
      <c r="C333" s="83" t="str">
        <f>IF(SP_SUL!S333="","*",SP_SUL!S333)</f>
        <v>SP SUL</v>
      </c>
      <c r="D333" s="83" t="str">
        <f>IF(SP_SUL!T333="","*",SP_SUL!T333)</f>
        <v>ZBV-ZKE</v>
      </c>
      <c r="E333" s="83" t="str">
        <f>IF(SP_SUL!D333="","*",SP_SUL!D333)</f>
        <v>JOSÉ (TP-879)</v>
      </c>
      <c r="F333" s="83" t="str">
        <f>IF(SP_SUL!H333="","*",SP_SUL!H333)</f>
        <v>-</v>
      </c>
      <c r="G333" s="83" t="str">
        <f>IF(SP_SUL!M333="","*",SP_SUL!M333)</f>
        <v>ZQB-ZBV</v>
      </c>
      <c r="H333" s="116">
        <f>IF(SP_SUL!K333="","*",SP_SUL!K333)</f>
        <v>253.7</v>
      </c>
      <c r="I333" s="113">
        <f>IF(SP_SUL!O333="","*",SP_SUL!O333)</f>
        <v>0.375</v>
      </c>
      <c r="J333" s="113">
        <f>IF(SP_SUL!P333="","*",SP_SUL!P333)</f>
        <v>6.25E-2</v>
      </c>
      <c r="K333" s="83" t="str">
        <f>IF(SP_SUL!AK333="","*",SP_SUL!AK333)</f>
        <v>-</v>
      </c>
      <c r="L333" s="83" t="str">
        <f>IF(SP_SUL!AM333="","*",SP_SUL!AM333)</f>
        <v>ZQB-ZBV</v>
      </c>
      <c r="M333" s="83">
        <f>IF(SP_SUL!AP333="","*",SP_SUL!AP333)</f>
        <v>253.7</v>
      </c>
      <c r="N333" s="83" t="str">
        <f>IF(SP_SUL!AM333="","*",SP_SUL!AM333)</f>
        <v>ZQB-ZBV</v>
      </c>
      <c r="O333" s="110">
        <f>IF(SP_SUL!BH333="","*",SP_SUL!BH333)</f>
        <v>0</v>
      </c>
      <c r="P333" s="147" t="str">
        <f>IF($A$2=1,IF(SP_SUL!BJ333="","*",SP_SUL!BJ333),IF(SP_SUL!BK333="","*",SP_SUL!BK333))</f>
        <v>TP pronto 10h24 / Sem oportunidade de faixa</v>
      </c>
    </row>
    <row r="334" spans="1:16">
      <c r="A334" s="82">
        <f>IF(SP_SUL!B334="","*",SP_SUL!B334)</f>
        <v>46092</v>
      </c>
      <c r="B334" s="83" t="str">
        <f>IF(SP_SUL!X334="","*",SP_SUL!X334)</f>
        <v>Oportunidade</v>
      </c>
      <c r="C334" s="83" t="str">
        <f>IF(SP_SUL!S334="","*",SP_SUL!S334)</f>
        <v>SP SUL</v>
      </c>
      <c r="D334" s="83" t="str">
        <f>IF(SP_SUL!T334="","*",SP_SUL!T334)</f>
        <v>ZBV-ZKE</v>
      </c>
      <c r="E334" s="83" t="str">
        <f>IF(SP_SUL!D334="","*",SP_SUL!D334)</f>
        <v>EDSON/NIVALDO (TP-819)</v>
      </c>
      <c r="F334" s="83" t="str">
        <f>IF(SP_SUL!H334="","*",SP_SUL!H334)</f>
        <v>-</v>
      </c>
      <c r="G334" s="83" t="str">
        <f>IF(SP_SUL!M334="","*",SP_SUL!M334)</f>
        <v>ZXI-ZVK</v>
      </c>
      <c r="H334" s="116">
        <f>IF(SP_SUL!K334="","*",SP_SUL!K334)</f>
        <v>224.45</v>
      </c>
      <c r="I334" s="113">
        <f>IF(SP_SUL!O334="","*",SP_SUL!O334)</f>
        <v>0.375</v>
      </c>
      <c r="J334" s="113">
        <f>IF(SP_SUL!P334="","*",SP_SUL!P334)</f>
        <v>6.25E-2</v>
      </c>
      <c r="K334" s="83" t="str">
        <f>IF(SP_SUL!AK334="","*",SP_SUL!AK334)</f>
        <v>-</v>
      </c>
      <c r="L334" s="83" t="str">
        <f>IF(SP_SUL!AM334="","*",SP_SUL!AM334)</f>
        <v>ZXI-ZVK</v>
      </c>
      <c r="M334" s="83">
        <f>IF(SP_SUL!AP334="","*",SP_SUL!AP334)</f>
        <v>224.45</v>
      </c>
      <c r="N334" s="83" t="str">
        <f>IF(SP_SUL!AM334="","*",SP_SUL!AM334)</f>
        <v>ZXI-ZVK</v>
      </c>
      <c r="O334" s="110">
        <f>IF(SP_SUL!BH334="","*",SP_SUL!BH334)</f>
        <v>0</v>
      </c>
      <c r="P334" s="147" t="str">
        <f>IF($A$2=1,IF(SP_SUL!BJ334="","*",SP_SUL!BJ334),IF(SP_SUL!BK334="","*",SP_SUL!BK334))</f>
        <v>TP pronto 09h49 / devido condições climáticas (forte chuva) sem possibilidade de  realizar intervalo</v>
      </c>
    </row>
    <row r="335" spans="1:16">
      <c r="A335" s="82">
        <f>IF(SP_SUL!B335="","*",SP_SUL!B335)</f>
        <v>46092</v>
      </c>
      <c r="B335" s="83" t="str">
        <f>IF(SP_SUL!X335="","*",SP_SUL!X335)</f>
        <v>Oportunidade</v>
      </c>
      <c r="C335" s="83" t="str">
        <f>IF(SP_SUL!S335="","*",SP_SUL!S335)</f>
        <v>SP SUL</v>
      </c>
      <c r="D335" s="83" t="str">
        <f>IF(SP_SUL!T335="","*",SP_SUL!T335)</f>
        <v>ZBV-ZKE</v>
      </c>
      <c r="E335" s="83" t="str">
        <f>IF(SP_SUL!D335="","*",SP_SUL!D335)</f>
        <v>ROGÉRIO (TP-730)</v>
      </c>
      <c r="F335" s="83" t="str">
        <f>IF(SP_SUL!H335="","*",SP_SUL!H335)</f>
        <v>ZYU1</v>
      </c>
      <c r="G335" s="83" t="str">
        <f>IF(SP_SUL!M335="","*",SP_SUL!M335)</f>
        <v>ZYU</v>
      </c>
      <c r="H335" s="116">
        <f>IF(SP_SUL!K335="","*",SP_SUL!K335)</f>
        <v>202.45</v>
      </c>
      <c r="I335" s="113">
        <f>IF(SP_SUL!O335="","*",SP_SUL!O335)</f>
        <v>0.375</v>
      </c>
      <c r="J335" s="113">
        <f>IF(SP_SUL!P335="","*",SP_SUL!P335)</f>
        <v>6.25E-2</v>
      </c>
      <c r="K335" s="83" t="str">
        <f>IF(SP_SUL!AK335="","*",SP_SUL!AK335)</f>
        <v>ZYU1</v>
      </c>
      <c r="L335" s="83" t="str">
        <f>IF(SP_SUL!AM335="","*",SP_SUL!AM335)</f>
        <v>ZYU</v>
      </c>
      <c r="M335" s="83">
        <f>IF(SP_SUL!AP335="","*",SP_SUL!AP335)</f>
        <v>202.45</v>
      </c>
      <c r="N335" s="83" t="str">
        <f>IF(SP_SUL!AM335="","*",SP_SUL!AM335)</f>
        <v>ZYU</v>
      </c>
      <c r="O335" s="110">
        <f>IF(SP_SUL!BH335="","*",SP_SUL!BH335)</f>
        <v>0</v>
      </c>
      <c r="P335" s="147" t="str">
        <f>IF($A$2=1,IF(SP_SUL!BJ335="","*",SP_SUL!BJ335),IF(SP_SUL!BK335="","*",SP_SUL!BK335))</f>
        <v>TP pronto 09h49 / porém forte chuvas no local</v>
      </c>
    </row>
    <row r="336" spans="1:16">
      <c r="A336" s="82">
        <f>IF(SP_SUL!B336="","*",SP_SUL!B336)</f>
        <v>46092</v>
      </c>
      <c r="B336" s="83" t="str">
        <f>IF(SP_SUL!X336="","*",SP_SUL!X336)</f>
        <v>Oportunidade</v>
      </c>
      <c r="C336" s="83" t="str">
        <f>IF(SP_SUL!S336="","*",SP_SUL!S336)</f>
        <v>SP SUL</v>
      </c>
      <c r="D336" s="83" t="str">
        <f>IF(SP_SUL!T336="","*",SP_SUL!T336)</f>
        <v>ZBV-ZKE</v>
      </c>
      <c r="E336" s="83" t="str">
        <f>IF(SP_SUL!D336="","*",SP_SUL!D336)</f>
        <v>W59</v>
      </c>
      <c r="F336" s="83" t="str">
        <f>IF(SP_SUL!H336="","*",SP_SUL!H336)</f>
        <v>ZDY2</v>
      </c>
      <c r="G336" s="83" t="str">
        <f>IF(SP_SUL!M336="","*",SP_SUL!M336)</f>
        <v>ZDY-ZXP</v>
      </c>
      <c r="H336" s="116">
        <f>IF(SP_SUL!K336="","*",SP_SUL!K336)</f>
        <v>178.5</v>
      </c>
      <c r="I336" s="113">
        <f>IF(SP_SUL!O336="","*",SP_SUL!O336)</f>
        <v>0.33333333333333331</v>
      </c>
      <c r="J336" s="113">
        <f>IF(SP_SUL!P336="","*",SP_SUL!P336)</f>
        <v>4.1666666666666664E-2</v>
      </c>
      <c r="K336" s="83" t="str">
        <f>IF(SP_SUL!AK336="","*",SP_SUL!AK336)</f>
        <v>ZDY2</v>
      </c>
      <c r="L336" s="83" t="str">
        <f>IF(SP_SUL!AM336="","*",SP_SUL!AM336)</f>
        <v>ZDY-ZXP</v>
      </c>
      <c r="M336" s="83">
        <f>IF(SP_SUL!AP336="","*",SP_SUL!AP336)</f>
        <v>178.5</v>
      </c>
      <c r="N336" s="83" t="str">
        <f>IF(SP_SUL!AM336="","*",SP_SUL!AM336)</f>
        <v>ZDY-ZXP</v>
      </c>
      <c r="O336" s="110">
        <f>IF(SP_SUL!BH336="","*",SP_SUL!BH336)</f>
        <v>0</v>
      </c>
      <c r="P336" s="147" t="str">
        <f>IF($A$2=1,IF(SP_SUL!BJ336="","*",SP_SUL!BJ336),IF(SP_SUL!BK336="","*",SP_SUL!BK336))</f>
        <v>MC1 10h33 / Sem oportunidade de faixa</v>
      </c>
    </row>
    <row r="337" spans="1:16">
      <c r="A337" s="82">
        <f>IF(SP_SUL!B337="","*",SP_SUL!B337)</f>
        <v>46092</v>
      </c>
      <c r="B337" s="83" t="str">
        <f>IF(SP_SUL!X337="","*",SP_SUL!X337)</f>
        <v>Oportunidade</v>
      </c>
      <c r="C337" s="83" t="str">
        <f>IF(SP_SUL!S337="","*",SP_SUL!S337)</f>
        <v>SP SUL</v>
      </c>
      <c r="D337" s="83" t="str">
        <f>IF(SP_SUL!T337="","*",SP_SUL!T337)</f>
        <v>ZBV-ZKE</v>
      </c>
      <c r="E337" s="83" t="str">
        <f>IF(SP_SUL!D337="","*",SP_SUL!D337)</f>
        <v>ROBSON (TF-701)</v>
      </c>
      <c r="F337" s="83" t="str">
        <f>IF(SP_SUL!H337="","*",SP_SUL!H337)</f>
        <v>ZXP189</v>
      </c>
      <c r="G337" s="83" t="str">
        <f>IF(SP_SUL!M337="","*",SP_SUL!M337)</f>
        <v>ZXP-ZFY</v>
      </c>
      <c r="H337" s="116">
        <f>IF(SP_SUL!K337="","*",SP_SUL!K337)</f>
        <v>187.58</v>
      </c>
      <c r="I337" s="113">
        <f>IF(SP_SUL!O337="","*",SP_SUL!O337)</f>
        <v>0.41666666666666669</v>
      </c>
      <c r="J337" s="113">
        <f>IF(SP_SUL!P337="","*",SP_SUL!P337)</f>
        <v>6.25E-2</v>
      </c>
      <c r="K337" s="83" t="str">
        <f>IF(SP_SUL!AK337="","*",SP_SUL!AK337)</f>
        <v>ZXP189</v>
      </c>
      <c r="L337" s="83" t="str">
        <f>IF(SP_SUL!AM337="","*",SP_SUL!AM337)</f>
        <v>ZXP-ZFY</v>
      </c>
      <c r="M337" s="83">
        <f>IF(SP_SUL!AP337="","*",SP_SUL!AP337)</f>
        <v>187.58</v>
      </c>
      <c r="N337" s="83" t="str">
        <f>IF(SP_SUL!AM337="","*",SP_SUL!AM337)</f>
        <v>ZXP-ZFY</v>
      </c>
      <c r="O337" s="110">
        <f>IF(SP_SUL!BH337="","*",SP_SUL!BH337)</f>
        <v>0</v>
      </c>
      <c r="P337" s="147" t="str">
        <f>IF($A$2=1,IF(SP_SUL!BJ337="","*",SP_SUL!BJ337),IF(SP_SUL!BK337="","*",SP_SUL!BK337))</f>
        <v>Cancelado / Condições climáticas (chuva)</v>
      </c>
    </row>
    <row r="338" spans="1:16">
      <c r="A338" s="82">
        <f>IF(SP_SUL!B338="","*",SP_SUL!B338)</f>
        <v>46092</v>
      </c>
      <c r="B338" s="83" t="str">
        <f>IF(SP_SUL!X338="","*",SP_SUL!X338)</f>
        <v>Oportunidade</v>
      </c>
      <c r="C338" s="83" t="str">
        <f>IF(SP_SUL!S338="","*",SP_SUL!S338)</f>
        <v>SP SUL</v>
      </c>
      <c r="D338" s="83" t="str">
        <f>IF(SP_SUL!T338="","*",SP_SUL!T338)</f>
        <v>ZBV-ZKE</v>
      </c>
      <c r="E338" s="83" t="str">
        <f>IF(SP_SUL!D338="","*",SP_SUL!D338)</f>
        <v>CARLOS (TP-722)</v>
      </c>
      <c r="F338" s="83" t="str">
        <f>IF(SP_SUL!H338="","*",SP_SUL!H338)</f>
        <v>-</v>
      </c>
      <c r="G338" s="83" t="str">
        <f>IF(SP_SUL!M338="","*",SP_SUL!M338)</f>
        <v>ZPS-ZCX</v>
      </c>
      <c r="H338" s="116">
        <f>IF(SP_SUL!K338="","*",SP_SUL!K338)</f>
        <v>158.4</v>
      </c>
      <c r="I338" s="113">
        <f>IF(SP_SUL!O338="","*",SP_SUL!O338)</f>
        <v>0.375</v>
      </c>
      <c r="J338" s="113">
        <f>IF(SP_SUL!P338="","*",SP_SUL!P338)</f>
        <v>6.25E-2</v>
      </c>
      <c r="K338" s="83" t="str">
        <f>IF(SP_SUL!AK338="","*",SP_SUL!AK338)</f>
        <v>-</v>
      </c>
      <c r="L338" s="83" t="str">
        <f>IF(SP_SUL!AM338="","*",SP_SUL!AM338)</f>
        <v>ZPS-ZCX</v>
      </c>
      <c r="M338" s="83">
        <f>IF(SP_SUL!AP338="","*",SP_SUL!AP338)</f>
        <v>158.4</v>
      </c>
      <c r="N338" s="83" t="str">
        <f>IF(SP_SUL!AM338="","*",SP_SUL!AM338)</f>
        <v>ZPS-ZCX</v>
      </c>
      <c r="O338" s="110">
        <f>IF(SP_SUL!BH338="","*",SP_SUL!BH338)</f>
        <v>0</v>
      </c>
      <c r="P338" s="147" t="str">
        <f>IF($A$2=1,IF(SP_SUL!BJ338="","*",SP_SUL!BJ338),IF(SP_SUL!BK338="","*",SP_SUL!BK338))</f>
        <v>Cancelado / Condições climáticas (chuva)</v>
      </c>
    </row>
    <row r="339" spans="1:16">
      <c r="A339" s="82">
        <f>IF(SP_SUL!B339="","*",SP_SUL!B339)</f>
        <v>46092</v>
      </c>
      <c r="B339" s="83" t="str">
        <f>IF(SP_SUL!X339="","*",SP_SUL!X339)</f>
        <v>Oportunidade</v>
      </c>
      <c r="C339" s="83" t="str">
        <f>IF(SP_SUL!S339="","*",SP_SUL!S339)</f>
        <v>SP SUL</v>
      </c>
      <c r="D339" s="83" t="str">
        <f>IF(SP_SUL!T339="","*",SP_SUL!T339)</f>
        <v>ZBV-ZKE</v>
      </c>
      <c r="E339" s="83" t="str">
        <f>IF(SP_SUL!D339="","*",SP_SUL!D339)</f>
        <v>A74</v>
      </c>
      <c r="F339" s="83" t="str">
        <f>IF(SP_SUL!H339="","*",SP_SUL!H339)</f>
        <v>ZKEZGA-1</v>
      </c>
      <c r="G339" s="83" t="str">
        <f>IF(SP_SUL!M339="","*",SP_SUL!M339)</f>
        <v>ZKEZGA-ZQBZBV</v>
      </c>
      <c r="H339" s="116">
        <f>IF(SP_SUL!K339="","*",SP_SUL!K339)</f>
        <v>148</v>
      </c>
      <c r="I339" s="113">
        <f>IF(SP_SUL!O339="","*",SP_SUL!O339)</f>
        <v>0.33333333333333331</v>
      </c>
      <c r="J339" s="113">
        <f>IF(SP_SUL!P339="","*",SP_SUL!P339)</f>
        <v>4.1666666666666664E-2</v>
      </c>
      <c r="K339" s="83" t="str">
        <f>IF(SP_SUL!AK339="","*",SP_SUL!AK339)</f>
        <v>ZKEZGA-1</v>
      </c>
      <c r="L339" s="83" t="str">
        <f>IF(SP_SUL!AM339="","*",SP_SUL!AM339)</f>
        <v>ZKEZGA-ZQBZBV</v>
      </c>
      <c r="M339" s="83">
        <f>IF(SP_SUL!AP339="","*",SP_SUL!AP339)</f>
        <v>148</v>
      </c>
      <c r="N339" s="83" t="str">
        <f>IF(SP_SUL!AM339="","*",SP_SUL!AM339)</f>
        <v>ZKEZGA-ZQBZBV</v>
      </c>
      <c r="O339" s="110">
        <f>IF(SP_SUL!BH339="","*",SP_SUL!BH339)</f>
        <v>2</v>
      </c>
      <c r="P339" s="147" t="str">
        <f>IF($A$2=1,IF(SP_SUL!BJ339="","*",SP_SUL!BJ339),IF(SP_SUL!BK339="","*",SP_SUL!BK339))</f>
        <v>Realizado inspeção R7D</v>
      </c>
    </row>
    <row r="340" spans="1:16">
      <c r="A340" s="82">
        <f>IF(SP_SUL!B340="","*",SP_SUL!B340)</f>
        <v>46092</v>
      </c>
      <c r="B340" s="83" t="str">
        <f>IF(SP_SUL!X340="","*",SP_SUL!X340)</f>
        <v>Oportunidade</v>
      </c>
      <c r="C340" s="83" t="str">
        <f>IF(SP_SUL!S340="","*",SP_SUL!S340)</f>
        <v>SP SUL</v>
      </c>
      <c r="D340" s="83" t="str">
        <f>IF(SP_SUL!T340="","*",SP_SUL!T340)</f>
        <v>ZKE-ZEV</v>
      </c>
      <c r="E340" s="83" t="str">
        <f>IF(SP_SUL!D340="","*",SP_SUL!D340)</f>
        <v>E17</v>
      </c>
      <c r="F340" s="83" t="str">
        <f>IF(SP_SUL!H340="","*",SP_SUL!H340)</f>
        <v>102ZKW-2</v>
      </c>
      <c r="G340" s="83" t="str">
        <f>IF(SP_SUL!M340="","*",SP_SUL!M340)</f>
        <v>ZLU</v>
      </c>
      <c r="H340" s="116">
        <f>IF(SP_SUL!K340="","*",SP_SUL!K340)</f>
        <v>106.432</v>
      </c>
      <c r="I340" s="113">
        <f>IF(SP_SUL!O340="","*",SP_SUL!O340)</f>
        <v>0.375</v>
      </c>
      <c r="J340" s="113">
        <f>IF(SP_SUL!P340="","*",SP_SUL!P340)</f>
        <v>0.125</v>
      </c>
      <c r="K340" s="83" t="str">
        <f>IF(SP_SUL!AK340="","*",SP_SUL!AK340)</f>
        <v>102ZKW-2</v>
      </c>
      <c r="L340" s="83" t="str">
        <f>IF(SP_SUL!AM340="","*",SP_SUL!AM340)</f>
        <v>ZLU</v>
      </c>
      <c r="M340" s="83">
        <f>IF(SP_SUL!AP340="","*",SP_SUL!AP340)</f>
        <v>106.432</v>
      </c>
      <c r="N340" s="83" t="str">
        <f>IF(SP_SUL!AM340="","*",SP_SUL!AM340)</f>
        <v>ZLU</v>
      </c>
      <c r="O340" s="110">
        <f>IF(SP_SUL!BH340="","*",SP_SUL!BH340)</f>
        <v>0</v>
      </c>
      <c r="P340" s="147" t="str">
        <f>IF($A$2=1,IF(SP_SUL!BJ340="","*",SP_SUL!BJ340),IF(SP_SUL!BK340="","*",SP_SUL!BK340))</f>
        <v>Sem acesso no local, devido chuva</v>
      </c>
    </row>
    <row r="341" spans="1:16">
      <c r="A341" s="82">
        <f>IF(SP_SUL!B341="","*",SP_SUL!B341)</f>
        <v>46092</v>
      </c>
      <c r="B341" s="83" t="str">
        <f>IF(SP_SUL!X341="","*",SP_SUL!X341)</f>
        <v>Oportunidade</v>
      </c>
      <c r="C341" s="83" t="str">
        <f>IF(SP_SUL!S341="","*",SP_SUL!S341)</f>
        <v>SP SUL</v>
      </c>
      <c r="D341" s="83" t="str">
        <f>IF(SP_SUL!T341="","*",SP_SUL!T341)</f>
        <v>ZKE-ZEV</v>
      </c>
      <c r="E341" s="83" t="str">
        <f>IF(SP_SUL!D341="","*",SP_SUL!D341)</f>
        <v>CLEBISON (TP-728)</v>
      </c>
      <c r="F341" s="83" t="str">
        <f>IF(SP_SUL!H341="","*",SP_SUL!H341)</f>
        <v>-</v>
      </c>
      <c r="G341" s="83" t="str">
        <f>IF(SP_SUL!M341="","*",SP_SUL!M341)</f>
        <v>ZYQ-ZEM</v>
      </c>
      <c r="H341" s="116">
        <f>IF(SP_SUL!K341="","*",SP_SUL!K341)</f>
        <v>127.48</v>
      </c>
      <c r="I341" s="113">
        <f>IF(SP_SUL!O341="","*",SP_SUL!O341)</f>
        <v>0.375</v>
      </c>
      <c r="J341" s="113">
        <f>IF(SP_SUL!P341="","*",SP_SUL!P341)</f>
        <v>6.25E-2</v>
      </c>
      <c r="K341" s="83" t="str">
        <f>IF(SP_SUL!AK341="","*",SP_SUL!AK341)</f>
        <v>-</v>
      </c>
      <c r="L341" s="83" t="str">
        <f>IF(SP_SUL!AM341="","*",SP_SUL!AM341)</f>
        <v>ZYQ-ZEM</v>
      </c>
      <c r="M341" s="83">
        <f>IF(SP_SUL!AP341="","*",SP_SUL!AP341)</f>
        <v>127.48</v>
      </c>
      <c r="N341" s="83" t="str">
        <f>IF(SP_SUL!AM341="","*",SP_SUL!AM341)</f>
        <v>ZYQ-ZEM</v>
      </c>
      <c r="O341" s="110">
        <f>IF(SP_SUL!BH341="","*",SP_SUL!BH341)</f>
        <v>2</v>
      </c>
      <c r="P341" s="147" t="str">
        <f>IF($A$2=1,IF(SP_SUL!BJ341="","*",SP_SUL!BJ341),IF(SP_SUL!BK341="","*",SP_SUL!BK341))</f>
        <v>Realizado intervalo bloco das 09h20 até 17h20</v>
      </c>
    </row>
    <row r="342" spans="1:16">
      <c r="A342" s="82">
        <f>IF(SP_SUL!B342="","*",SP_SUL!B342)</f>
        <v>46092</v>
      </c>
      <c r="B342" s="83" t="str">
        <f>IF(SP_SUL!X342="","*",SP_SUL!X342)</f>
        <v>Oportunidade</v>
      </c>
      <c r="C342" s="83" t="str">
        <f>IF(SP_SUL!S342="","*",SP_SUL!S342)</f>
        <v>SP SUL</v>
      </c>
      <c r="D342" s="83" t="str">
        <f>IF(SP_SUL!T342="","*",SP_SUL!T342)</f>
        <v>ZKE-ZEV</v>
      </c>
      <c r="E342" s="83" t="str">
        <f>IF(SP_SUL!D342="","*",SP_SUL!D342)</f>
        <v>ISMAEL(TP-726)</v>
      </c>
      <c r="F342" s="83" t="str">
        <f>IF(SP_SUL!H342="","*",SP_SUL!H342)</f>
        <v>-</v>
      </c>
      <c r="G342" s="83" t="str">
        <f>IF(SP_SUL!M342="","*",SP_SUL!M342)</f>
        <v>ZYQ-ZEM</v>
      </c>
      <c r="H342" s="116">
        <f>IF(SP_SUL!K342="","*",SP_SUL!K342)</f>
        <v>127.48</v>
      </c>
      <c r="I342" s="113">
        <f>IF(SP_SUL!O342="","*",SP_SUL!O342)</f>
        <v>0.375</v>
      </c>
      <c r="J342" s="113">
        <f>IF(SP_SUL!P342="","*",SP_SUL!P342)</f>
        <v>6.25E-2</v>
      </c>
      <c r="K342" s="83" t="str">
        <f>IF(SP_SUL!AK342="","*",SP_SUL!AK342)</f>
        <v>-</v>
      </c>
      <c r="L342" s="83" t="str">
        <f>IF(SP_SUL!AM342="","*",SP_SUL!AM342)</f>
        <v>ZYQ-ZEM</v>
      </c>
      <c r="M342" s="83">
        <f>IF(SP_SUL!AP342="","*",SP_SUL!AP342)</f>
        <v>127.48</v>
      </c>
      <c r="N342" s="83" t="str">
        <f>IF(SP_SUL!AM342="","*",SP_SUL!AM342)</f>
        <v>ZYQ-ZEM</v>
      </c>
      <c r="O342" s="110">
        <f>IF(SP_SUL!BH342="","*",SP_SUL!BH342)</f>
        <v>2</v>
      </c>
      <c r="P342" s="147" t="str">
        <f>IF($A$2=1,IF(SP_SUL!BJ342="","*",SP_SUL!BJ342),IF(SP_SUL!BK342="","*",SP_SUL!BK342))</f>
        <v>Realizado intervalo bloco das 09h20 até 17h20</v>
      </c>
    </row>
    <row r="343" spans="1:16">
      <c r="A343" s="82">
        <f>IF(SP_SUL!B343="","*",SP_SUL!B343)</f>
        <v>46092</v>
      </c>
      <c r="B343" s="83" t="str">
        <f>IF(SP_SUL!X343="","*",SP_SUL!X343)</f>
        <v>Oportunidade</v>
      </c>
      <c r="C343" s="83" t="str">
        <f>IF(SP_SUL!S343="","*",SP_SUL!S343)</f>
        <v>SP SUL</v>
      </c>
      <c r="D343" s="83" t="str">
        <f>IF(SP_SUL!T343="","*",SP_SUL!T343)</f>
        <v>ZKE-ZEV</v>
      </c>
      <c r="E343" s="83" t="str">
        <f>IF(SP_SUL!D343="","*",SP_SUL!D343)</f>
        <v>V89</v>
      </c>
      <c r="F343" s="83" t="str">
        <f>IF(SP_SUL!H343="","*",SP_SUL!H343)</f>
        <v>ZEM130-1</v>
      </c>
      <c r="G343" s="83" t="str">
        <f>IF(SP_SUL!M343="","*",SP_SUL!M343)</f>
        <v>ZYQ-ZEM</v>
      </c>
      <c r="H343" s="116">
        <f>IF(SP_SUL!K343="","*",SP_SUL!K343)</f>
        <v>134</v>
      </c>
      <c r="I343" s="113">
        <f>IF(SP_SUL!O343="","*",SP_SUL!O343)</f>
        <v>0.375</v>
      </c>
      <c r="J343" s="113">
        <f>IF(SP_SUL!P343="","*",SP_SUL!P343)</f>
        <v>8.3333333333333329E-2</v>
      </c>
      <c r="K343" s="83" t="str">
        <f>IF(SP_SUL!AK343="","*",SP_SUL!AK343)</f>
        <v>ZEM130-1</v>
      </c>
      <c r="L343" s="83" t="str">
        <f>IF(SP_SUL!AM343="","*",SP_SUL!AM343)</f>
        <v>ZYQ-ZEM</v>
      </c>
      <c r="M343" s="83">
        <f>IF(SP_SUL!AP343="","*",SP_SUL!AP343)</f>
        <v>134</v>
      </c>
      <c r="N343" s="83" t="str">
        <f>IF(SP_SUL!AM343="","*",SP_SUL!AM343)</f>
        <v>ZYQ-ZEM</v>
      </c>
      <c r="O343" s="110">
        <f>IF(SP_SUL!BH343="","*",SP_SUL!BH343)</f>
        <v>2</v>
      </c>
      <c r="P343" s="147" t="str">
        <f>IF($A$2=1,IF(SP_SUL!BJ343="","*",SP_SUL!BJ343),IF(SP_SUL!BK343="","*",SP_SUL!BK343))</f>
        <v>Realizado intervalo bloco das 09h20 até 17h20</v>
      </c>
    </row>
    <row r="344" spans="1:16">
      <c r="A344" s="82">
        <f>IF(SP_SUL!B344="","*",SP_SUL!B344)</f>
        <v>46092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ZKE-ZEV</v>
      </c>
      <c r="E344" s="83" t="str">
        <f>IF(SP_SUL!D344="","*",SP_SUL!D344)</f>
        <v>A87</v>
      </c>
      <c r="F344" s="83" t="str">
        <f>IF(SP_SUL!H344="","*",SP_SUL!H344)</f>
        <v>ZEM130-1</v>
      </c>
      <c r="G344" s="83" t="str">
        <f>IF(SP_SUL!M344="","*",SP_SUL!M344)</f>
        <v>ZEM-ZQBZBV</v>
      </c>
      <c r="H344" s="116">
        <f>IF(SP_SUL!K344="","*",SP_SUL!K344)</f>
        <v>135</v>
      </c>
      <c r="I344" s="113">
        <f>IF(SP_SUL!O344="","*",SP_SUL!O344)</f>
        <v>0.33333333333333331</v>
      </c>
      <c r="J344" s="113">
        <f>IF(SP_SUL!P344="","*",SP_SUL!P344)</f>
        <v>4.1666666666666664E-2</v>
      </c>
      <c r="K344" s="83" t="str">
        <f>IF(SP_SUL!AK344="","*",SP_SUL!AK344)</f>
        <v>ZEM130-1</v>
      </c>
      <c r="L344" s="83" t="str">
        <f>IF(SP_SUL!AM344="","*",SP_SUL!AM344)</f>
        <v>ZEM-ZQBZBV</v>
      </c>
      <c r="M344" s="83">
        <f>IF(SP_SUL!AP344="","*",SP_SUL!AP344)</f>
        <v>135</v>
      </c>
      <c r="N344" s="83" t="str">
        <f>IF(SP_SUL!AM344="","*",SP_SUL!AM344)</f>
        <v>ZEM-ZQBZBV</v>
      </c>
      <c r="O344" s="110">
        <f>IF(SP_SUL!BH344="","*",SP_SUL!BH344)</f>
        <v>2</v>
      </c>
      <c r="P344" s="147" t="str">
        <f>IF($A$2=1,IF(SP_SUL!BJ344="","*",SP_SUL!BJ344),IF(SP_SUL!BK344="","*",SP_SUL!BK344))</f>
        <v>Avariou em inspeção no km123+605 via 1</v>
      </c>
    </row>
    <row r="345" spans="1:16">
      <c r="A345" s="82">
        <f>IF(SP_SUL!B345="","*",SP_SUL!B345)</f>
        <v>46092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ZKE-ZEV</v>
      </c>
      <c r="E345" s="83" t="str">
        <f>IF(SP_SUL!D345="","*",SP_SUL!D345)</f>
        <v>W60</v>
      </c>
      <c r="F345" s="83" t="str">
        <f>IF(SP_SUL!H345="","*",SP_SUL!H345)</f>
        <v>ZEM130-2</v>
      </c>
      <c r="G345" s="83" t="str">
        <f>IF(SP_SUL!M345="","*",SP_SUL!M345)</f>
        <v>ZEJ-ZEV</v>
      </c>
      <c r="H345" s="116">
        <f>IF(SP_SUL!K345="","*",SP_SUL!K345)</f>
        <v>156</v>
      </c>
      <c r="I345" s="113">
        <f>IF(SP_SUL!O345="","*",SP_SUL!O345)</f>
        <v>0.35416666666666669</v>
      </c>
      <c r="J345" s="113">
        <f>IF(SP_SUL!P345="","*",SP_SUL!P345)</f>
        <v>5.5555555555555552E-2</v>
      </c>
      <c r="K345" s="83" t="str">
        <f>IF(SP_SUL!AK345="","*",SP_SUL!AK345)</f>
        <v>ZEM130-2</v>
      </c>
      <c r="L345" s="83" t="str">
        <f>IF(SP_SUL!AM345="","*",SP_SUL!AM345)</f>
        <v>ZYQ-ZEM</v>
      </c>
      <c r="M345" s="83">
        <f>IF(SP_SUL!AP345="","*",SP_SUL!AP345)</f>
        <v>128</v>
      </c>
      <c r="N345" s="83" t="str">
        <f>IF(SP_SUL!AM345="","*",SP_SUL!AM345)</f>
        <v>ZYQ-ZEM</v>
      </c>
      <c r="O345" s="110">
        <f>IF(SP_SUL!BH345="","*",SP_SUL!BH345)</f>
        <v>2</v>
      </c>
      <c r="P345" s="147" t="str">
        <f>IF($A$2=1,IF(SP_SUL!BJ345="","*",SP_SUL!BJ345),IF(SP_SUL!BK345="","*",SP_SUL!BK345))</f>
        <v>Devido à concessão do intervalo no bloco ZYQ x ZEM, foi alterada a programação para posicionamento de dormentes no km 128+000, via 2. Intervalo realizado.</v>
      </c>
    </row>
    <row r="346" spans="1:16">
      <c r="A346" s="82">
        <f>IF(SP_SUL!B346="","*",SP_SUL!B346)</f>
        <v>46092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SUPER ZEM</v>
      </c>
      <c r="F346" s="83" t="str">
        <f>IF(SP_SUL!H346="","*",SP_SUL!H346)</f>
        <v>-</v>
      </c>
      <c r="G346" s="83" t="str">
        <f>IF(SP_SUL!M346="","*",SP_SUL!M346)</f>
        <v>ZYQ-ZEM</v>
      </c>
      <c r="H346" s="116">
        <f>IF(SP_SUL!K346="","*",SP_SUL!K346)</f>
        <v>127.676</v>
      </c>
      <c r="I346" s="113">
        <f>IF(SP_SUL!O346="","*",SP_SUL!O346)</f>
        <v>0.41666666666666669</v>
      </c>
      <c r="J346" s="113">
        <f>IF(SP_SUL!P346="","*",SP_SUL!P346)</f>
        <v>0.33333333333333331</v>
      </c>
      <c r="K346" s="83" t="str">
        <f>IF(SP_SUL!AK346="","*",SP_SUL!AK346)</f>
        <v>-</v>
      </c>
      <c r="L346" s="83" t="str">
        <f>IF(SP_SUL!AM346="","*",SP_SUL!AM346)</f>
        <v>ZYQ-ZEM</v>
      </c>
      <c r="M346" s="83">
        <f>IF(SP_SUL!AP346="","*",SP_SUL!AP346)</f>
        <v>127.676</v>
      </c>
      <c r="N346" s="83" t="str">
        <f>IF(SP_SUL!AM346="","*",SP_SUL!AM346)</f>
        <v>ZYQ-ZEM</v>
      </c>
      <c r="O346" s="110">
        <f>IF(SP_SUL!BH346="","*",SP_SUL!BH346)</f>
        <v>2</v>
      </c>
      <c r="P346" s="147" t="str">
        <f>IF($A$2=1,IF(SP_SUL!BJ346="","*",SP_SUL!BJ346),IF(SP_SUL!BK346="","*",SP_SUL!BK346))</f>
        <v>Em intervalo das 09h20 até 17h20</v>
      </c>
    </row>
    <row r="347" spans="1:16">
      <c r="A347" s="82">
        <f>IF(SP_SUL!B347="","*",SP_SUL!B347)</f>
        <v>46092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EDSON (TP-719)</v>
      </c>
      <c r="F347" s="83" t="str">
        <f>IF(SP_SUL!H347="","*",SP_SUL!H347)</f>
        <v>*</v>
      </c>
      <c r="G347" s="83" t="str">
        <f>IF(SP_SUL!M347="","*",SP_SUL!M347)</f>
        <v>ZYQ-ZEM</v>
      </c>
      <c r="H347" s="116">
        <f>IF(SP_SUL!K347="","*",SP_SUL!K347)</f>
        <v>129</v>
      </c>
      <c r="I347" s="113">
        <f>IF(SP_SUL!O347="","*",SP_SUL!O347)</f>
        <v>0.41666666666666669</v>
      </c>
      <c r="J347" s="113">
        <f>IF(SP_SUL!P347="","*",SP_SUL!P347)</f>
        <v>6.9444444444444447E-4</v>
      </c>
      <c r="K347" s="83">
        <f>IF(SP_SUL!AK347="","*",SP_SUL!AK347)</f>
        <v>0</v>
      </c>
      <c r="L347" s="83" t="str">
        <f>IF(SP_SUL!AM347="","*",SP_SUL!AM347)</f>
        <v>ZYQ-ZEM</v>
      </c>
      <c r="M347" s="83">
        <f>IF(SP_SUL!AP347="","*",SP_SUL!AP347)</f>
        <v>129</v>
      </c>
      <c r="N347" s="83" t="str">
        <f>IF(SP_SUL!AM347="","*",SP_SUL!AM347)</f>
        <v>ZYQ-ZEM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bloco das 09h20 até 17h20</v>
      </c>
    </row>
    <row r="348" spans="1:16">
      <c r="A348" s="82">
        <f>IF(SP_SUL!B348="","*",SP_SUL!B348)</f>
        <v>46092</v>
      </c>
      <c r="B348" s="83" t="str">
        <f>IF(SP_SUL!X348="","*",SP_SUL!X348)</f>
        <v>Oportunidade</v>
      </c>
      <c r="C348" s="83" t="str">
        <f>IF(SP_SUL!S348="","*",SP_SUL!S348)</f>
        <v>SP SUL</v>
      </c>
      <c r="D348" s="83" t="str">
        <f>IF(SP_SUL!T348="","*",SP_SUL!T348)</f>
        <v>ZKE-ZEV</v>
      </c>
      <c r="E348" s="83" t="str">
        <f>IF(SP_SUL!D348="","*",SP_SUL!D348)</f>
        <v>EDSON (TP-780)</v>
      </c>
      <c r="F348" s="83" t="str">
        <f>IF(SP_SUL!H348="","*",SP_SUL!H348)</f>
        <v>*</v>
      </c>
      <c r="G348" s="83" t="str">
        <f>IF(SP_SUL!M348="","*",SP_SUL!M348)</f>
        <v>ZYQ-ZEM</v>
      </c>
      <c r="H348" s="116">
        <f>IF(SP_SUL!K348="","*",SP_SUL!K348)</f>
        <v>129</v>
      </c>
      <c r="I348" s="113">
        <f>IF(SP_SUL!O348="","*",SP_SUL!O348)</f>
        <v>0.41666666666666669</v>
      </c>
      <c r="J348" s="113">
        <f>IF(SP_SUL!P348="","*",SP_SUL!P348)</f>
        <v>6.9444444444444447E-4</v>
      </c>
      <c r="K348" s="83">
        <f>IF(SP_SUL!AK348="","*",SP_SUL!AK348)</f>
        <v>0</v>
      </c>
      <c r="L348" s="83" t="str">
        <f>IF(SP_SUL!AM348="","*",SP_SUL!AM348)</f>
        <v>ZYQ-ZEM</v>
      </c>
      <c r="M348" s="83">
        <f>IF(SP_SUL!AP348="","*",SP_SUL!AP348)</f>
        <v>129</v>
      </c>
      <c r="N348" s="83" t="str">
        <f>IF(SP_SUL!AM348="","*",SP_SUL!AM348)</f>
        <v>ZYQ-ZEM</v>
      </c>
      <c r="O348" s="110">
        <f>IF(SP_SUL!BH348="","*",SP_SUL!BH348)</f>
        <v>2</v>
      </c>
      <c r="P348" s="147" t="str">
        <f>IF($A$2=1,IF(SP_SUL!BJ348="","*",SP_SUL!BJ348),IF(SP_SUL!BK348="","*",SP_SUL!BK348))</f>
        <v>Realizado intervalo bloco das 09h20 até 17h20</v>
      </c>
    </row>
    <row r="349" spans="1:16">
      <c r="A349" s="82">
        <f>IF(SP_SUL!B349="","*",SP_SUL!B349)</f>
        <v>46092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ZKE-ZEV</v>
      </c>
      <c r="E349" s="83" t="str">
        <f>IF(SP_SUL!D349="","*",SP_SUL!D349)</f>
        <v>CAIQUE (TP-869)</v>
      </c>
      <c r="F349" s="83" t="str">
        <f>IF(SP_SUL!H349="","*",SP_SUL!H349)</f>
        <v>-</v>
      </c>
      <c r="G349" s="83" t="str">
        <f>IF(SP_SUL!M349="","*",SP_SUL!M349)</f>
        <v>ZEJ-ZEV</v>
      </c>
      <c r="H349" s="116">
        <f>IF(SP_SUL!K349="","*",SP_SUL!K349)</f>
        <v>155.61000000000001</v>
      </c>
      <c r="I349" s="113">
        <f>IF(SP_SUL!O349="","*",SP_SUL!O349)</f>
        <v>0.35416666666666669</v>
      </c>
      <c r="J349" s="113">
        <f>IF(SP_SUL!P349="","*",SP_SUL!P349)</f>
        <v>6.25E-2</v>
      </c>
      <c r="K349" s="83" t="str">
        <f>IF(SP_SUL!AK349="","*",SP_SUL!AK349)</f>
        <v>-</v>
      </c>
      <c r="L349" s="83" t="str">
        <f>IF(SP_SUL!AM349="","*",SP_SUL!AM349)</f>
        <v>ZEJ-ZEV</v>
      </c>
      <c r="M349" s="83">
        <f>IF(SP_SUL!AP349="","*",SP_SUL!AP349)</f>
        <v>155.61000000000001</v>
      </c>
      <c r="N349" s="83" t="str">
        <f>IF(SP_SUL!AM349="","*",SP_SUL!AM349)</f>
        <v>ZEJ-ZEV</v>
      </c>
      <c r="O349" s="110">
        <f>IF(SP_SUL!BH349="","*",SP_SUL!BH349)</f>
        <v>0</v>
      </c>
      <c r="P349" s="147" t="str">
        <f>IF($A$2=1,IF(SP_SUL!BJ349="","*",SP_SUL!BJ349),IF(SP_SUL!BK349="","*",SP_SUL!BK349))</f>
        <v>Cancelado / Condições climáticas (chuva)</v>
      </c>
    </row>
    <row r="350" spans="1:16">
      <c r="A350" s="82">
        <f>IF(SP_SUL!B350="","*",SP_SUL!B350)</f>
        <v>46092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ZKE-ZEV</v>
      </c>
      <c r="E350" s="83" t="str">
        <f>IF(SP_SUL!D350="","*",SP_SUL!D350)</f>
        <v>WALTER (TP-810)</v>
      </c>
      <c r="F350" s="83" t="str">
        <f>IF(SP_SUL!H350="","*",SP_SUL!H350)</f>
        <v>-</v>
      </c>
      <c r="G350" s="83" t="str">
        <f>IF(SP_SUL!M350="","*",SP_SUL!M350)</f>
        <v>ZEJ-ZEV</v>
      </c>
      <c r="H350" s="116">
        <f>IF(SP_SUL!K350="","*",SP_SUL!K350)</f>
        <v>155.691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ZEJ-ZEV</v>
      </c>
      <c r="M350" s="83">
        <f>IF(SP_SUL!AP350="","*",SP_SUL!AP350)</f>
        <v>155.691</v>
      </c>
      <c r="N350" s="83" t="str">
        <f>IF(SP_SUL!AM350="","*",SP_SUL!AM350)</f>
        <v>ZEJ-ZEV</v>
      </c>
      <c r="O350" s="110">
        <f>IF(SP_SUL!BH350="","*",SP_SUL!BH350)</f>
        <v>0</v>
      </c>
      <c r="P350" s="147" t="str">
        <f>IF($A$2=1,IF(SP_SUL!BJ350="","*",SP_SUL!BJ350),IF(SP_SUL!BK350="","*",SP_SUL!BK350))</f>
        <v>Cancelado / Condições climáticas (chuva)</v>
      </c>
    </row>
    <row r="351" spans="1:16">
      <c r="A351" s="82">
        <f>IF(SP_SUL!B351="","*",SP_SUL!B351)</f>
        <v>46092</v>
      </c>
      <c r="B351" s="83" t="str">
        <f>IF(SP_SUL!X351="","*",SP_SUL!X351)</f>
        <v>*</v>
      </c>
      <c r="C351" s="83" t="str">
        <f>IF(SP_SUL!S351="","*",SP_SUL!S351)</f>
        <v>SP SUL</v>
      </c>
      <c r="D351" s="83" t="str">
        <f>IF(SP_SUL!T351="","*",SP_SUL!T351)</f>
        <v>ZKE-ZEV</v>
      </c>
      <c r="E351" s="83" t="str">
        <f>IF(SP_SUL!D351="","*",SP_SUL!D351)</f>
        <v>MATEUS (TP-809)</v>
      </c>
      <c r="F351" s="83" t="str">
        <f>IF(SP_SUL!H351="","*",SP_SUL!H351)</f>
        <v>*</v>
      </c>
      <c r="G351" s="83" t="str">
        <f>IF(SP_SUL!M351="","*",SP_SUL!M351)</f>
        <v>ZEJ-ZEV</v>
      </c>
      <c r="H351" s="116">
        <f>IF(SP_SUL!K351="","*",SP_SUL!K351)</f>
        <v>156.33199999999999</v>
      </c>
      <c r="I351" s="113">
        <f>IF(SP_SUL!O351="","*",SP_SUL!O351)</f>
        <v>0.35416666666666669</v>
      </c>
      <c r="J351" s="113">
        <f>IF(SP_SUL!P351="","*",SP_SUL!P351)</f>
        <v>6.25E-2</v>
      </c>
      <c r="K351" s="83">
        <f>IF(SP_SUL!AK351="","*",SP_SUL!AK351)</f>
        <v>0</v>
      </c>
      <c r="L351" s="83" t="str">
        <f>IF(SP_SUL!AM351="","*",SP_SUL!AM351)</f>
        <v>ZEJ-ZEV</v>
      </c>
      <c r="M351" s="83">
        <f>IF(SP_SUL!AP351="","*",SP_SUL!AP351)</f>
        <v>156.33199999999999</v>
      </c>
      <c r="N351" s="83" t="str">
        <f>IF(SP_SUL!AM351="","*",SP_SUL!AM351)</f>
        <v>ZEJ-ZEV</v>
      </c>
      <c r="O351" s="110">
        <f>IF(SP_SUL!BH351="","*",SP_SUL!BH351)</f>
        <v>0</v>
      </c>
      <c r="P351" s="147" t="str">
        <f>IF($A$2=1,IF(SP_SUL!BJ351="","*",SP_SUL!BJ351),IF(SP_SUL!BK351="","*",SP_SUL!BK351))</f>
        <v>Cancelado / Condições climáticas (chuva)</v>
      </c>
    </row>
    <row r="352" spans="1:16">
      <c r="A352" s="82">
        <f>IF(SP_SUL!B352="","*",SP_SUL!B352)</f>
        <v>46092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ZEV-ZPT</v>
      </c>
      <c r="E352" s="83" t="str">
        <f>IF(SP_SUL!D352="","*",SP_SUL!D352)</f>
        <v>A84</v>
      </c>
      <c r="F352" s="83" t="str">
        <f>IF(SP_SUL!H352="","*",SP_SUL!H352)</f>
        <v>ZEV-2</v>
      </c>
      <c r="G352" s="83" t="str">
        <f>IF(SP_SUL!M352="","*",SP_SUL!M352)</f>
        <v>ZEV-ZPG</v>
      </c>
      <c r="H352" s="116">
        <f>IF(SP_SUL!K352="","*",SP_SUL!K352)</f>
        <v>65.3</v>
      </c>
      <c r="I352" s="113">
        <f>IF(SP_SUL!O352="","*",SP_SUL!O352)</f>
        <v>0.3125</v>
      </c>
      <c r="J352" s="113">
        <f>IF(SP_SUL!P352="","*",SP_SUL!P352)</f>
        <v>4.1666666666666664E-2</v>
      </c>
      <c r="K352" s="83" t="str">
        <f>IF(SP_SUL!AK352="","*",SP_SUL!AK352)</f>
        <v>ZEV-2</v>
      </c>
      <c r="L352" s="83" t="str">
        <f>IF(SP_SUL!AM352="","*",SP_SUL!AM352)</f>
        <v>ZEV-ZPG</v>
      </c>
      <c r="M352" s="83">
        <f>IF(SP_SUL!AP352="","*",SP_SUL!AP352)</f>
        <v>65.3</v>
      </c>
      <c r="N352" s="83" t="str">
        <f>IF(SP_SUL!AM352="","*",SP_SUL!AM352)</f>
        <v>ZEV-ZPG</v>
      </c>
      <c r="O352" s="110">
        <f>IF(SP_SUL!BH352="","*",SP_SUL!BH352)</f>
        <v>2</v>
      </c>
      <c r="P352" s="147" t="str">
        <f>IF($A$2=1,IF(SP_SUL!BJ352="","*",SP_SUL!BJ352),IF(SP_SUL!BK352="","*",SP_SUL!BK352))</f>
        <v xml:space="preserve">MC1  07h38 / Em inspeção / </v>
      </c>
    </row>
    <row r="353" spans="1:16">
      <c r="A353" s="82">
        <f>IF(SP_SUL!B353="","*",SP_SUL!B353)</f>
        <v>46092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ZEV-ZPT</v>
      </c>
      <c r="E353" s="83" t="str">
        <f>IF(SP_SUL!D353="","*",SP_SUL!D353)</f>
        <v>JACIANO (TF-674)</v>
      </c>
      <c r="F353" s="83" t="str">
        <f>IF(SP_SUL!H353="","*",SP_SUL!H353)</f>
        <v>-</v>
      </c>
      <c r="G353" s="83" t="str">
        <f>IF(SP_SUL!M353="","*",SP_SUL!M353)</f>
        <v>ZEZ-069</v>
      </c>
      <c r="H353" s="116">
        <f>IF(SP_SUL!K353="","*",SP_SUL!K353)</f>
        <v>72</v>
      </c>
      <c r="I353" s="113">
        <f>IF(SP_SUL!O353="","*",SP_SUL!O353)</f>
        <v>0.41666666666666669</v>
      </c>
      <c r="J353" s="113">
        <f>IF(SP_SUL!P353="","*",SP_SUL!P353)</f>
        <v>8.3333333333333329E-2</v>
      </c>
      <c r="K353" s="83" t="str">
        <f>IF(SP_SUL!AK353="","*",SP_SUL!AK353)</f>
        <v>-</v>
      </c>
      <c r="L353" s="83" t="str">
        <f>IF(SP_SUL!AM353="","*",SP_SUL!AM353)</f>
        <v>ZEZ-069</v>
      </c>
      <c r="M353" s="83">
        <f>IF(SP_SUL!AP353="","*",SP_SUL!AP353)</f>
        <v>72</v>
      </c>
      <c r="N353" s="83" t="str">
        <f>IF(SP_SUL!AM353="","*",SP_SUL!AM353)</f>
        <v>ZEZ-069</v>
      </c>
      <c r="O353" s="110">
        <f>IF(SP_SUL!BH353="","*",SP_SUL!BH353)</f>
        <v>0</v>
      </c>
      <c r="P353" s="147" t="str">
        <f>IF($A$2=1,IF(SP_SUL!BJ353="","*",SP_SUL!BJ353),IF(SP_SUL!BK353="","*",SP_SUL!BK353))</f>
        <v>Alterado programação para via1 / TP pronto 09h27 / Sem oportunidade de faixa</v>
      </c>
    </row>
    <row r="354" spans="1:16">
      <c r="A354" s="82">
        <f>IF(SP_SUL!B354="","*",SP_SUL!B354)</f>
        <v>46092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ZEV-ZPT</v>
      </c>
      <c r="E354" s="83" t="str">
        <f>IF(SP_SUL!D354="","*",SP_SUL!D354)</f>
        <v>MODERNIZAÇÃO TURMA 2</v>
      </c>
      <c r="F354" s="83" t="str">
        <f>IF(SP_SUL!H354="","*",SP_SUL!H354)</f>
        <v>-</v>
      </c>
      <c r="G354" s="83" t="str">
        <f>IF(SP_SUL!M354="","*",SP_SUL!M354)</f>
        <v>ZXW-ZEZ</v>
      </c>
      <c r="H354" s="116">
        <f>IF(SP_SUL!K354="","*",SP_SUL!K354)</f>
        <v>80.040000000000006</v>
      </c>
      <c r="I354" s="113">
        <f>IF(SP_SUL!O354="","*",SP_SUL!O354)</f>
        <v>0.34375</v>
      </c>
      <c r="J354" s="113">
        <f>IF(SP_SUL!P354="","*",SP_SUL!P354)</f>
        <v>6.25E-2</v>
      </c>
      <c r="K354" s="83" t="str">
        <f>IF(SP_SUL!AK354="","*",SP_SUL!AK354)</f>
        <v>-</v>
      </c>
      <c r="L354" s="83" t="str">
        <f>IF(SP_SUL!AM354="","*",SP_SUL!AM354)</f>
        <v>ZXW-ZEZ</v>
      </c>
      <c r="M354" s="83">
        <f>IF(SP_SUL!AP354="","*",SP_SUL!AP354)</f>
        <v>80.040000000000006</v>
      </c>
      <c r="N354" s="83" t="str">
        <f>IF(SP_SUL!AM354="","*",SP_SUL!AM354)</f>
        <v>ZXW-ZEZ</v>
      </c>
      <c r="O354" s="110">
        <f>IF(SP_SUL!BH354="","*",SP_SUL!BH354)</f>
        <v>0</v>
      </c>
      <c r="P354" s="147" t="str">
        <f>IF($A$2=1,IF(SP_SUL!BJ354="","*",SP_SUL!BJ354),IF(SP_SUL!BK354="","*",SP_SUL!BK354))</f>
        <v>TP pronto 09h03 / Sem oportundiade de faixa</v>
      </c>
    </row>
    <row r="355" spans="1:16">
      <c r="A355" s="82">
        <f>IF(SP_SUL!B355="","*",SP_SUL!B355)</f>
        <v>46092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ZEV-ZPT</v>
      </c>
      <c r="E355" s="83" t="str">
        <f>IF(SP_SUL!D355="","*",SP_SUL!D355)</f>
        <v>CARLOS (TP-722)</v>
      </c>
      <c r="F355" s="83" t="str">
        <f>IF(SP_SUL!H355="","*",SP_SUL!H355)</f>
        <v>-</v>
      </c>
      <c r="G355" s="83" t="str">
        <f>IF(SP_SUL!M355="","*",SP_SUL!M355)</f>
        <v>ZXW</v>
      </c>
      <c r="H355" s="116">
        <f>IF(SP_SUL!K355="","*",SP_SUL!K355)</f>
        <v>82</v>
      </c>
      <c r="I355" s="113">
        <f>IF(SP_SUL!O355="","*",SP_SUL!O355)</f>
        <v>0.41666666666666669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ZXW</v>
      </c>
      <c r="M355" s="83">
        <f>IF(SP_SUL!AP355="","*",SP_SUL!AP355)</f>
        <v>82</v>
      </c>
      <c r="N355" s="83" t="str">
        <f>IF(SP_SUL!AM355="","*",SP_SUL!AM355)</f>
        <v>ZXW</v>
      </c>
      <c r="O355" s="110">
        <f>IF(SP_SUL!BH355="","*",SP_SUL!BH355)</f>
        <v>0</v>
      </c>
      <c r="P355" s="147" t="str">
        <f>IF($A$2=1,IF(SP_SUL!BJ355="","*",SP_SUL!BJ355),IF(SP_SUL!BK355="","*",SP_SUL!BK355))</f>
        <v>TP pronto 09h02 / Sem oportunidade de faixa</v>
      </c>
    </row>
    <row r="356" spans="1:16">
      <c r="A356" s="82">
        <f>IF(SP_SUL!B356="","*",SP_SUL!B356)</f>
        <v>46092</v>
      </c>
      <c r="B356" s="83" t="str">
        <f>IF(SP_SUL!X356="","*",SP_SUL!X356)</f>
        <v>Oportunidade</v>
      </c>
      <c r="C356" s="83" t="str">
        <f>IF(SP_SUL!S356="","*",SP_SUL!S356)</f>
        <v>SP SUL</v>
      </c>
      <c r="D356" s="83" t="str">
        <f>IF(SP_SUL!T356="","*",SP_SUL!T356)</f>
        <v>ZEV-ZPT</v>
      </c>
      <c r="E356" s="83" t="str">
        <f>IF(SP_SUL!D356="","*",SP_SUL!D356)</f>
        <v>EXPANSÃO TURMA 1</v>
      </c>
      <c r="F356" s="83" t="str">
        <f>IF(SP_SUL!H356="","*",SP_SUL!H356)</f>
        <v>-</v>
      </c>
      <c r="G356" s="83" t="str">
        <f>IF(SP_SUL!M356="","*",SP_SUL!M356)</f>
        <v>ZGM-109</v>
      </c>
      <c r="H356" s="116">
        <f>IF(SP_SUL!K356="","*",SP_SUL!K356)</f>
        <v>111.5</v>
      </c>
      <c r="I356" s="113">
        <f>IF(SP_SUL!O356="","*",SP_SUL!O356)</f>
        <v>0.41666666666666669</v>
      </c>
      <c r="J356" s="113">
        <f>IF(SP_SUL!P356="","*",SP_SUL!P356)</f>
        <v>6.25E-2</v>
      </c>
      <c r="K356" s="83" t="str">
        <f>IF(SP_SUL!AK356="","*",SP_SUL!AK356)</f>
        <v>-</v>
      </c>
      <c r="L356" s="83" t="str">
        <f>IF(SP_SUL!AM356="","*",SP_SUL!AM356)</f>
        <v>ZGM-109</v>
      </c>
      <c r="M356" s="83">
        <f>IF(SP_SUL!AP356="","*",SP_SUL!AP356)</f>
        <v>111.5</v>
      </c>
      <c r="N356" s="83" t="str">
        <f>IF(SP_SUL!AM356="","*",SP_SUL!AM356)</f>
        <v>ZGM-109</v>
      </c>
      <c r="O356" s="110">
        <f>IF(SP_SUL!BH356="","*",SP_SUL!BH356)</f>
        <v>0</v>
      </c>
      <c r="P356" s="147" t="str">
        <f>IF($A$2=1,IF(SP_SUL!BJ356="","*",SP_SUL!BJ356),IF(SP_SUL!BK356="","*",SP_SUL!BK356))</f>
        <v>Cancelado / Condições climáticas (chuva)</v>
      </c>
    </row>
    <row r="357" spans="1:16">
      <c r="A357" s="82">
        <f>IF(SP_SUL!B357="","*",SP_SUL!B357)</f>
        <v>46092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ZEV-ZPT</v>
      </c>
      <c r="E357" s="83" t="str">
        <f>IF(SP_SUL!D357="","*",SP_SUL!D357)</f>
        <v>DIEGO (TF-42)</v>
      </c>
      <c r="F357" s="83" t="str">
        <f>IF(SP_SUL!H357="","*",SP_SUL!H357)</f>
        <v>-</v>
      </c>
      <c r="G357" s="83" t="str">
        <f>IF(SP_SUL!M357="","*",SP_SUL!M357)</f>
        <v>ZGM-109</v>
      </c>
      <c r="H357" s="116">
        <f>IF(SP_SUL!K357="","*",SP_SUL!K357)</f>
        <v>113</v>
      </c>
      <c r="I357" s="113">
        <f>IF(SP_SUL!O357="","*",SP_SUL!O357)</f>
        <v>0.41666666666666669</v>
      </c>
      <c r="J357" s="113">
        <f>IF(SP_SUL!P357="","*",SP_SUL!P357)</f>
        <v>6.25E-2</v>
      </c>
      <c r="K357" s="83" t="str">
        <f>IF(SP_SUL!AK357="","*",SP_SUL!AK357)</f>
        <v>-</v>
      </c>
      <c r="L357" s="83" t="str">
        <f>IF(SP_SUL!AM357="","*",SP_SUL!AM357)</f>
        <v>ZGM-109</v>
      </c>
      <c r="M357" s="83">
        <f>IF(SP_SUL!AP357="","*",SP_SUL!AP357)</f>
        <v>113</v>
      </c>
      <c r="N357" s="83" t="str">
        <f>IF(SP_SUL!AM357="","*",SP_SUL!AM357)</f>
        <v>ZGM-109</v>
      </c>
      <c r="O357" s="110">
        <f>IF(SP_SUL!BH357="","*",SP_SUL!BH357)</f>
        <v>2</v>
      </c>
      <c r="P357" s="147" t="str">
        <f>IF($A$2=1,IF(SP_SUL!BJ357="","*",SP_SUL!BJ357),IF(SP_SUL!BK357="","*",SP_SUL!BK357))</f>
        <v>TP pronto 08h10 / Realizado intervalo das 09h24 até 10h24</v>
      </c>
    </row>
    <row r="358" spans="1:16">
      <c r="A358" s="82">
        <f>IF(SP_SUL!B358="","*",SP_SUL!B358)</f>
        <v>46092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ZEV-ZPT</v>
      </c>
      <c r="E358" s="83" t="str">
        <f>IF(SP_SUL!D358="","*",SP_SUL!D358)</f>
        <v>V85</v>
      </c>
      <c r="F358" s="83" t="str">
        <f>IF(SP_SUL!H358="","*",SP_SUL!H358)</f>
        <v>ZEV-2</v>
      </c>
      <c r="G358" s="83" t="str">
        <f>IF(SP_SUL!M358="","*",SP_SUL!M358)</f>
        <v>ZEV-ZPT</v>
      </c>
      <c r="H358" s="116">
        <f>IF(SP_SUL!K358="","*",SP_SUL!K358)</f>
        <v>66</v>
      </c>
      <c r="I358" s="113">
        <f>IF(SP_SUL!O358="","*",SP_SUL!O358)</f>
        <v>0.375</v>
      </c>
      <c r="J358" s="113">
        <f>IF(SP_SUL!P358="","*",SP_SUL!P358)</f>
        <v>4.1666666666666664E-2</v>
      </c>
      <c r="K358" s="83" t="str">
        <f>IF(SP_SUL!AK358="","*",SP_SUL!AK358)</f>
        <v>ZEV-2</v>
      </c>
      <c r="L358" s="83" t="str">
        <f>IF(SP_SUL!AM358="","*",SP_SUL!AM358)</f>
        <v>ZEV-ZPT</v>
      </c>
      <c r="M358" s="83">
        <f>IF(SP_SUL!AP358="","*",SP_SUL!AP358)</f>
        <v>66</v>
      </c>
      <c r="N358" s="83" t="str">
        <f>IF(SP_SUL!AM358="","*",SP_SUL!AM358)</f>
        <v>ZEV-ZPT</v>
      </c>
      <c r="O358" s="110">
        <f>IF(SP_SUL!BH358="","*",SP_SUL!BH358)</f>
        <v>2</v>
      </c>
      <c r="P358" s="147" t="str">
        <f>IF($A$2=1,IF(SP_SUL!BJ358="","*",SP_SUL!BJ358),IF(SP_SUL!BK358="","*",SP_SUL!BK358))</f>
        <v>Em deslocamento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>
        <f>IF(SP_SUL!B360="","*",SP_SUL!B360)</f>
        <v>46093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ZBV-ZRX</v>
      </c>
      <c r="E360" s="83" t="str">
        <f>IF(SP_SUL!D360="","*",SP_SUL!D360)</f>
        <v>KLECIO (TP-699)</v>
      </c>
      <c r="F360" s="83" t="str">
        <f>IF(SP_SUL!H360="","*",SP_SUL!H360)</f>
        <v>-</v>
      </c>
      <c r="G360" s="83" t="str">
        <f>IF(SP_SUL!M360="","*",SP_SUL!M360)</f>
        <v>ZTT</v>
      </c>
      <c r="H360" s="116">
        <f>IF(SP_SUL!K360="","*",SP_SUL!K360)</f>
        <v>97.3</v>
      </c>
      <c r="I360" s="113">
        <f>IF(SP_SUL!O360="","*",SP_SUL!O360)</f>
        <v>0.375</v>
      </c>
      <c r="J360" s="113">
        <f>IF(SP_SUL!P360="","*",SP_SUL!P360)</f>
        <v>6.25E-2</v>
      </c>
      <c r="K360" s="83" t="str">
        <f>IF(SP_SUL!AK360="","*",SP_SUL!AK360)</f>
        <v>-</v>
      </c>
      <c r="L360" s="83" t="str">
        <f>IF(SP_SUL!AM360="","*",SP_SUL!AM360)</f>
        <v>ZTT</v>
      </c>
      <c r="M360" s="83">
        <f>IF(SP_SUL!AP360="","*",SP_SUL!AP360)</f>
        <v>97.3</v>
      </c>
      <c r="N360" s="83" t="str">
        <f>IF(SP_SUL!AM360="","*",SP_SUL!AM360)</f>
        <v>ZTT</v>
      </c>
      <c r="O360" s="110">
        <f>IF(SP_SUL!BH360="","*",SP_SUL!BH360)</f>
        <v>0</v>
      </c>
      <c r="P360" s="147" t="str">
        <f>IF($A$2=1,IF(SP_SUL!BJ360="","*",SP_SUL!BJ360),IF(SP_SUL!BK360="","*",SP_SUL!BK360))</f>
        <v>Condições climáticas (chuva)</v>
      </c>
    </row>
    <row r="361" spans="1:16">
      <c r="A361" s="82">
        <f>IF(SP_SUL!B361="","*",SP_SUL!B361)</f>
        <v>46093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ZBV-ZRX</v>
      </c>
      <c r="E361" s="83" t="str">
        <f>IF(SP_SUL!D361="","*",SP_SUL!D361)</f>
        <v>V92</v>
      </c>
      <c r="F361" s="83" t="str">
        <f>IF(SP_SUL!H361="","*",SP_SUL!H361)</f>
        <v>ZAC-2</v>
      </c>
      <c r="G361" s="83" t="str">
        <f>IF(SP_SUL!M361="","*",SP_SUL!M361)</f>
        <v>ZAC-ZSW</v>
      </c>
      <c r="H361" s="116">
        <f>IF(SP_SUL!K361="","*",SP_SUL!K361)</f>
        <v>86.5</v>
      </c>
      <c r="I361" s="113">
        <f>IF(SP_SUL!O361="","*",SP_SUL!O361)</f>
        <v>0.375</v>
      </c>
      <c r="J361" s="113">
        <f>IF(SP_SUL!P361="","*",SP_SUL!P361)</f>
        <v>8.3333333333333329E-2</v>
      </c>
      <c r="K361" s="83" t="str">
        <f>IF(SP_SUL!AK361="","*",SP_SUL!AK361)</f>
        <v>ZAC-2</v>
      </c>
      <c r="L361" s="83" t="str">
        <f>IF(SP_SUL!AM361="","*",SP_SUL!AM361)</f>
        <v>ZAC-ZSW</v>
      </c>
      <c r="M361" s="83">
        <f>IF(SP_SUL!AP361="","*",SP_SUL!AP361)</f>
        <v>86.5</v>
      </c>
      <c r="N361" s="83" t="str">
        <f>IF(SP_SUL!AM361="","*",SP_SUL!AM361)</f>
        <v>ZAC-ZSW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ZBV-ZRX</v>
      </c>
      <c r="E362" s="83" t="str">
        <f>IF(SP_SUL!D362="","*",SP_SUL!D362)</f>
        <v>A74</v>
      </c>
      <c r="F362" s="83" t="str">
        <f>IF(SP_SUL!H362="","*",SP_SUL!H362)</f>
        <v>ZBVZQB</v>
      </c>
      <c r="G362" s="83" t="str">
        <f>IF(SP_SUL!M362="","*",SP_SUL!M362)</f>
        <v>ZQBZBV-ZRX</v>
      </c>
      <c r="H362" s="116">
        <f>IF(SP_SUL!K362="","*",SP_SUL!K362)</f>
        <v>52</v>
      </c>
      <c r="I362" s="113">
        <f>IF(SP_SUL!O362="","*",SP_SUL!O362)</f>
        <v>0.33333333333333331</v>
      </c>
      <c r="J362" s="113">
        <f>IF(SP_SUL!P362="","*",SP_SUL!P362)</f>
        <v>4.1666666666666664E-2</v>
      </c>
      <c r="K362" s="83" t="str">
        <f>IF(SP_SUL!AK362="","*",SP_SUL!AK362)</f>
        <v>ZBVZQB</v>
      </c>
      <c r="L362" s="83" t="str">
        <f>IF(SP_SUL!AM362="","*",SP_SUL!AM362)</f>
        <v>ZQBZBV-ZRX</v>
      </c>
      <c r="M362" s="83">
        <f>IF(SP_SUL!AP362="","*",SP_SUL!AP362)</f>
        <v>52</v>
      </c>
      <c r="N362" s="83" t="str">
        <f>IF(SP_SUL!AM362="","*",SP_SUL!AM362)</f>
        <v>ZQBZBV-ZRX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>
        <f>IF(SP_SUL!B364="","*",SP_SUL!B364)</f>
        <v>46093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ZBV-ZKE</v>
      </c>
      <c r="E364" s="83" t="str">
        <f>IF(SP_SUL!D364="","*",SP_SUL!D364)</f>
        <v>W59</v>
      </c>
      <c r="F364" s="83" t="str">
        <f>IF(SP_SUL!H364="","*",SP_SUL!H364)</f>
        <v>ZYU-1</v>
      </c>
      <c r="G364" s="83" t="str">
        <f>IF(SP_SUL!M364="","*",SP_SUL!M364)</f>
        <v>ZQB-ZBV</v>
      </c>
      <c r="H364" s="116">
        <f>IF(SP_SUL!K364="","*",SP_SUL!K364)</f>
        <v>253.7</v>
      </c>
      <c r="I364" s="113">
        <f>IF(SP_SUL!O364="","*",SP_SUL!O364)</f>
        <v>0.33333333333333331</v>
      </c>
      <c r="J364" s="113">
        <f>IF(SP_SUL!P364="","*",SP_SUL!P364)</f>
        <v>6.25E-2</v>
      </c>
      <c r="K364" s="83" t="str">
        <f>IF(SP_SUL!AK364="","*",SP_SUL!AK364)</f>
        <v>ZYU-1</v>
      </c>
      <c r="L364" s="83" t="str">
        <f>IF(SP_SUL!AM364="","*",SP_SUL!AM364)</f>
        <v>ZQB-ZBV</v>
      </c>
      <c r="M364" s="83">
        <f>IF(SP_SUL!AP364="","*",SP_SUL!AP364)</f>
        <v>253.7</v>
      </c>
      <c r="N364" s="83" t="str">
        <f>IF(SP_SUL!AM364="","*",SP_SUL!AM364)</f>
        <v>ZQB-ZBV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>
        <f>IF(SP_SUL!B365="","*",SP_SUL!B365)</f>
        <v>46093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ZBV-ZKE</v>
      </c>
      <c r="E365" s="83" t="str">
        <f>IF(SP_SUL!D365="","*",SP_SUL!D365)</f>
        <v>JOSÉ (TP-879)</v>
      </c>
      <c r="F365" s="83" t="str">
        <f>IF(SP_SUL!H365="","*",SP_SUL!H365)</f>
        <v>-</v>
      </c>
      <c r="G365" s="83" t="str">
        <f>IF(SP_SUL!M365="","*",SP_SUL!M365)</f>
        <v>ZQB-ZBV</v>
      </c>
      <c r="H365" s="116">
        <f>IF(SP_SUL!K365="","*",SP_SUL!K365)</f>
        <v>253.7</v>
      </c>
      <c r="I365" s="113">
        <f>IF(SP_SUL!O365="","*",SP_SUL!O365)</f>
        <v>0.375</v>
      </c>
      <c r="J365" s="113">
        <f>IF(SP_SUL!P365="","*",SP_SUL!P365)</f>
        <v>6.25E-2</v>
      </c>
      <c r="K365" s="83" t="str">
        <f>IF(SP_SUL!AK365="","*",SP_SUL!AK365)</f>
        <v>-</v>
      </c>
      <c r="L365" s="83" t="str">
        <f>IF(SP_SUL!AM365="","*",SP_SUL!AM365)</f>
        <v>ZQB-ZBV</v>
      </c>
      <c r="M365" s="83">
        <f>IF(SP_SUL!AP365="","*",SP_SUL!AP365)</f>
        <v>253.7</v>
      </c>
      <c r="N365" s="83" t="str">
        <f>IF(SP_SUL!AM365="","*",SP_SUL!AM365)</f>
        <v>ZQB-ZBV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>
        <f>IF(SP_SUL!B366="","*",SP_SUL!B366)</f>
        <v>46093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ZBV-ZKE</v>
      </c>
      <c r="E366" s="83" t="str">
        <f>IF(SP_SUL!D366="","*",SP_SUL!D366)</f>
        <v>EDSON/NIVALDO (TP-819)</v>
      </c>
      <c r="F366" s="83" t="str">
        <f>IF(SP_SUL!H366="","*",SP_SUL!H366)</f>
        <v>-</v>
      </c>
      <c r="G366" s="83" t="str">
        <f>IF(SP_SUL!M366="","*",SP_SUL!M366)</f>
        <v>ZXI-ZVK</v>
      </c>
      <c r="H366" s="116">
        <f>IF(SP_SUL!K366="","*",SP_SUL!K366)</f>
        <v>224.45</v>
      </c>
      <c r="I366" s="113">
        <f>IF(SP_SUL!O366="","*",SP_SUL!O366)</f>
        <v>0.375</v>
      </c>
      <c r="J366" s="113">
        <f>IF(SP_SUL!P366="","*",SP_SUL!P366)</f>
        <v>6.25E-2</v>
      </c>
      <c r="K366" s="83" t="str">
        <f>IF(SP_SUL!AK366="","*",SP_SUL!AK366)</f>
        <v>-</v>
      </c>
      <c r="L366" s="83" t="str">
        <f>IF(SP_SUL!AM366="","*",SP_SUL!AM366)</f>
        <v>ZXI-ZVK</v>
      </c>
      <c r="M366" s="83">
        <f>IF(SP_SUL!AP366="","*",SP_SUL!AP366)</f>
        <v>224.45</v>
      </c>
      <c r="N366" s="83" t="str">
        <f>IF(SP_SUL!AM366="","*",SP_SUL!AM366)</f>
        <v>ZXI-ZVK</v>
      </c>
      <c r="O366" s="110">
        <f>IF(SP_SUL!BH366="","*",SP_SUL!BH366)</f>
        <v>0</v>
      </c>
      <c r="P366" s="147" t="str">
        <f>IF($A$2=1,IF(SP_SUL!BJ366="","*",SP_SUL!BJ366),IF(SP_SUL!BK366="","*",SP_SUL!BK366))</f>
        <v>Condições climáticas (chuva)</v>
      </c>
    </row>
    <row r="367" spans="1:16">
      <c r="A367" s="82">
        <f>IF(SP_SUL!B367="","*",SP_SUL!B367)</f>
        <v>46093</v>
      </c>
      <c r="B367" s="83" t="str">
        <f>IF(SP_SUL!X367="","*",SP_SUL!X367)</f>
        <v>Oportunidade</v>
      </c>
      <c r="C367" s="83" t="str">
        <f>IF(SP_SUL!S367="","*",SP_SUL!S367)</f>
        <v>SP SUL</v>
      </c>
      <c r="D367" s="83" t="str">
        <f>IF(SP_SUL!T367="","*",SP_SUL!T367)</f>
        <v>ZBV-ZKE</v>
      </c>
      <c r="E367" s="83" t="str">
        <f>IF(SP_SUL!D367="","*",SP_SUL!D367)</f>
        <v>ROGÉRIO (TP-730)</v>
      </c>
      <c r="F367" s="83" t="str">
        <f>IF(SP_SUL!H367="","*",SP_SUL!H367)</f>
        <v>ZYU1</v>
      </c>
      <c r="G367" s="83" t="str">
        <f>IF(SP_SUL!M367="","*",SP_SUL!M367)</f>
        <v>ZYU</v>
      </c>
      <c r="H367" s="116">
        <f>IF(SP_SUL!K367="","*",SP_SUL!K367)</f>
        <v>202.45</v>
      </c>
      <c r="I367" s="113">
        <f>IF(SP_SUL!O367="","*",SP_SUL!O367)</f>
        <v>0.375</v>
      </c>
      <c r="J367" s="113">
        <f>IF(SP_SUL!P367="","*",SP_SUL!P367)</f>
        <v>6.25E-2</v>
      </c>
      <c r="K367" s="83" t="str">
        <f>IF(SP_SUL!AK367="","*",SP_SUL!AK367)</f>
        <v>ZYU1</v>
      </c>
      <c r="L367" s="83" t="str">
        <f>IF(SP_SUL!AM367="","*",SP_SUL!AM367)</f>
        <v>ZYU</v>
      </c>
      <c r="M367" s="83">
        <f>IF(SP_SUL!AP367="","*",SP_SUL!AP367)</f>
        <v>202.45</v>
      </c>
      <c r="N367" s="83" t="str">
        <f>IF(SP_SUL!AM367="","*",SP_SUL!AM367)</f>
        <v>ZYU</v>
      </c>
      <c r="O367" s="110" t="str">
        <f>IF(SP_SUL!BH367="","*",SP_SUL!BH367)</f>
        <v>*</v>
      </c>
      <c r="P367" s="147" t="str">
        <f>IF($A$2=1,IF(SP_SUL!BJ369="","*",SP_SUL!BJ369),IF(SP_SUL!BK367="","*",SP_SUL!BK367))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ZBV-ZKE</v>
      </c>
      <c r="E368" s="83" t="str">
        <f>IF(SP_SUL!D368="","*",SP_SUL!D368)</f>
        <v>V93</v>
      </c>
      <c r="F368" s="83" t="str">
        <f>IF(SP_SUL!H368="","*",SP_SUL!H368)</f>
        <v>ZXP-2</v>
      </c>
      <c r="G368" s="83" t="str">
        <f>IF(SP_SUL!M368="","*",SP_SUL!M368)</f>
        <v>ZXP-ZFY</v>
      </c>
      <c r="H368" s="116">
        <f>IF(SP_SUL!K368="","*",SP_SUL!K368)</f>
        <v>190.07</v>
      </c>
      <c r="I368" s="113">
        <f>IF(SP_SUL!O368="","*",SP_SUL!O368)</f>
        <v>0.39583333333333331</v>
      </c>
      <c r="J368" s="113">
        <f>IF(SP_SUL!P368="","*",SP_SUL!P368)</f>
        <v>8.3333333333333329E-2</v>
      </c>
      <c r="K368" s="83" t="str">
        <f>IF(SP_SUL!AK368="","*",SP_SUL!AK368)</f>
        <v>ZXP-2</v>
      </c>
      <c r="L368" s="83" t="str">
        <f>IF(SP_SUL!AM368="","*",SP_SUL!AM368)</f>
        <v>ZXP-ZFY</v>
      </c>
      <c r="M368" s="83">
        <f>IF(SP_SUL!AP368="","*",SP_SUL!AP368)</f>
        <v>190.07</v>
      </c>
      <c r="N368" s="83" t="str">
        <f>IF(SP_SUL!AM368="","*",SP_SUL!AM368)</f>
        <v>ZXP-ZFY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>
        <f>IF(SP_SUL!B369="","*",SP_SUL!B369)</f>
        <v>46093</v>
      </c>
      <c r="B369" s="83" t="str">
        <f>IF(SP_SUL!X369="","*",SP_SUL!X369)</f>
        <v>Oportunidade</v>
      </c>
      <c r="C369" s="83" t="str">
        <f>IF(SP_SUL!S369="","*",SP_SUL!S369)</f>
        <v>SP SUL</v>
      </c>
      <c r="D369" s="83" t="str">
        <f>IF(SP_SUL!T369="","*",SP_SUL!T369)</f>
        <v>ZBV-ZKE</v>
      </c>
      <c r="E369" s="83" t="str">
        <f>IF(SP_SUL!D369="","*",SP_SUL!D369)</f>
        <v>ROBSON (TF-701)</v>
      </c>
      <c r="F369" s="83" t="str">
        <f>IF(SP_SUL!H369="","*",SP_SUL!H369)</f>
        <v>ZXP189</v>
      </c>
      <c r="G369" s="83" t="str">
        <f>IF(SP_SUL!M369="","*",SP_SUL!M369)</f>
        <v>ZXP-ZFY</v>
      </c>
      <c r="H369" s="116">
        <f>IF(SP_SUL!K369="","*",SP_SUL!K369)</f>
        <v>187.58</v>
      </c>
      <c r="I369" s="113">
        <f>IF(SP_SUL!O369="","*",SP_SUL!O369)</f>
        <v>0.41666666666666669</v>
      </c>
      <c r="J369" s="113">
        <f>IF(SP_SUL!P369="","*",SP_SUL!P369)</f>
        <v>6.25E-2</v>
      </c>
      <c r="K369" s="83" t="str">
        <f>IF(SP_SUL!AK369="","*",SP_SUL!AK369)</f>
        <v>ZXP189</v>
      </c>
      <c r="L369" s="83" t="str">
        <f>IF(SP_SUL!AM369="","*",SP_SUL!AM369)</f>
        <v>ZXP-ZFY</v>
      </c>
      <c r="M369" s="83">
        <f>IF(SP_SUL!AP369="","*",SP_SUL!AP369)</f>
        <v>187.58</v>
      </c>
      <c r="N369" s="83" t="str">
        <f>IF(SP_SUL!AM369="","*",SP_SUL!AM369)</f>
        <v>ZXP-ZFY</v>
      </c>
      <c r="O369" s="110">
        <f>IF(SP_SUL!BH369="","*",SP_SUL!BH369)</f>
        <v>0</v>
      </c>
      <c r="P369" s="147" t="str">
        <f>IF($A$2=1,IF(SP_SUL!#REF!="","*",SP_SUL!#REF!),IF(SP_SUL!BK369="","*",SP_SUL!BK369))</f>
        <v>Condições climáticas (chuva)</v>
      </c>
    </row>
    <row r="370" spans="1:16">
      <c r="A370" s="82">
        <f>IF(SP_SUL!B370="","*",SP_SUL!B370)</f>
        <v>46093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CARLOS (TP-722)</v>
      </c>
      <c r="F370" s="83" t="str">
        <f>IF(SP_SUL!H370="","*",SP_SUL!H370)</f>
        <v>-</v>
      </c>
      <c r="G370" s="83" t="str">
        <f>IF(SP_SUL!M370="","*",SP_SUL!M370)</f>
        <v>ZPS-ZCX</v>
      </c>
      <c r="H370" s="116">
        <f>IF(SP_SUL!K370="","*",SP_SUL!K370)</f>
        <v>158.4</v>
      </c>
      <c r="I370" s="113">
        <f>IF(SP_SUL!O370="","*",SP_SUL!O370)</f>
        <v>0.375</v>
      </c>
      <c r="J370" s="113">
        <f>IF(SP_SUL!P370="","*",SP_SUL!P370)</f>
        <v>6.25E-2</v>
      </c>
      <c r="K370" s="83" t="str">
        <f>IF(SP_SUL!AK370="","*",SP_SUL!AK370)</f>
        <v>-</v>
      </c>
      <c r="L370" s="83" t="str">
        <f>IF(SP_SUL!AM370="","*",SP_SUL!AM370)</f>
        <v>ZPS-ZCX</v>
      </c>
      <c r="M370" s="83">
        <f>IF(SP_SUL!AP370="","*",SP_SUL!AP370)</f>
        <v>158.4</v>
      </c>
      <c r="N370" s="83" t="str">
        <f>IF(SP_SUL!AM370="","*",SP_SUL!AM370)</f>
        <v>ZPS-ZCX</v>
      </c>
      <c r="O370" s="110">
        <f>IF(SP_SUL!BH370="","*",SP_SUL!BH370)</f>
        <v>0</v>
      </c>
      <c r="P370" s="147" t="str">
        <f>IF($A$2=1,IF(SP_SUL!BJ370="","*",SP_SUL!BJ370),IF(SP_SUL!BK370="","*",SP_SUL!BK370))</f>
        <v>Condições climáticas (chuva)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>
        <f>IF(SP_SUL!B372="","*",SP_SUL!B372)</f>
        <v>46093</v>
      </c>
      <c r="B372" s="83" t="str">
        <f>IF(SP_SUL!X372="","*",SP_SUL!X372)</f>
        <v>Oportunidade</v>
      </c>
      <c r="C372" s="83" t="str">
        <f>IF(SP_SUL!S372="","*",SP_SUL!S372)</f>
        <v>SP SUL</v>
      </c>
      <c r="D372" s="83" t="str">
        <f>IF(SP_SUL!T372="","*",SP_SUL!T372)</f>
        <v>ZKE-ZEV</v>
      </c>
      <c r="E372" s="83" t="str">
        <f>IF(SP_SUL!D372="","*",SP_SUL!D372)</f>
        <v>E17</v>
      </c>
      <c r="F372" s="83" t="str">
        <f>IF(SP_SUL!H372="","*",SP_SUL!H372)</f>
        <v>102ZKW-2</v>
      </c>
      <c r="G372" s="83" t="str">
        <f>IF(SP_SUL!M372="","*",SP_SUL!M372)</f>
        <v>ZLU</v>
      </c>
      <c r="H372" s="116">
        <f>IF(SP_SUL!K372="","*",SP_SUL!K372)</f>
        <v>106.432</v>
      </c>
      <c r="I372" s="113">
        <f>IF(SP_SUL!O372="","*",SP_SUL!O372)</f>
        <v>0.375</v>
      </c>
      <c r="J372" s="113">
        <f>IF(SP_SUL!P372="","*",SP_SUL!P372)</f>
        <v>0.125</v>
      </c>
      <c r="K372" s="83" t="str">
        <f>IF(SP_SUL!AK372="","*",SP_SUL!AK372)</f>
        <v>102ZKW-2</v>
      </c>
      <c r="L372" s="83" t="str">
        <f>IF(SP_SUL!AM372="","*",SP_SUL!AM372)</f>
        <v>ZLU</v>
      </c>
      <c r="M372" s="83">
        <f>IF(SP_SUL!AP372="","*",SP_SUL!AP372)</f>
        <v>106.432</v>
      </c>
      <c r="N372" s="83" t="str">
        <f>IF(SP_SUL!AM372="","*",SP_SUL!AM372)</f>
        <v>ZLU</v>
      </c>
      <c r="O372" s="110">
        <f>IF(SP_SUL!BH372="","*",SP_SUL!BH372)</f>
        <v>0</v>
      </c>
      <c r="P372" s="147" t="str">
        <f>IF($A$2=1,IF(SP_SUL!BJ372="","*",SP_SUL!BJ372),IF(SP_SUL!BK372="","*",SP_SUL!BK372))</f>
        <v>Cancelado, sem acesso no local de trabalho, devido chuva.</v>
      </c>
    </row>
    <row r="373" spans="1:16">
      <c r="A373" s="82">
        <f>IF(SP_SUL!B373="","*",SP_SUL!B373)</f>
        <v>46093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ZKE-ZEV</v>
      </c>
      <c r="E373" s="83" t="str">
        <f>IF(SP_SUL!D373="","*",SP_SUL!D373)</f>
        <v>W60</v>
      </c>
      <c r="F373" s="83" t="str">
        <f>IF(SP_SUL!H373="","*",SP_SUL!H373)</f>
        <v>ZEM130-2</v>
      </c>
      <c r="G373" s="83" t="str">
        <f>IF(SP_SUL!M373="","*",SP_SUL!M373)</f>
        <v>ZWI-ZYQ</v>
      </c>
      <c r="H373" s="116">
        <f>IF(SP_SUL!K373="","*",SP_SUL!K373)</f>
        <v>124.5</v>
      </c>
      <c r="I373" s="113">
        <f>IF(SP_SUL!O373="","*",SP_SUL!O373)</f>
        <v>0.35416666666666669</v>
      </c>
      <c r="J373" s="113">
        <f>IF(SP_SUL!P373="","*",SP_SUL!P373)</f>
        <v>2.7777777777777776E-2</v>
      </c>
      <c r="K373" s="83" t="str">
        <f>IF(SP_SUL!AK373="","*",SP_SUL!AK373)</f>
        <v>ZEM130-2</v>
      </c>
      <c r="L373" s="83" t="str">
        <f>IF(SP_SUL!AM373="","*",SP_SUL!AM373)</f>
        <v>ZEM-ZKE</v>
      </c>
      <c r="M373" s="83">
        <f>IF(SP_SUL!AP373="","*",SP_SUL!AP373)</f>
        <v>132</v>
      </c>
      <c r="N373" s="83" t="str">
        <f>IF(SP_SUL!AM373="","*",SP_SUL!AM373)</f>
        <v>ZEM-ZKE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>
        <f>IF(SP_SUL!B374="","*",SP_SUL!B374)</f>
        <v>46093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ZKE-ZEV</v>
      </c>
      <c r="E374" s="83" t="str">
        <f>IF(SP_SUL!D374="","*",SP_SUL!D374)</f>
        <v>EDSON (TP-719)</v>
      </c>
      <c r="F374" s="83" t="str">
        <f>IF(SP_SUL!H374="","*",SP_SUL!H374)</f>
        <v>-</v>
      </c>
      <c r="G374" s="83" t="str">
        <f>IF(SP_SUL!M374="","*",SP_SUL!M374)</f>
        <v>ZYQ-ZEM</v>
      </c>
      <c r="H374" s="116">
        <f>IF(SP_SUL!K374="","*",SP_SUL!K374)</f>
        <v>129.16999999999999</v>
      </c>
      <c r="I374" s="113">
        <f>IF(SP_SUL!O374="","*",SP_SUL!O374)</f>
        <v>0.375</v>
      </c>
      <c r="J374" s="113">
        <f>IF(SP_SUL!P374="","*",SP_SUL!P374)</f>
        <v>8.3333333333333329E-2</v>
      </c>
      <c r="K374" s="83" t="str">
        <f>IF(SP_SUL!AK374="","*",SP_SUL!AK374)</f>
        <v>-</v>
      </c>
      <c r="L374" s="83" t="str">
        <f>IF(SP_SUL!AM374="","*",SP_SUL!AM374)</f>
        <v>ZYQ-ZEM</v>
      </c>
      <c r="M374" s="83">
        <f>IF(SP_SUL!AP374="","*",SP_SUL!AP374)</f>
        <v>129.16999999999999</v>
      </c>
      <c r="N374" s="83" t="str">
        <f>IF(SP_SUL!AM374="","*",SP_SUL!AM374)</f>
        <v>ZYQ-ZEM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>
        <f>IF(SP_SUL!B375="","*",SP_SUL!B375)</f>
        <v>46093</v>
      </c>
      <c r="B375" s="83" t="str">
        <f>IF(SP_SUL!X375="","*",SP_SUL!X375)</f>
        <v>Oportunidade</v>
      </c>
      <c r="C375" s="83" t="str">
        <f>IF(SP_SUL!S375="","*",SP_SUL!S375)</f>
        <v>SP SUL</v>
      </c>
      <c r="D375" s="83" t="str">
        <f>IF(SP_SUL!T375="","*",SP_SUL!T375)</f>
        <v>ZKE-ZEV</v>
      </c>
      <c r="E375" s="83" t="str">
        <f>IF(SP_SUL!D375="","*",SP_SUL!D375)</f>
        <v>EDSON (TP-719)</v>
      </c>
      <c r="F375" s="83" t="str">
        <f>IF(SP_SUL!H375="","*",SP_SUL!H375)</f>
        <v>-</v>
      </c>
      <c r="G375" s="83" t="str">
        <f>IF(SP_SUL!M375="","*",SP_SUL!M375)</f>
        <v>ZYQ-ZEM</v>
      </c>
      <c r="H375" s="116">
        <f>IF(SP_SUL!K375="","*",SP_SUL!K375)</f>
        <v>130.6</v>
      </c>
      <c r="I375" s="113">
        <f>IF(SP_SUL!O375="","*",SP_SUL!O375)</f>
        <v>0.375</v>
      </c>
      <c r="J375" s="113">
        <f>IF(SP_SUL!P375="","*",SP_SUL!P375)</f>
        <v>8.3333333333333329E-2</v>
      </c>
      <c r="K375" s="83" t="str">
        <f>IF(SP_SUL!AK375="","*",SP_SUL!AK375)</f>
        <v>-</v>
      </c>
      <c r="L375" s="83" t="str">
        <f>IF(SP_SUL!AM375="","*",SP_SUL!AM375)</f>
        <v>ZYQ-ZEM</v>
      </c>
      <c r="M375" s="83">
        <f>IF(SP_SUL!AP375="","*",SP_SUL!AP375)</f>
        <v>130.6</v>
      </c>
      <c r="N375" s="83" t="str">
        <f>IF(SP_SUL!AM375="","*",SP_SUL!AM375)</f>
        <v>ZYQ-ZEM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>
        <f>IF(SP_SUL!B376="","*",SP_SUL!B376)</f>
        <v>46093</v>
      </c>
      <c r="B376" s="83" t="str">
        <f>IF(SP_SUL!X376="","*",SP_SUL!X376)</f>
        <v>Oportunidade</v>
      </c>
      <c r="C376" s="83" t="str">
        <f>IF(SP_SUL!S376="","*",SP_SUL!S376)</f>
        <v>SP SUL</v>
      </c>
      <c r="D376" s="83" t="str">
        <f>IF(SP_SUL!T376="","*",SP_SUL!T376)</f>
        <v>ZKE-ZEV</v>
      </c>
      <c r="E376" s="83" t="str">
        <f>IF(SP_SUL!D376="","*",SP_SUL!D376)</f>
        <v>V89</v>
      </c>
      <c r="F376" s="83" t="str">
        <f>IF(SP_SUL!H376="","*",SP_SUL!H376)</f>
        <v>ZEM130-1</v>
      </c>
      <c r="G376" s="83" t="str">
        <f>IF(SP_SUL!M376="","*",SP_SUL!M376)</f>
        <v>ZYQ-ZEM</v>
      </c>
      <c r="H376" s="116">
        <f>IF(SP_SUL!K376="","*",SP_SUL!K376)</f>
        <v>132.5</v>
      </c>
      <c r="I376" s="113">
        <f>IF(SP_SUL!O376="","*",SP_SUL!O376)</f>
        <v>0.38541666666666669</v>
      </c>
      <c r="J376" s="113">
        <f>IF(SP_SUL!P376="","*",SP_SUL!P376)</f>
        <v>8.3333333333333329E-2</v>
      </c>
      <c r="K376" s="83" t="str">
        <f>IF(SP_SUL!AK376="","*",SP_SUL!AK376)</f>
        <v>ZEM130-1</v>
      </c>
      <c r="L376" s="83" t="str">
        <f>IF(SP_SUL!AM376="","*",SP_SUL!AM376)</f>
        <v>ZYQ-ZEM</v>
      </c>
      <c r="M376" s="83">
        <f>IF(SP_SUL!AP376="","*",SP_SUL!AP376)</f>
        <v>132.5</v>
      </c>
      <c r="N376" s="83" t="str">
        <f>IF(SP_SUL!AM376="","*",SP_SUL!AM376)</f>
        <v>ZYQ-ZEM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>
        <f>IF(SP_SUL!B378="","*",SP_SUL!B378)</f>
        <v>46093</v>
      </c>
      <c r="B378" s="83" t="str">
        <f>IF(SP_SUL!X378="","*",SP_SUL!X378)</f>
        <v>Oportunidade</v>
      </c>
      <c r="C378" s="83" t="str">
        <f>IF(SP_SUL!S378="","*",SP_SUL!S378)</f>
        <v>SP SUL</v>
      </c>
      <c r="D378" s="83" t="str">
        <f>IF(SP_SUL!T378="","*",SP_SUL!T378)</f>
        <v>ZKE-ZEV</v>
      </c>
      <c r="E378" s="83" t="str">
        <f>IF(SP_SUL!D378="","*",SP_SUL!D378)</f>
        <v>MOD ZRB</v>
      </c>
      <c r="F378" s="83" t="str">
        <f>IF(SP_SUL!H378="","*",SP_SUL!H378)</f>
        <v>-</v>
      </c>
      <c r="G378" s="83" t="str">
        <f>IF(SP_SUL!M378="","*",SP_SUL!M378)</f>
        <v>ZEJ-ZRB</v>
      </c>
      <c r="H378" s="116">
        <f>IF(SP_SUL!K378="","*",SP_SUL!K378)</f>
        <v>145.9</v>
      </c>
      <c r="I378" s="113">
        <f>IF(SP_SUL!O378="","*",SP_SUL!O378)</f>
        <v>0.33333333333333331</v>
      </c>
      <c r="J378" s="113">
        <f>IF(SP_SUL!P378="","*",SP_SUL!P378)</f>
        <v>0.33333333333333331</v>
      </c>
      <c r="K378" s="83" t="str">
        <f>IF(SP_SUL!AK378="","*",SP_SUL!AK378)</f>
        <v>-</v>
      </c>
      <c r="L378" s="83" t="str">
        <f>IF(SP_SUL!AM378="","*",SP_SUL!AM378)</f>
        <v>ZEJ-ZRB</v>
      </c>
      <c r="M378" s="83">
        <f>IF(SP_SUL!AP378="","*",SP_SUL!AP378)</f>
        <v>145.9</v>
      </c>
      <c r="N378" s="83" t="str">
        <f>IF(SP_SUL!AM378="","*",SP_SUL!AM378)</f>
        <v>ZEJ-ZRB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>
        <f>IF(SP_SUL!B379="","*",SP_SUL!B379)</f>
        <v>46093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ZKE-ZEV</v>
      </c>
      <c r="E379" s="83" t="str">
        <f>IF(SP_SUL!D379="","*",SP_SUL!D379)</f>
        <v>W96</v>
      </c>
      <c r="F379" s="83" t="str">
        <f>IF(SP_SUL!H379="","*",SP_SUL!H379)</f>
        <v xml:space="preserve">ZEM1 </v>
      </c>
      <c r="G379" s="83" t="str">
        <f>IF(SP_SUL!M379="","*",SP_SUL!M379)</f>
        <v>ZEJ-ZEV</v>
      </c>
      <c r="H379" s="116">
        <f>IF(SP_SUL!K379="","*",SP_SUL!K379)</f>
        <v>147.52000000000001</v>
      </c>
      <c r="I379" s="113">
        <f>IF(SP_SUL!O379="","*",SP_SUL!O379)</f>
        <v>0.31944444444444442</v>
      </c>
      <c r="J379" s="113">
        <f>IF(SP_SUL!P379="","*",SP_SUL!P379)</f>
        <v>0</v>
      </c>
      <c r="K379" s="83" t="str">
        <f>IF(SP_SUL!AK379="","*",SP_SUL!AK379)</f>
        <v xml:space="preserve">ZEM1 </v>
      </c>
      <c r="L379" s="83" t="str">
        <f>IF(SP_SUL!AM379="","*",SP_SUL!AM379)</f>
        <v>ZEJ-ZEV</v>
      </c>
      <c r="M379" s="83">
        <f>IF(SP_SUL!AP379="","*",SP_SUL!AP379)</f>
        <v>147.52000000000001</v>
      </c>
      <c r="N379" s="83" t="str">
        <f>IF(SP_SUL!AM379="","*",SP_SUL!AM379)</f>
        <v>ZEJ-ZEV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>
        <f>IF(SP_SUL!B380="","*",SP_SUL!B380)</f>
        <v>46093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ZKE-ZEV</v>
      </c>
      <c r="E380" s="83" t="str">
        <f>IF(SP_SUL!D380="","*",SP_SUL!D380)</f>
        <v>W99</v>
      </c>
      <c r="F380" s="83" t="str">
        <f>IF(SP_SUL!H380="","*",SP_SUL!H380)</f>
        <v>ZEM1</v>
      </c>
      <c r="G380" s="83" t="str">
        <f>IF(SP_SUL!M380="","*",SP_SUL!M380)</f>
        <v>ZEJ-ZEV</v>
      </c>
      <c r="H380" s="116">
        <f>IF(SP_SUL!K380="","*",SP_SUL!K380)</f>
        <v>150.1</v>
      </c>
      <c r="I380" s="113">
        <f>IF(SP_SUL!O380="","*",SP_SUL!O380)</f>
        <v>0.30555555555555558</v>
      </c>
      <c r="J380" s="113">
        <f>IF(SP_SUL!P380="","*",SP_SUL!P380)</f>
        <v>0</v>
      </c>
      <c r="K380" s="83" t="str">
        <f>IF(SP_SUL!AK380="","*",SP_SUL!AK380)</f>
        <v>ZEM1</v>
      </c>
      <c r="L380" s="83" t="str">
        <f>IF(SP_SUL!AM380="","*",SP_SUL!AM380)</f>
        <v>ZEJ-ZEV</v>
      </c>
      <c r="M380" s="83">
        <f>IF(SP_SUL!AP380="","*",SP_SUL!AP380)</f>
        <v>150.1</v>
      </c>
      <c r="N380" s="83" t="str">
        <f>IF(SP_SUL!AM380="","*",SP_SUL!AM380)</f>
        <v>ZEJ-ZEV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>
        <f>IF(SP_SUL!B381="","*",SP_SUL!B381)</f>
        <v>46093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ZKE-ZEV</v>
      </c>
      <c r="E381" s="83" t="str">
        <f>IF(SP_SUL!D381="","*",SP_SUL!D381)</f>
        <v>V95</v>
      </c>
      <c r="F381" s="83" t="str">
        <f>IF(SP_SUL!H381="","*",SP_SUL!H381)</f>
        <v>ZEM1301</v>
      </c>
      <c r="G381" s="83" t="str">
        <f>IF(SP_SUL!M381="","*",SP_SUL!M381)</f>
        <v>ZEJ-ZEV</v>
      </c>
      <c r="H381" s="116">
        <f>IF(SP_SUL!K381="","*",SP_SUL!K381)</f>
        <v>150.15</v>
      </c>
      <c r="I381" s="113">
        <f>IF(SP_SUL!O381="","*",SP_SUL!O381)</f>
        <v>0.30555555555555558</v>
      </c>
      <c r="J381" s="113">
        <f>IF(SP_SUL!P381="","*",SP_SUL!P381)</f>
        <v>0</v>
      </c>
      <c r="K381" s="83" t="str">
        <f>IF(SP_SUL!AK381="","*",SP_SUL!AK381)</f>
        <v>ZEM1301</v>
      </c>
      <c r="L381" s="83" t="str">
        <f>IF(SP_SUL!AM381="","*",SP_SUL!AM381)</f>
        <v>ZEJ-ZEV</v>
      </c>
      <c r="M381" s="83">
        <f>IF(SP_SUL!AP381="","*",SP_SUL!AP381)</f>
        <v>150.15</v>
      </c>
      <c r="N381" s="83" t="str">
        <f>IF(SP_SUL!AM381="","*",SP_SUL!AM381)</f>
        <v>ZEJ-ZEV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>
        <f>IF(SP_SUL!B382="","*",SP_SUL!B382)</f>
        <v>46093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ZKE-ZEV</v>
      </c>
      <c r="E382" s="83" t="str">
        <f>IF(SP_SUL!D382="","*",SP_SUL!D382)</f>
        <v>W97</v>
      </c>
      <c r="F382" s="83" t="str">
        <f>IF(SP_SUL!H382="","*",SP_SUL!H382)</f>
        <v>Z3VZEV</v>
      </c>
      <c r="G382" s="83" t="str">
        <f>IF(SP_SUL!M382="","*",SP_SUL!M382)</f>
        <v>ZEJ-ZEV</v>
      </c>
      <c r="H382" s="116">
        <f>IF(SP_SUL!K382="","*",SP_SUL!K382)</f>
        <v>150.6</v>
      </c>
      <c r="I382" s="113">
        <f>IF(SP_SUL!O382="","*",SP_SUL!O382)</f>
        <v>0.30555555555555558</v>
      </c>
      <c r="J382" s="113">
        <f>IF(SP_SUL!P382="","*",SP_SUL!P382)</f>
        <v>0</v>
      </c>
      <c r="K382" s="83" t="str">
        <f>IF(SP_SUL!AK382="","*",SP_SUL!AK382)</f>
        <v>Z3VZEV</v>
      </c>
      <c r="L382" s="83" t="str">
        <f>IF(SP_SUL!AM382="","*",SP_SUL!AM382)</f>
        <v>ZEJ-ZEV</v>
      </c>
      <c r="M382" s="83">
        <f>IF(SP_SUL!AP382="","*",SP_SUL!AP382)</f>
        <v>150.6</v>
      </c>
      <c r="N382" s="83" t="str">
        <f>IF(SP_SUL!AM382="","*",SP_SUL!AM382)</f>
        <v>ZEJ-ZEV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>
        <f>IF(SP_SUL!B383="","*",SP_SUL!B383)</f>
        <v>46093</v>
      </c>
      <c r="B383" s="83" t="str">
        <f>IF(SP_SUL!X383="","*",SP_SUL!X383)</f>
        <v>Oportunidade</v>
      </c>
      <c r="C383" s="83" t="str">
        <f>IF(SP_SUL!S383="","*",SP_SUL!S383)</f>
        <v>SP SUL</v>
      </c>
      <c r="D383" s="83" t="str">
        <f>IF(SP_SUL!T383="","*",SP_SUL!T383)</f>
        <v>ZKE-ZEV</v>
      </c>
      <c r="E383" s="83" t="str">
        <f>IF(SP_SUL!D383="","*",SP_SUL!D383)</f>
        <v>V96</v>
      </c>
      <c r="F383" s="83" t="str">
        <f>IF(SP_SUL!H383="","*",SP_SUL!H383)</f>
        <v>Z3VZEV</v>
      </c>
      <c r="G383" s="83" t="str">
        <f>IF(SP_SUL!M383="","*",SP_SUL!M383)</f>
        <v>ZEJ-ZEV</v>
      </c>
      <c r="H383" s="116">
        <f>IF(SP_SUL!K383="","*",SP_SUL!K383)</f>
        <v>150.6</v>
      </c>
      <c r="I383" s="113">
        <f>IF(SP_SUL!O383="","*",SP_SUL!O383)</f>
        <v>0.30555555555555558</v>
      </c>
      <c r="J383" s="113">
        <f>IF(SP_SUL!P383="","*",SP_SUL!P383)</f>
        <v>0</v>
      </c>
      <c r="K383" s="83" t="str">
        <f>IF(SP_SUL!AK383="","*",SP_SUL!AK383)</f>
        <v>Z3VZEV</v>
      </c>
      <c r="L383" s="83" t="str">
        <f>IF(SP_SUL!AM383="","*",SP_SUL!AM383)</f>
        <v>ZEJ-ZEV</v>
      </c>
      <c r="M383" s="83">
        <f>IF(SP_SUL!AP383="","*",SP_SUL!AP383)</f>
        <v>150.6</v>
      </c>
      <c r="N383" s="83" t="str">
        <f>IF(SP_SUL!AM383="","*",SP_SUL!AM383)</f>
        <v>ZEJ-ZEV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>
        <f>IF(SP_SUL!B384="","*",SP_SUL!B384)</f>
        <v>46093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MODERNIZAÇÃO TURMA 2</v>
      </c>
      <c r="F384" s="83" t="str">
        <f>IF(SP_SUL!H384="","*",SP_SUL!H384)</f>
        <v>-</v>
      </c>
      <c r="G384" s="83" t="str">
        <f>IF(SP_SUL!M384="","*",SP_SUL!M384)</f>
        <v>ZEJ-ZEV</v>
      </c>
      <c r="H384" s="116">
        <f>IF(SP_SUL!K384="","*",SP_SUL!K384)</f>
        <v>148</v>
      </c>
      <c r="I384" s="113">
        <f>IF(SP_SUL!O384="","*",SP_SUL!O384)</f>
        <v>0.33333333333333331</v>
      </c>
      <c r="J384" s="113">
        <f>IF(SP_SUL!P384="","*",SP_SUL!P384)</f>
        <v>0</v>
      </c>
      <c r="K384" s="83" t="str">
        <f>IF(SP_SUL!AK384="","*",SP_SUL!AK384)</f>
        <v>-</v>
      </c>
      <c r="L384" s="83" t="str">
        <f>IF(SP_SUL!AM384="","*",SP_SUL!AM384)</f>
        <v>ZEJ-ZEV</v>
      </c>
      <c r="M384" s="83">
        <f>IF(SP_SUL!AP384="","*",SP_SUL!AP384)</f>
        <v>148</v>
      </c>
      <c r="N384" s="83" t="str">
        <f>IF(SP_SUL!AM384="","*",SP_SUL!AM384)</f>
        <v>ZEJ-ZEV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>
        <f>IF(SP_SUL!B386="","*",SP_SUL!B386)</f>
        <v>46093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ZEV-ZPT</v>
      </c>
      <c r="E386" s="83" t="str">
        <f>IF(SP_SUL!D386="","*",SP_SUL!D386)</f>
        <v>JACIANO (TF-674)</v>
      </c>
      <c r="F386" s="83" t="str">
        <f>IF(SP_SUL!H386="","*",SP_SUL!H386)</f>
        <v>-</v>
      </c>
      <c r="G386" s="83" t="str">
        <f>IF(SP_SUL!M386="","*",SP_SUL!M386)</f>
        <v>ZEZ-069</v>
      </c>
      <c r="H386" s="116">
        <f>IF(SP_SUL!K386="","*",SP_SUL!K386)</f>
        <v>72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-</v>
      </c>
      <c r="L386" s="83" t="str">
        <f>IF(SP_SUL!AM386="","*",SP_SUL!AM386)</f>
        <v>ZEZ-069</v>
      </c>
      <c r="M386" s="83">
        <f>IF(SP_SUL!AP386="","*",SP_SUL!AP386)</f>
        <v>72</v>
      </c>
      <c r="N386" s="83" t="str">
        <f>IF(SP_SUL!AM386="","*",SP_SUL!AM386)</f>
        <v>ZEZ-069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>
        <f>IF(SP_SUL!B387="","*",SP_SUL!B387)</f>
        <v>46093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ZEV-ZPT</v>
      </c>
      <c r="E387" s="83" t="str">
        <f>IF(SP_SUL!D387="","*",SP_SUL!D387)</f>
        <v>MODERNIZAÇÃO TURMA 2</v>
      </c>
      <c r="F387" s="83" t="str">
        <f>IF(SP_SUL!H387="","*",SP_SUL!H387)</f>
        <v>-</v>
      </c>
      <c r="G387" s="83" t="str">
        <f>IF(SP_SUL!M387="","*",SP_SUL!M387)</f>
        <v>ZXW-ZEZ</v>
      </c>
      <c r="H387" s="116">
        <f>IF(SP_SUL!K387="","*",SP_SUL!K387)</f>
        <v>79.67</v>
      </c>
      <c r="I387" s="113">
        <f>IF(SP_SUL!O387="","*",SP_SUL!O387)</f>
        <v>0.34375</v>
      </c>
      <c r="J387" s="113">
        <f>IF(SP_SUL!P387="","*",SP_SUL!P387)</f>
        <v>6.25E-2</v>
      </c>
      <c r="K387" s="83" t="str">
        <f>IF(SP_SUL!AK387="","*",SP_SUL!AK387)</f>
        <v>-</v>
      </c>
      <c r="L387" s="83" t="str">
        <f>IF(SP_SUL!AM387="","*",SP_SUL!AM387)</f>
        <v>ZXW-ZEZ</v>
      </c>
      <c r="M387" s="83">
        <f>IF(SP_SUL!AP387="","*",SP_SUL!AP387)</f>
        <v>79.67</v>
      </c>
      <c r="N387" s="83" t="str">
        <f>IF(SP_SUL!AM387="","*",SP_SUL!AM387)</f>
        <v>ZXW-ZEZ</v>
      </c>
      <c r="O387" s="110">
        <f>IF(SP_SUL!BH387="","*",SP_SUL!BH387)</f>
        <v>0</v>
      </c>
      <c r="P387" s="147" t="str">
        <f>IF($A$2=1,IF(SP_SUL!BJ387="","*",SP_SUL!BJ387),IF(SP_SUL!BK387="","*",SP_SUL!BK387))</f>
        <v>Condições climáticas (chuva)</v>
      </c>
    </row>
    <row r="388" spans="1:16">
      <c r="A388" s="82">
        <f>IF(SP_SUL!B388="","*",SP_SUL!B388)</f>
        <v>46093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ZEV-ZPT</v>
      </c>
      <c r="E388" s="83" t="str">
        <f>IF(SP_SUL!D388="","*",SP_SUL!D388)</f>
        <v>CARLOS (TP-722)</v>
      </c>
      <c r="F388" s="83" t="str">
        <f>IF(SP_SUL!H388="","*",SP_SUL!H388)</f>
        <v>-</v>
      </c>
      <c r="G388" s="83" t="str">
        <f>IF(SP_SUL!M388="","*",SP_SUL!M388)</f>
        <v>ZXW</v>
      </c>
      <c r="H388" s="116">
        <f>IF(SP_SUL!K388="","*",SP_SUL!K388)</f>
        <v>82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ZXW</v>
      </c>
      <c r="M388" s="83">
        <f>IF(SP_SUL!AP388="","*",SP_SUL!AP388)</f>
        <v>82</v>
      </c>
      <c r="N388" s="83" t="str">
        <f>IF(SP_SUL!AM388="","*",SP_SUL!AM388)</f>
        <v>ZXW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>
        <f>IF(SP_SUL!B389="","*",SP_SUL!B389)</f>
        <v>46093</v>
      </c>
      <c r="B389" s="83" t="str">
        <f>IF(SP_SUL!X389="","*",SP_SUL!X389)</f>
        <v>Oportunidade</v>
      </c>
      <c r="C389" s="83" t="str">
        <f>IF(SP_SUL!S389="","*",SP_SUL!S389)</f>
        <v>SP SUL</v>
      </c>
      <c r="D389" s="83" t="str">
        <f>IF(SP_SUL!T389="","*",SP_SUL!T389)</f>
        <v>ZEV-ZPT</v>
      </c>
      <c r="E389" s="83" t="str">
        <f>IF(SP_SUL!D389="","*",SP_SUL!D389)</f>
        <v>RAFAEL (TP-695)</v>
      </c>
      <c r="F389" s="83" t="str">
        <f>IF(SP_SUL!H389="","*",SP_SUL!H389)</f>
        <v>-</v>
      </c>
      <c r="G389" s="83" t="str">
        <f>IF(SP_SUL!M389="","*",SP_SUL!M389)</f>
        <v>ZGP</v>
      </c>
      <c r="H389" s="116">
        <f>IF(SP_SUL!K389="","*",SP_SUL!K389)</f>
        <v>101.95</v>
      </c>
      <c r="I389" s="113">
        <f>IF(SP_SUL!O389="","*",SP_SUL!O389)</f>
        <v>0.375</v>
      </c>
      <c r="J389" s="113">
        <f>IF(SP_SUL!P389="","*",SP_SUL!P389)</f>
        <v>0.125</v>
      </c>
      <c r="K389" s="83" t="str">
        <f>IF(SP_SUL!AK389="","*",SP_SUL!AK389)</f>
        <v>-</v>
      </c>
      <c r="L389" s="83" t="str">
        <f>IF(SP_SUL!AM389="","*",SP_SUL!AM389)</f>
        <v>ZGP</v>
      </c>
      <c r="M389" s="83">
        <f>IF(SP_SUL!AP389="","*",SP_SUL!AP389)</f>
        <v>101.95</v>
      </c>
      <c r="N389" s="83" t="str">
        <f>IF(SP_SUL!AM389="","*",SP_SUL!AM389)</f>
        <v>ZGP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>
        <f>IF(SP_SUL!B390="","*",SP_SUL!B390)</f>
        <v>46093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ZEV-ZPT</v>
      </c>
      <c r="E390" s="83" t="str">
        <f>IF(SP_SUL!D390="","*",SP_SUL!D390)</f>
        <v>MOD ZGP</v>
      </c>
      <c r="F390" s="83" t="str">
        <f>IF(SP_SUL!H390="","*",SP_SUL!H390)</f>
        <v>-</v>
      </c>
      <c r="G390" s="83" t="str">
        <f>IF(SP_SUL!M390="","*",SP_SUL!M390)</f>
        <v>ZGP</v>
      </c>
      <c r="H390" s="116">
        <f>IF(SP_SUL!K390="","*",SP_SUL!K390)</f>
        <v>102</v>
      </c>
      <c r="I390" s="113">
        <f>IF(SP_SUL!O390="","*",SP_SUL!O390)</f>
        <v>0.33333333333333331</v>
      </c>
      <c r="J390" s="113">
        <f>IF(SP_SUL!P390="","*",SP_SUL!P390)</f>
        <v>0.22916666666666666</v>
      </c>
      <c r="K390" s="83" t="str">
        <f>IF(SP_SUL!AK390="","*",SP_SUL!AK390)</f>
        <v>-</v>
      </c>
      <c r="L390" s="83" t="str">
        <f>IF(SP_SUL!AM390="","*",SP_SUL!AM390)</f>
        <v>ZGP</v>
      </c>
      <c r="M390" s="83">
        <f>IF(SP_SUL!AP390="","*",SP_SUL!AP390)</f>
        <v>102</v>
      </c>
      <c r="N390" s="83" t="str">
        <f>IF(SP_SUL!AM390="","*",SP_SUL!AM390)</f>
        <v>ZGP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>
        <f>IF(SP_SUL!B391="","*",SP_SUL!B391)</f>
        <v>46093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ZEV-ZPT</v>
      </c>
      <c r="E391" s="83" t="str">
        <f>IF(SP_SUL!D391="","*",SP_SUL!D391)</f>
        <v>V85</v>
      </c>
      <c r="F391" s="83" t="str">
        <f>IF(SP_SUL!H391="","*",SP_SUL!H391)</f>
        <v>ZDRZPT</v>
      </c>
      <c r="G391" s="83" t="str">
        <f>IF(SP_SUL!M391="","*",SP_SUL!M391)</f>
        <v>ZGP</v>
      </c>
      <c r="H391" s="116">
        <f>IF(SP_SUL!K391="","*",SP_SUL!K391)</f>
        <v>102.1</v>
      </c>
      <c r="I391" s="113">
        <f>IF(SP_SUL!O391="","*",SP_SUL!O391)</f>
        <v>0.32291666666666669</v>
      </c>
      <c r="J391" s="113">
        <f>IF(SP_SUL!P391="","*",SP_SUL!P391)</f>
        <v>0</v>
      </c>
      <c r="K391" s="83" t="str">
        <f>IF(SP_SUL!AK391="","*",SP_SUL!AK391)</f>
        <v>ZDRZPT</v>
      </c>
      <c r="L391" s="83" t="str">
        <f>IF(SP_SUL!AM391="","*",SP_SUL!AM391)</f>
        <v>ZGP</v>
      </c>
      <c r="M391" s="83">
        <f>IF(SP_SUL!AP391="","*",SP_SUL!AP391)</f>
        <v>102.1</v>
      </c>
      <c r="N391" s="83" t="str">
        <f>IF(SP_SUL!AM391="","*",SP_SUL!AM391)</f>
        <v>ZGP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>
        <f>IF(SP_SUL!B392="","*",SP_SUL!B392)</f>
        <v>46093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W62</v>
      </c>
      <c r="F392" s="83" t="str">
        <f>IF(SP_SUL!H392="","*",SP_SUL!H392)</f>
        <v>ZDRZPT</v>
      </c>
      <c r="G392" s="83" t="str">
        <f>IF(SP_SUL!M392="","*",SP_SUL!M392)</f>
        <v>ZGP</v>
      </c>
      <c r="H392" s="116">
        <f>IF(SP_SUL!K392="","*",SP_SUL!K392)</f>
        <v>103.07</v>
      </c>
      <c r="I392" s="113">
        <f>IF(SP_SUL!O392="","*",SP_SUL!O392)</f>
        <v>0.32291666666666669</v>
      </c>
      <c r="J392" s="113">
        <f>IF(SP_SUL!P392="","*",SP_SUL!P392)</f>
        <v>0</v>
      </c>
      <c r="K392" s="83" t="str">
        <f>IF(SP_SUL!AK392="","*",SP_SUL!AK392)</f>
        <v>ZDRZPT</v>
      </c>
      <c r="L392" s="83" t="str">
        <f>IF(SP_SUL!AM392="","*",SP_SUL!AM392)</f>
        <v>ZGP</v>
      </c>
      <c r="M392" s="83">
        <f>IF(SP_SUL!AP392="","*",SP_SUL!AP392)</f>
        <v>103.07</v>
      </c>
      <c r="N392" s="83" t="str">
        <f>IF(SP_SUL!AM392="","*",SP_SUL!AM392)</f>
        <v>ZGP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>
        <f>IF(SP_SUL!B393="","*",SP_SUL!B393)</f>
        <v>46093</v>
      </c>
      <c r="B393" s="83" t="str">
        <f>IF(SP_SUL!X393="","*",SP_SUL!X393)</f>
        <v>Oportunidade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HUELTON (TP-725)</v>
      </c>
      <c r="F393" s="83" t="str">
        <f>IF(SP_SUL!H393="","*",SP_SUL!H393)</f>
        <v>-</v>
      </c>
      <c r="G393" s="83" t="str">
        <f>IF(SP_SUL!M393="","*",SP_SUL!M393)</f>
        <v>ZPT</v>
      </c>
      <c r="H393" s="116">
        <f>IF(SP_SUL!K393="","*",SP_SUL!K393)</f>
        <v>106.8</v>
      </c>
      <c r="I393" s="113">
        <f>IF(SP_SUL!O393="","*",SP_SUL!O393)</f>
        <v>0.375</v>
      </c>
      <c r="J393" s="113">
        <f>IF(SP_SUL!P393="","*",SP_SUL!P393)</f>
        <v>0.125</v>
      </c>
      <c r="K393" s="83" t="str">
        <f>IF(SP_SUL!AK393="","*",SP_SUL!AK393)</f>
        <v>-</v>
      </c>
      <c r="L393" s="83" t="str">
        <f>IF(SP_SUL!AM393="","*",SP_SUL!AM393)</f>
        <v>ZPT</v>
      </c>
      <c r="M393" s="83">
        <f>IF(SP_SUL!AP393="","*",SP_SUL!AP393)</f>
        <v>106.8</v>
      </c>
      <c r="N393" s="83" t="str">
        <f>IF(SP_SUL!AM393="","*",SP_SUL!AM393)</f>
        <v>ZPT</v>
      </c>
      <c r="O393" s="110">
        <f>IF(SP_SUL!BH393="","*",SP_SUL!BH393)</f>
        <v>0</v>
      </c>
      <c r="P393" s="147" t="str">
        <f>IF($A$2=1,IF(SP_SUL!BJ393="","*",SP_SUL!BJ393),IF(SP_SUL!BK393="","*",SP_SUL!BK393))</f>
        <v>Condições climáticas (chuva)</v>
      </c>
    </row>
    <row r="394" spans="1:16">
      <c r="A394" s="82">
        <f>IF(SP_SUL!B394="","*",SP_SUL!B394)</f>
        <v>46093</v>
      </c>
      <c r="B394" s="83" t="str">
        <f>IF(SP_SUL!X394="","*",SP_SUL!X394)</f>
        <v>Oportunidade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EXPANSÃO TURMA 1</v>
      </c>
      <c r="F394" s="83" t="str">
        <f>IF(SP_SUL!H394="","*",SP_SUL!H394)</f>
        <v>-</v>
      </c>
      <c r="G394" s="83" t="str">
        <f>IF(SP_SUL!M394="","*",SP_SUL!M394)</f>
        <v>ZGM-109</v>
      </c>
      <c r="H394" s="116">
        <f>IF(SP_SUL!K394="","*",SP_SUL!K394)</f>
        <v>111.5</v>
      </c>
      <c r="I394" s="113">
        <f>IF(SP_SUL!O394="","*",SP_SUL!O394)</f>
        <v>0.41666666666666669</v>
      </c>
      <c r="J394" s="113">
        <f>IF(SP_SUL!P394="","*",SP_SUL!P394)</f>
        <v>6.25E-2</v>
      </c>
      <c r="K394" s="83" t="str">
        <f>IF(SP_SUL!AK394="","*",SP_SUL!AK394)</f>
        <v>-</v>
      </c>
      <c r="L394" s="83" t="str">
        <f>IF(SP_SUL!AM394="","*",SP_SUL!AM394)</f>
        <v>ZGM-109</v>
      </c>
      <c r="M394" s="83">
        <f>IF(SP_SUL!AP394="","*",SP_SUL!AP394)</f>
        <v>111.5</v>
      </c>
      <c r="N394" s="83" t="str">
        <f>IF(SP_SUL!AM394="","*",SP_SUL!AM394)</f>
        <v>ZGM-109</v>
      </c>
      <c r="O394" s="110">
        <f>IF(SP_SUL!BH394="","*",SP_SUL!BH394)</f>
        <v>0</v>
      </c>
      <c r="P394" s="147" t="str">
        <f>IF($A$2=1,IF(SP_SUL!BJ394="","*",SP_SUL!BJ394),IF(SP_SUL!BK394="","*",SP_SUL!BK394))</f>
        <v>Condições climáticas (chuva)</v>
      </c>
    </row>
    <row r="395" spans="1:16">
      <c r="A395" s="82">
        <f>IF(SP_SUL!B395="","*",SP_SUL!B395)</f>
        <v>46093</v>
      </c>
      <c r="B395" s="83" t="str">
        <f>IF(SP_SUL!X395="","*",SP_SUL!X395)</f>
        <v>Oportunidade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DIEGO (TF-42)</v>
      </c>
      <c r="F395" s="83" t="str">
        <f>IF(SP_SUL!H395="","*",SP_SUL!H395)</f>
        <v>-</v>
      </c>
      <c r="G395" s="83" t="str">
        <f>IF(SP_SUL!M395="","*",SP_SUL!M395)</f>
        <v>ZGM-109</v>
      </c>
      <c r="H395" s="116">
        <f>IF(SP_SUL!K395="","*",SP_SUL!K395)</f>
        <v>113</v>
      </c>
      <c r="I395" s="113">
        <f>IF(SP_SUL!O395="","*",SP_SUL!O395)</f>
        <v>0.41666666666666669</v>
      </c>
      <c r="J395" s="113">
        <f>IF(SP_SUL!P395="","*",SP_SUL!P395)</f>
        <v>6.25E-2</v>
      </c>
      <c r="K395" s="83" t="str">
        <f>IF(SP_SUL!AK395="","*",SP_SUL!AK395)</f>
        <v>-</v>
      </c>
      <c r="L395" s="83" t="str">
        <f>IF(SP_SUL!AM395="","*",SP_SUL!AM395)</f>
        <v>ZGM-109</v>
      </c>
      <c r="M395" s="83">
        <f>IF(SP_SUL!AP395="","*",SP_SUL!AP395)</f>
        <v>113</v>
      </c>
      <c r="N395" s="83" t="str">
        <f>IF(SP_SUL!AM395="","*",SP_SUL!AM395)</f>
        <v>ZGM-109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>
        <f>IF(SP_SUL!B396="","*",SP_SUL!B396)</f>
        <v>46093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ZEV-ZPT</v>
      </c>
      <c r="E396" s="83" t="str">
        <f>IF(SP_SUL!D396="","*",SP_SUL!D396)</f>
        <v>A84</v>
      </c>
      <c r="F396" s="83" t="str">
        <f>IF(SP_SUL!H396="","*",SP_SUL!H396)</f>
        <v>ZPT105-1</v>
      </c>
      <c r="G396" s="83" t="str">
        <f>IF(SP_SUL!M396="","*",SP_SUL!M396)</f>
        <v>ZPT-ZEV</v>
      </c>
      <c r="H396" s="116">
        <f>IF(SP_SUL!K396="","*",SP_SUL!K396)</f>
        <v>106</v>
      </c>
      <c r="I396" s="113">
        <f>IF(SP_SUL!O396="","*",SP_SUL!O396)</f>
        <v>0.3125</v>
      </c>
      <c r="J396" s="113">
        <f>IF(SP_SUL!P396="","*",SP_SUL!P396)</f>
        <v>4.1666666666666664E-2</v>
      </c>
      <c r="K396" s="83" t="str">
        <f>IF(SP_SUL!AK396="","*",SP_SUL!AK396)</f>
        <v>ZPT105-1</v>
      </c>
      <c r="L396" s="83" t="str">
        <f>IF(SP_SUL!AM396="","*",SP_SUL!AM396)</f>
        <v>ZPT-ZEV</v>
      </c>
      <c r="M396" s="83">
        <f>IF(SP_SUL!AP396="","*",SP_SUL!AP396)</f>
        <v>106</v>
      </c>
      <c r="N396" s="83" t="str">
        <f>IF(SP_SUL!AM396="","*",SP_SUL!AM396)</f>
        <v>ZPT-ZEV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2026-03-12T12:33:42Z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