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25" documentId="8_{C16AF0B1-DE6F-4D81-B6CC-DB7BBC320B89}" xr6:coauthVersionLast="47" xr6:coauthVersionMax="47" xr10:uidLastSave="{86A1CB58-39DE-46A6-9A9D-91A20DE08D5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03" i="1" l="1"/>
  <c r="C1003" i="1"/>
  <c r="G1003" i="1"/>
  <c r="M1003" i="1" a="1"/>
  <c r="M1003" i="1"/>
  <c r="N1003" i="1" a="1"/>
  <c r="N1003" i="1"/>
  <c r="R1003" i="1"/>
  <c r="S1003" i="1" a="1"/>
  <c r="S1003" i="1"/>
  <c r="T1003" i="1" a="1"/>
  <c r="T1003" i="1"/>
  <c r="U1003" i="1" a="1"/>
  <c r="U1003" i="1"/>
  <c r="AI1003" i="1"/>
  <c r="AJ1003" i="1"/>
  <c r="AK1003" i="1"/>
  <c r="AL1003" i="1"/>
  <c r="AM1003" i="1"/>
  <c r="AN1003" i="1"/>
  <c r="AO1003" i="1"/>
  <c r="AP1003" i="1"/>
  <c r="AQ1003" i="1"/>
  <c r="AY1003" i="1"/>
  <c r="BB1003" i="1"/>
  <c r="BC1003" i="1" a="1"/>
  <c r="BC1003" i="1"/>
  <c r="BD1003" i="1" a="1"/>
  <c r="BD1003" i="1"/>
  <c r="BE1003" i="1" a="1"/>
  <c r="BE1003" i="1"/>
  <c r="BF1003" i="1"/>
  <c r="BR1003" i="1"/>
  <c r="BS1003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1003" i="1" l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<sst xmlns="http://schemas.openxmlformats.org/spreadsheetml/2006/main" count="14371" uniqueCount="2102">
  <si>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</si>
  <si>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</si>
  <si>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</si>
  <si>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</si>
  <si>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</si>
  <si>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</si>
  <si>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</si>
  <si>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</si>
  <si>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</si>
  <si>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</si>
  <si>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</si>
  <si>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</si>
  <si>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</si>
  <si>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</si>
  <si>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</si>
  <si>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</si>
  <si>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</si>
  <si>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</si>
  <si>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</si>
  <si>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</si>
  <si>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</si>
  <si>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</si>
  <si>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</si>
  <si>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</si>
  <si>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</si>
  <si>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</si>
  <si>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</si>
  <si>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</si>
  <si>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</si>
  <si>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</si>
  <si>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</si>
  <si>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</si>
  <si>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</si>
  <si>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</si>
  <si>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</si>
  <si>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</si>
  <si>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</si>
  <si>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</si>
  <si>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</si>
  <si>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</si>
  <si>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</si>
  <si>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</si>
  <si>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</si>
  <si>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</si>
  <si>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</si>
  <si>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</si>
  <si>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</si>
  <si>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</si>
  <si>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</si>
  <si>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</si>
  <si>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</si>
  <si>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</si>
  <si>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</si>
  <si>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</si>
  <si>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</si>
  <si>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</si>
  <si>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</si>
  <si>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</si>
  <si>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</si>
  <si>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</si>
  <si>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</si>
  <si>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</si>
  <si>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</si>
  <si>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</si>
  <si>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</si>
  <si>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</si>
  <si>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</si>
  <si>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</si>
  <si>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</si>
  <si>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</si>
  <si>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</si>
  <si>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</si>
  <si>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</si>
  <si>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</si>
  <si>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</si>
  <si>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</si>
  <si>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</si>
  <si>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</si>
  <si>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</si>
  <si>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</si>
  <si>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</si>
  <si>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</si>
  <si>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</si>
  <si>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</si>
  <si>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</si>
  <si>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</si>
  <si>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</si>
  <si>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</si>
  <si>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</si>
  <si>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</si>
  <si>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</si>
  <si>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</si>
  <si>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</si>
  <si>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</si>
  <si>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</si>
  <si>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</si>
  <si>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</si>
  <si>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</si>
  <si>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</si>
  <si>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</si>
  <si>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</si>
  <si>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</si>
  <si>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</si>
  <si>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</si>
  <si>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</si>
  <si>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</si>
  <si>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</si>
  <si>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</si>
  <si>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</si>
  <si>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</si>
  <si>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</si>
  <si>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</si>
  <si>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</si>
  <si>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</si>
  <si>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</si>
  <si>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</si>
  <si>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</si>
  <si>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</si>
  <si>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</si>
  <si>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</si>
  <si>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</si>
  <si>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</si>
  <si>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</si>
  <si>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</si>
  <si>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</si>
  <si>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</si>
  <si>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</si>
  <si>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</si>
  <si>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</si>
  <si>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</si>
  <si>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</si>
  <si>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</si>
  <si>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</si>
  <si>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</si>
  <si>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</si>
  <si>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</si>
  <si>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</si>
  <si>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</si>
  <si>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</si>
  <si>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</si>
  <si>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</si>
  <si>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</si>
  <si>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</si>
  <si>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</si>
  <si>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</si>
  <si>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</si>
  <si>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</si>
  <si>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</si>
  <si>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</si>
  <si>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</si>
  <si>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</si>
  <si>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</si>
  <si>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</si>
  <si>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</si>
  <si>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</si>
  <si>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</si>
  <si>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</si>
  <si>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</si>
  <si>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</si>
  <si>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</si>
  <si>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</si>
  <si>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</si>
  <si>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</si>
  <si>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</si>
  <si>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</si>
  <si>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</si>
  <si>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</si>
  <si>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</si>
  <si>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</si>
  <si>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</si>
  <si>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</si>
  <si>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</si>
  <si>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</si>
  <si>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</si>
  <si>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</si>
  <si>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</si>
  <si>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</si>
  <si>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</si>
  <si>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</si>
  <si>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</si>
  <si>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</si>
  <si>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</si>
  <si>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</si>
  <si>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</si>
  <si>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</si>
  <si>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</si>
  <si>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</si>
  <si>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</si>
  <si>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</si>
  <si>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</si>
  <si>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</si>
  <si>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</si>
  <si>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</si>
  <si>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</si>
  <si>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</si>
  <si>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</si>
  <si>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</si>
  <si>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</si>
  <si>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</si>
  <si>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</si>
  <si>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</si>
  <si>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</si>
  <si>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</si>
  <si>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</si>
  <si>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</si>
  <si>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</si>
  <si>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</si>
  <si>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</si>
  <si>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</si>
  <si>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</si>
  <si>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</si>
  <si>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</si>
  <si>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</si>
  <si>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</si>
  <si>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</si>
  <si>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</si>
  <si>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</si>
  <si>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</si>
  <si>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</si>
  <si>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</si>
  <si>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</si>
  <si>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</si>
  <si>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</si>
  <si>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</si>
  <si>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</si>
  <si>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</si>
  <si>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</si>
  <si>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</si>
  <si>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</si>
  <si>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</si>
  <si>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</si>
  <si>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</si>
  <si>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</si>
  <si>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</si>
  <si>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</si>
  <si>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</si>
  <si>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</si>
  <si>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</si>
  <si>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</si>
  <si>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</si>
  <si>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</si>
  <si>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</si>
  <si>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</si>
  <si>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</si>
  <si>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</si>
  <si>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</si>
  <si>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</si>
  <si>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</si>
  <si>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</si>
  <si>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</si>
  <si>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</si>
  <si>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</si>
  <si>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</si>
  <si>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</si>
  <si>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</si>
  <si>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</si>
  <si>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</si>
  <si>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</si>
  <si>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</si>
  <si>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</si>
  <si>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</si>
  <si>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</si>
  <si>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</si>
  <si>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</si>
  <si>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</si>
  <si>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</si>
  <si>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</si>
  <si>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</si>
  <si>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</si>
  <si>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</si>
  <si>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</si>
  <si>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</si>
  <si>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</si>
  <si>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</si>
  <si>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</si>
  <si>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</si>
  <si>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</si>
  <si>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</si>
  <si>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</si>
  <si>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</si>
  <si>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</si>
  <si>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</si>
  <si>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</si>
  <si>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</si>
  <si>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</si>
  <si>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</si>
  <si>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</si>
  <si>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</si>
  <si>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</si>
  <si>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</si>
  <si>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</si>
  <si>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</si>
  <si>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</si>
  <si>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</si>
  <si>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</si>
  <si>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</si>
  <si>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</si>
  <si>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</si>
  <si>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</si>
  <si>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</si>
  <si>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</si>
  <si>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</si>
  <si>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</si>
  <si>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</si>
  <si>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</si>
  <si>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</si>
  <si>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</si>
  <si>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</si>
  <si>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</si>
  <si>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</si>
  <si>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</si>
  <si>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</si>
  <si>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</si>
  <si>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</si>
  <si>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</si>
  <si>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</si>
  <si>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</si>
  <si>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</si>
  <si>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</si>
  <si>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</si>
  <si>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</si>
  <si>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</si>
  <si>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</si>
  <si>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</si>
  <si>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</si>
  <si>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</si>
  <si>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</si>
  <si>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</si>
  <si>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</si>
  <si>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</si>
  <si>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</si>
  <si>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</si>
  <si>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</si>
  <si>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</si>
  <si>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</si>
  <si>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</si>
  <si>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</si>
  <si>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</si>
  <si>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</si>
  <si>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</si>
  <si>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</si>
  <si>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</si>
  <si>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</si>
  <si>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</si>
  <si>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</si>
  <si>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</si>
  <si>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</si>
  <si>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</si>
  <si>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</si>
  <si>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</si>
  <si>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</si>
  <si>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</si>
  <si>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</si>
  <si>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</si>
  <si>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</si>
  <si>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</si>
  <si>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</si>
  <si>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</si>
  <si>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</si>
  <si>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</si>
  <si>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</si>
  <si>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</si>
  <si>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</si>
  <si>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</si>
  <si>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</si>
  <si>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</si>
  <si>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</si>
  <si>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</si>
  <si>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</si>
  <si>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</si>
  <si>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</si>
  <si>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</si>
  <si>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</si>
  <si>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</si>
  <si>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</si>
  <si>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</si>
  <si>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</si>
  <si>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</si>
  <si>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</si>
  <si>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</si>
  <si>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</si>
  <si>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</si>
  <si>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</si>
  <si>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</si>
  <si>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</si>
  <si>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</si>
  <si>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</si>
  <si>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</si>
  <si>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</si>
  <si>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</si>
  <si>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</si>
  <si>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</si>
  <si>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</si>
  <si>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</si>
  <si>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</si>
  <si>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</si>
  <si>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</si>
  <si>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</si>
  <si>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</si>
  <si>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</si>
  <si>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</si>
  <si>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</si>
  <si>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</si>
  <si>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</si>
  <si>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</si>
  <si>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</si>
  <si>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</si>
  <si>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</si>
  <si>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</si>
  <si>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</si>
  <si>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</si>
  <si>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</si>
  <si>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</si>
  <si>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</si>
  <si>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</si>
  <si>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</si>
  <si>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</si>
  <si>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</si>
  <si>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</si>
  <si>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</si>
  <si>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</si>
  <si>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</si>
  <si>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</si>
  <si>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</si>
  <si>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</si>
  <si>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</si>
  <si>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</si>
  <si>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</si>
  <si>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</si>
  <si>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</si>
  <si>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</si>
  <si>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</si>
  <si>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</si>
  <si>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</si>
  <si>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</si>
  <si>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</si>
  <si>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</si>
  <si>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</si>
  <si>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</si>
  <si>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</si>
  <si>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</si>
  <si>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</si>
  <si>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</si>
  <si>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</si>
  <si>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</si>
  <si>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</si>
  <si>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</si>
  <si>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</si>
  <si>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</si>
  <si>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</si>
  <si>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</si>
  <si>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</si>
  <si>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</si>
  <si>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</si>
  <si>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</si>
  <si>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</si>
  <si>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</si>
  <si>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</si>
  <si>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</si>
  <si>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</si>
  <si>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</si>
  <si>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</si>
  <si>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</si>
  <si>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</si>
  <si>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</si>
  <si>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</si>
  <si>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</si>
  <si>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</si>
  <si>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</si>
  <si>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</si>
  <si>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</si>
  <si>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</si>
  <si>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</si>
  <si>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</si>
  <si>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</si>
  <si>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</si>
  <si>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</si>
  <si>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</si>
  <si>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</si>
  <si>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</si>
  <si>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</si>
  <si>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</si>
  <si>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</si>
  <si>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</si>
  <si>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</si>
  <si>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</si>
  <si>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</si>
  <si>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</si>
  <si>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</si>
  <si>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</si>
  <si>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</si>
  <si>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</si>
  <si>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</si>
  <si>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</si>
  <si>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</si>
  <si>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</si>
  <si>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</si>
  <si>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</si>
  <si>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</si>
  <si>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</si>
  <si>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</si>
  <si>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</si>
  <si>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</si>
  <si>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</si>
  <si>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</si>
  <si>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</si>
  <si>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</si>
  <si>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</si>
  <si>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</si>
  <si>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</si>
  <si>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</si>
  <si>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</si>
  <si>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</si>
  <si>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</si>
  <si>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</si>
  <si>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</si>
  <si>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</si>
  <si>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</si>
  <si>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</si>
  <si>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</si>
  <si>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</si>
  <si>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</si>
  <si>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</si>
  <si>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</si>
  <si>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</si>
  <si>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</si>
  <si>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</si>
  <si>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</si>
  <si>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</si>
  <si>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</si>
  <si>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</si>
  <si>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</si>
  <si>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</si>
  <si>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</si>
  <si>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</si>
  <si>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</si>
  <si>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</si>
  <si>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</si>
  <si>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</si>
  <si>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</si>
  <si>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</si>
  <si>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</si>
  <si>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</si>
  <si>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</si>
  <si>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</si>
  <si>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</si>
  <si>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</si>
  <si>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</si>
  <si>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</si>
  <si>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</si>
  <si>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</si>
  <si>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</si>
  <si>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</si>
  <si>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</si>
  <si>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</si>
  <si>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</si>
  <si>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</si>
  <si>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</si>
  <si>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</si>
  <si>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</si>
  <si>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</si>
  <si>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</si>
  <si>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</si>
  <si>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</si>
  <si>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</si>
  <si>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</si>
  <si>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</si>
  <si>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</si>
  <si>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</si>
  <si>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</si>
  <si>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</si>
  <si>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</si>
  <si>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</si>
  <si>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</si>
  <si>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</si>
  <si>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</si>
  <si>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</si>
  <si>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</si>
  <si>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</si>
  <si>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</si>
  <si>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</si>
  <si>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</si>
  <si>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</si>
  <si>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</si>
  <si>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</si>
  <si>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</si>
  <si>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</si>
  <si>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</si>
  <si>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</si>
  <si>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</si>
  <si>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</si>
  <si>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</si>
  <si>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</si>
  <si>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</si>
  <si>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</si>
  <si>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</si>
  <si>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</si>
  <si>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</si>
  <si>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</si>
  <si>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</si>
  <si>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</si>
  <si>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</si>
  <si>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</si>
  <si>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</si>
  <si>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</si>
  <si>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</si>
  <si>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</si>
  <si>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</si>
  <si>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</si>
  <si>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</si>
  <si>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</si>
  <si>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</si>
  <si>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</si>
  <si>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</si>
  <si>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</si>
  <si>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</si>
  <si>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</si>
  <si>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</si>
  <si>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</si>
  <si>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</si>
  <si>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</si>
  <si>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</si>
  <si>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</si>
  <si>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</si>
  <si>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</si>
  <si>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</si>
  <si>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</si>
  <si>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</si>
  <si>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</si>
  <si>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</si>
  <si>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</si>
  <si>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</si>
  <si>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</si>
  <si>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</si>
  <si>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</si>
  <si>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</si>
  <si>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</si>
  <si>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</si>
  <si>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</si>
  <si>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</si>
  <si>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</si>
  <si>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</si>
  <si>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</si>
  <si>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</si>
  <si>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</si>
  <si>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</si>
  <si>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</si>
  <si>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</si>
  <si>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</si>
  <si>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</si>
  <si>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</si>
  <si>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</si>
  <si>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</si>
  <si>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</si>
  <si>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</si>
  <si>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</si>
  <si>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</si>
  <si>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</si>
  <si>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</si>
  <si>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</si>
  <si>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</si>
  <si>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</si>
  <si>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</si>
  <si>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</si>
  <si>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</si>
  <si>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</si>
  <si>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</si>
  <si>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</si>
  <si>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</si>
  <si>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</si>
  <si>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</si>
  <si>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</si>
  <si>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</si>
  <si>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</si>
  <si>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</si>
  <si>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</si>
  <si>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</si>
  <si>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</si>
  <si>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</si>
  <si>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</si>
  <si>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</si>
  <si>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</si>
  <si>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</si>
  <si>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</si>
  <si>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</si>
  <si>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</si>
  <si>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</si>
  <si>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</si>
  <si>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</si>
  <si>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</si>
  <si>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</si>
  <si>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</si>
  <si>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</si>
  <si>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</si>
  <si>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</si>
  <si>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</si>
  <si>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</si>
  <si>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</si>
  <si>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</si>
  <si>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</si>
  <si>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</si>
  <si>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</si>
  <si>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</si>
  <si>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</si>
  <si>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</si>
  <si>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</si>
  <si>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</si>
  <si>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</si>
  <si>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</si>
  <si>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</si>
  <si>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</si>
  <si>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</si>
  <si>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</si>
  <si>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</si>
  <si>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</si>
  <si>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</si>
  <si>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</si>
  <si>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</si>
  <si>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</si>
  <si>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</si>
  <si>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</si>
  <si>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</si>
  <si>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</si>
  <si>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</si>
  <si>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</si>
  <si>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</si>
  <si>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</si>
  <si>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</si>
  <si>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</si>
  <si>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</si>
  <si>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</si>
  <si>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</si>
  <si>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</si>
  <si>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</si>
  <si>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</si>
  <si>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</si>
  <si>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</si>
  <si>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</si>
  <si>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</si>
  <si>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</si>
  <si>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</si>
  <si>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</si>
  <si>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</si>
  <si>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</si>
  <si>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</si>
  <si>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</si>
  <si>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</si>
  <si>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</si>
  <si>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</si>
  <si>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</si>
  <si>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</si>
  <si>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</si>
  <si>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</si>
  <si>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</si>
  <si>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</si>
  <si>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</si>
  <si>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</si>
  <si>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</si>
  <si>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</si>
  <si>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</si>
  <si>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</si>
  <si>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</si>
  <si>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</si>
  <si>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</si>
  <si>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</si>
  <si>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</si>
  <si>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</si>
  <si>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</si>
  <si>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</si>
  <si>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</si>
  <si>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</si>
  <si>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</si>
  <si>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</si>
  <si>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</si>
  <si>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</si>
  <si>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</si>
  <si>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</si>
  <si>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</si>
  <si>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</si>
  <si>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</si>
  <si>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</si>
  <si>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</si>
  <si>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</si>
  <si>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</si>
  <si>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</si>
  <si>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</si>
  <si>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</si>
  <si>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</si>
  <si>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</si>
  <si>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</si>
  <si>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</si>
  <si>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</si>
  <si>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</si>
  <si>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</si>
  <si>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</si>
  <si>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</si>
  <si>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</si>
  <si>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</si>
  <si>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</si>
  <si>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</si>
  <si>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</si>
  <si>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</si>
  <si>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</si>
  <si>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</si>
  <si>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</si>
  <si>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</si>
  <si>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</si>
  <si>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</si>
  <si>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</si>
  <si>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</si>
  <si>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</si>
  <si>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</si>
  <si>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</si>
  <si>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</si>
  <si>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</si>
  <si>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</si>
  <si>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</si>
  <si>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</si>
  <si>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</si>
  <si>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</si>
  <si>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</si>
  <si>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</si>
  <si>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</si>
  <si>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</si>
  <si>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</si>
  <si>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</si>
  <si>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</si>
  <si>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</si>
  <si>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</si>
  <si>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</si>
  <si>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</si>
  <si>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</si>
  <si>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</si>
  <si>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</si>
  <si>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</si>
  <si>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</si>
  <si>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</si>
  <si>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</si>
  <si>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</si>
  <si>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</si>
  <si>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</si>
  <si>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</si>
  <si>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</si>
  <si>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</si>
  <si>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</si>
  <si>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</si>
  <si>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</si>
  <si>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</si>
  <si>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</si>
  <si>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</si>
  <si>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</si>
  <si>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</si>
  <si>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</si>
  <si>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</si>
  <si>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</si>
  <si>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</si>
  <si>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</si>
  <si>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</si>
  <si>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</si>
  <si>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</si>
  <si>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</si>
  <si>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</si>
  <si>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</si>
  <si>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</si>
  <si>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</si>
  <si>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</si>
  <si>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</si>
  <si>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</si>
  <si>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</si>
  <si>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</si>
  <si>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</si>
  <si>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</si>
  <si>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</si>
  <si>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</si>
  <si>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</si>
  <si>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</si>
  <si>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</si>
  <si>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</si>
  <si>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</si>
  <si>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</si>
  <si>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</si>
  <si>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</si>
  <si>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</si>
  <si>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</si>
  <si>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</si>
  <si>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</si>
  <si>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</si>
  <si>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</si>
  <si>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</si>
  <si>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</si>
  <si>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</si>
  <si>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</si>
  <si>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</si>
  <si>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</si>
  <si>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</si>
  <si>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</si>
  <si>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</si>
  <si>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</si>
  <si>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</si>
  <si>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</si>
  <si>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</si>
  <si>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</si>
  <si>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</si>
  <si>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</si>
  <si>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</si>
  <si>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</si>
  <si>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</si>
  <si>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</si>
  <si>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</si>
  <si>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</si>
  <si>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</si>
  <si>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</si>
  <si>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</si>
  <si>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</si>
  <si>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</si>
  <si>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</si>
  <si>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</si>
  <si>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</si>
  <si>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</si>
  <si>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</si>
  <si>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</si>
  <si>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</si>
  <si>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</si>
  <si>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</si>
  <si>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</si>
  <si>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</si>
  <si>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</si>
  <si>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</si>
  <si>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</si>
  <si>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</si>
  <si>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</si>
  <si>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</si>
  <si>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</si>
  <si>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</si>
  <si>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</si>
  <si>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</si>
  <si>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</si>
  <si>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</si>
  <si>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</si>
  <si>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</si>
  <si>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</si>
  <si>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</si>
  <si>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</si>
  <si>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</si>
  <si>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</si>
  <si>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</si>
  <si>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</si>
  <si>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</si>
  <si>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</si>
  <si>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</si>
  <si>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</si>
  <si>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</si>
  <si>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</si>
  <si>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</si>
  <si>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</si>
  <si>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</si>
  <si>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</si>
  <si>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</si>
  <si>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</si>
  <si>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</si>
  <si>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</si>
  <si>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</si>
  <si>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</si>
  <si>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</si>
  <si>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</si>
  <si>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</si>
  <si>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</si>
  <si>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</si>
  <si>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</si>
  <si>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</si>
  <si>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</si>
  <si>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</si>
  <si>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</si>
  <si>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</si>
  <si>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</si>
  <si>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</si>
  <si>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</si>
  <si>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</si>
  <si>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</si>
  <si>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</si>
  <si>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</si>
  <si>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</si>
  <si>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</si>
  <si>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</si>
  <si>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</si>
  <si>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</si>
  <si>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</si>
  <si>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</si>
  <si>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</si>
  <si>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</si>
  <si>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</si>
  <si>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</si>
  <si>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</si>
  <si>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</si>
  <si>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</si>
  <si>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</si>
  <si>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</si>
  <si>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</si>
  <si>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</si>
  <si>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</si>
  <si>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</si>
  <si>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</si>
  <si>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</si>
  <si>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</si>
  <si>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</si>
  <si>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</si>
  <si>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</si>
  <si>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</si>
  <si>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</si>
  <si>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</si>
  <si>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</si>
  <si>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</si>
  <si>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</si>
  <si>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</si>
  <si>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</si>
  <si>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</si>
  <si>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</si>
  <si>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</si>
  <si>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</si>
  <si>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</si>
  <si>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</si>
  <si>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</si>
  <si>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</si>
  <si>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</si>
  <si>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</si>
  <si>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</si>
  <si>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</si>
  <si>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</si>
  <si>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</si>
  <si>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</si>
  <si>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</si>
  <si>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</si>
  <si>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</si>
  <si>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</si>
  <si>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</si>
  <si>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</si>
  <si>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</si>
  <si>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</si>
  <si>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</si>
  <si>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</si>
  <si>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</si>
  <si>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</si>
  <si>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</si>
  <si>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</si>
  <si>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</si>
  <si>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</si>
  <si>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</si>
  <si>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</si>
  <si>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</si>
  <si>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</si>
  <si>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</si>
  <si>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</si>
  <si>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</si>
  <si>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</si>
  <si>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</si>
  <si>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</si>
  <si>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</si>
  <si>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</si>
  <si>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</si>
  <si>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</si>
  <si>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</si>
  <si>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</si>
  <si>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</si>
  <si>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</si>
  <si>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</si>
  <si>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</si>
  <si>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</si>
  <si>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</si>
  <si>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</si>
  <si>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</si>
  <si>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</si>
  <si>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</si>
  <si>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</si>
  <si>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</si>
  <si>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</si>
  <si>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</si>
  <si>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</si>
  <si>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</si>
  <si>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</si>
  <si>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</si>
  <si>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</si>
  <si>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</si>
  <si>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</si>
  <si>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</si>
  <si>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</si>
  <si>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</si>
  <si>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</si>
  <si>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</si>
  <si>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</si>
  <si>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</si>
  <si>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</si>
  <si>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</si>
  <si>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</si>
  <si>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</si>
  <si>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</si>
  <si>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</si>
  <si>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</si>
  <si>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</si>
  <si>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</si>
  <si>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</si>
  <si>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</si>
  <si>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</si>
  <si>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</si>
  <si>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</si>
  <si>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</si>
  <si>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</si>
  <si>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</si>
  <si>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</si>
  <si>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</si>
  <si>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</si>
  <si>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</si>
  <si>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</si>
  <si>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</si>
  <si>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</si>
  <si>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</si>
  <si>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</si>
  <si>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</si>
  <si>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</si>
  <si>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</si>
  <si>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</si>
  <si>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</si>
  <si>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</si>
  <si>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</si>
  <si>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</si>
  <si>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</si>
  <si>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</si>
  <si>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</si>
  <si>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</si>
  <si>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</si>
  <si>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</si>
  <si>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</si>
  <si>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</si>
  <si>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</si>
  <si>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</si>
  <si>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</si>
  <si>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</si>
  <si>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</si>
  <si>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</si>
  <si>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</si>
  <si>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</si>
  <si>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</si>
  <si>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</si>
  <si>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</si>
  <si>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</si>
  <si>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</si>
  <si>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</si>
  <si>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</si>
  <si>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</si>
  <si>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</si>
  <si>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</si>
  <si>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</si>
  <si>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</si>
  <si>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</si>
  <si>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</si>
  <si>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</si>
  <si>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</si>
  <si>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</si>
  <si>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</si>
  <si>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</si>
  <si>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</si>
  <si>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</si>
  <si>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</si>
  <si>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</si>
  <si>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</si>
  <si>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</si>
  <si>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</si>
  <si>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</si>
  <si>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</si>
  <si>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</si>
  <si>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</si>
  <si>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</si>
  <si>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</si>
  <si>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</si>
  <si>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</si>
  <si>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</si>
  <si>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</si>
  <si>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</si>
  <si>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</si>
  <si>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</si>
  <si>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</si>
  <si>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</si>
  <si>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</si>
  <si>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</si>
  <si>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</si>
  <si>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</si>
  <si>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</si>
  <si>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</si>
  <si>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</si>
  <si>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</si>
  <si>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</si>
  <si>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</si>
  <si>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</si>
  <si>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</si>
  <si>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</si>
  <si>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</si>
  <si>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</si>
  <si>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</si>
  <si>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</si>
  <si>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</si>
  <si>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</si>
  <si>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</si>
  <si>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</si>
  <si>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</si>
  <si>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</si>
  <si>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</si>
  <si>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</si>
  <si>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</si>
  <si>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</si>
  <si>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</si>
  <si>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</si>
  <si>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</si>
  <si>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</si>
  <si>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</si>
  <si>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</si>
  <si>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</si>
  <si>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</si>
  <si>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</si>
  <si>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</si>
  <si>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</si>
  <si>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</si>
  <si>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</si>
  <si>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</si>
  <si>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</si>
  <si>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</si>
  <si>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</si>
  <si>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</si>
  <si>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</si>
  <si>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</si>
  <si>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</si>
  <si>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</si>
  <si>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</si>
  <si>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</si>
  <si>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</si>
  <si>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</si>
  <si>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</si>
  <si>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</si>
  <si>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</si>
  <si>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</si>
  <si>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</si>
  <si>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</si>
  <si>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</si>
  <si>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</si>
  <si>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</si>
  <si>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</si>
  <si>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</si>
  <si>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</si>
  <si>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</si>
  <si>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</si>
  <si>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</si>
  <si>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</si>
  <si>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</si>
  <si>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</si>
  <si>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</si>
  <si>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</si>
  <si>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</si>
  <si>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</si>
  <si>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</si>
  <si>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</si>
  <si>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</si>
  <si>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</si>
  <si>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</si>
  <si>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</si>
  <si>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</si>
  <si>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</si>
  <si>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</si>
  <si>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</si>
  <si>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</si>
  <si>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</si>
  <si>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</si>
  <si>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</si>
  <si>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</si>
  <si>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</si>
  <si>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</si>
  <si>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</si>
  <si>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</si>
  <si>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</si>
  <si>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</si>
  <si>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</si>
  <si>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</si>
  <si>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</si>
  <si>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</si>
  <si>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</si>
  <si>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</si>
  <si>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</si>
  <si>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</si>
  <si>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</si>
  <si>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</si>
  <si>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</si>
  <si>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</si>
  <si>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</si>
  <si>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</si>
  <si>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</si>
  <si>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</si>
  <si>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</si>
  <si>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</si>
  <si>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</si>
  <si>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</si>
  <si>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</si>
  <si>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</si>
  <si>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</si>
  <si>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</si>
  <si>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</si>
  <si>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</si>
  <si>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</si>
  <si>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</si>
  <si>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</si>
  <si>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</si>
  <si>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</si>
  <si>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</si>
  <si>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</si>
  <si>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</si>
  <si>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</si>
  <si>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</si>
  <si>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</si>
  <si>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</si>
  <si>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</si>
  <si>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</si>
  <si>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</si>
  <si>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</si>
  <si>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</si>
  <si>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</si>
  <si>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</si>
  <si>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</si>
  <si>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</si>
  <si>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</si>
  <si>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</si>
  <si>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</si>
  <si>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</si>
  <si>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</si>
  <si>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</si>
  <si>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</si>
  <si>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</si>
  <si>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</si>
  <si>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</si>
  <si>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</si>
  <si>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</si>
  <si>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</si>
  <si>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</si>
  <si>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</si>
  <si>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</si>
  <si>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</si>
  <si>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</si>
  <si>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</si>
  <si>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</si>
  <si>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</si>
  <si>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</si>
  <si>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</si>
  <si>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</si>
  <si>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</si>
  <si>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</si>
  <si>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</si>
  <si>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</si>
  <si>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</si>
  <si>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</si>
  <si>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</si>
  <si>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</si>
  <si>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</si>
  <si>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</si>
  <si>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</si>
  <si>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</si>
  <si>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</si>
  <si>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</si>
  <si>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</si>
  <si>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</si>
  <si>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</si>
  <si>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</si>
  <si>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</si>
  <si>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</si>
  <si>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</si>
  <si>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</si>
  <si>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</si>
  <si>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</si>
  <si>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</si>
  <si>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</si>
  <si>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</si>
  <si>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</si>
  <si>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</si>
  <si>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</si>
  <si>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</si>
  <si>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</si>
  <si>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</si>
  <si>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</si>
  <si>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</si>
  <si>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</si>
  <si>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</si>
  <si>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</si>
  <si>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</si>
  <si>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</si>
  <si>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</si>
  <si>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</si>
  <si>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</si>
  <si>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</si>
  <si>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</si>
  <si>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</si>
  <si>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</si>
  <si>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</si>
  <si>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</si>
  <si>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</si>
  <si>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</si>
  <si>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</si>
  <si>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</si>
  <si>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</si>
  <si>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</si>
  <si>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</si>
  <si>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</si>
  <si>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</si>
  <si>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</si>
  <si>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</si>
  <si>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</si>
  <si>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</si>
  <si>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</si>
  <si>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</si>
  <si>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</si>
  <si>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</si>
  <si>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</si>
  <si>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</si>
  <si>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</si>
  <si>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</si>
  <si>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</si>
  <si>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</si>
  <si>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</si>
  <si>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</si>
  <si>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</si>
  <si>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</si>
  <si>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</si>
  <si>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</si>
  <si>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</si>
  <si>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</si>
  <si>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</si>
  <si>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</si>
  <si>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</si>
  <si>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</si>
  <si>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</si>
  <si>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</si>
  <si>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</si>
  <si>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</si>
  <si>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</si>
  <si>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</si>
  <si>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</si>
  <si>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</si>
  <si>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</si>
  <si>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</si>
  <si>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</si>
  <si>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</si>
  <si>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</si>
  <si>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</si>
  <si>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</si>
  <si>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</si>
  <si>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</si>
  <si>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</si>
  <si>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</si>
  <si>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</si>
  <si>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</si>
  <si>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</si>
  <si>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</si>
  <si>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</si>
  <si>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</si>
  <si>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</si>
  <si>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</si>
  <si>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</si>
  <si>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</si>
  <si>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</si>
  <si>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</si>
  <si>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</si>
  <si>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</si>
  <si>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</si>
  <si>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</si>
  <si>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</si>
  <si>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</si>
  <si>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</si>
  <si>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</si>
  <si>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</si>
  <si>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</si>
  <si>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</si>
  <si>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</si>
  <si>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</si>
  <si>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</si>
  <si>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</si>
  <si>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</si>
  <si>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</si>
  <si>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</si>
  <si>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</si>
  <si>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</si>
  <si>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</si>
  <si>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</si>
  <si>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</si>
  <si>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</si>
  <si>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</si>
  <si>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</si>
  <si>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</si>
  <si>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</si>
  <si>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</si>
  <si>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</si>
  <si>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</si>
  <si>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</si>
  <si>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</si>
  <si>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</si>
  <si>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</si>
  <si>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</si>
  <si>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</si>
  <si>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</si>
  <si>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</si>
  <si>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</si>
  <si>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</si>
  <si>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</si>
  <si>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</si>
  <si>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</si>
  <si>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</si>
  <si>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</si>
  <si>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</si>
  <si>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</si>
  <si>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</si>
  <si>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</si>
  <si>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</si>
  <si>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</si>
  <si>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</si>
  <si>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</si>
  <si>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</si>
  <si>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</si>
  <si>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</si>
  <si>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</si>
  <si>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</si>
  <si>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</si>
  <si>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</si>
  <si>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</si>
  <si>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</si>
  <si>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</si>
  <si>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</si>
  <si>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</si>
  <si>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</si>
  <si>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</si>
  <si>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</si>
  <si>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</si>
  <si>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</si>
  <si>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</si>
  <si>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</si>
  <si>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</si>
  <si>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</si>
  <si>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</si>
  <si>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</si>
  <si>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</si>
  <si>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</si>
  <si>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</si>
  <si>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</si>
  <si>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</si>
  <si>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</si>
  <si>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</si>
  <si>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</si>
  <si>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</si>
  <si>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</si>
  <si>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</si>
  <si>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</si>
  <si>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</si>
  <si>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</si>
  <si>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</si>
  <si>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</si>
  <si>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</si>
  <si>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</si>
  <si>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</si>
  <si>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</si>
  <si>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</si>
  <si>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</si>
  <si>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</si>
  <si>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</si>
  <si>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</si>
  <si>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</si>
  <si>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</si>
  <si>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</si>
  <si>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</si>
  <si>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</si>
  <si>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</si>
  <si>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</si>
  <si>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</si>
  <si>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</si>
  <si>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</si>
  <si>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</si>
  <si>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</si>
  <si>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</si>
  <si>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</si>
  <si>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</si>
  <si>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</si>
  <si>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</si>
  <si>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</si>
  <si>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</si>
  <si>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</si>
  <si>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</si>
  <si>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</si>
  <si>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</si>
  <si>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</si>
  <si>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</si>
  <si>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</si>
  <si>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</si>
  <si>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</si>
  <si>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</si>
  <si>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</si>
  <si>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</si>
  <si>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</si>
  <si>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</si>
  <si>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</si>
  <si>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</si>
  <si>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</si>
  <si>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</si>
  <si>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</si>
  <si>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</si>
  <si>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</si>
  <si>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</si>
  <si>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</si>
  <si>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</si>
  <si>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</si>
  <si>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</si>
  <si>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</si>
  <si>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</si>
  <si>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</si>
  <si>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</si>
  <si>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</si>
  <si>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</si>
  <si>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</si>
  <si>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</si>
  <si>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</si>
  <si>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</si>
  <si>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</si>
  <si>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</si>
  <si>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</si>
  <si>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</si>
  <si>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</si>
  <si>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</si>
  <si>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</si>
  <si>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</si>
  <si>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</si>
  <si>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</si>
  <si>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</si>
  <si>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</si>
  <si>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</si>
  <si>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</si>
  <si>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</si>
  <si>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</si>
  <si>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</si>
  <si>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</si>
  <si>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</si>
  <si>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</si>
  <si>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</si>
  <si>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</si>
  <si>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</si>
  <si>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</si>
  <si>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</si>
  <si>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</si>
  <si>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</si>
  <si>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</si>
  <si>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</si>
  <si>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</si>
  <si>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</si>
  <si>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</si>
  <si>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</si>
  <si>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</si>
  <si>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</si>
  <si>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</si>
  <si>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</si>
  <si>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</si>
  <si>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</si>
  <si>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</si>
  <si>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</si>
  <si>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</si>
  <si>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</si>
  <si>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</si>
  <si>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</si>
  <si>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</si>
  <si>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</si>
  <si>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</si>
  <si>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</si>
  <si>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</si>
  <si>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</si>
  <si>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</si>
  <si>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</si>
  <si>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</si>
  <si>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</si>
  <si>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</si>
  <si>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</si>
  <si>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</si>
  <si>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</si>
  <si>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</si>
  <si>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</si>
  <si>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</si>
  <si>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</si>
  <si>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</si>
  <si>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</si>
  <si>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</si>
  <si>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</si>
  <si>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</si>
  <si>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</si>
  <si>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</si>
  <si>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</si>
  <si>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</si>
  <si>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</si>
  <si>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</si>
  <si>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</si>
  <si>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</si>
  <si>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</si>
  <si>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</si>
  <si>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</si>
  <si>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</si>
  <si>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</si>
  <si>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</si>
  <si>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</si>
  <si>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</si>
  <si>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</si>
  <si>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</si>
  <si>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</si>
  <si>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</si>
  <si>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</si>
  <si>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</si>
  <si>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</si>
  <si>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</si>
  <si>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</si>
  <si>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</si>
  <si>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</si>
  <si>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</si>
  <si>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</si>
  <si>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</si>
  <si>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</si>
  <si>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</si>
  <si>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</si>
  <si>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</si>
  <si>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</si>
  <si>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</si>
  <si>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</si>
  <si>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</si>
  <si>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</si>
  <si>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</si>
  <si>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</si>
  <si>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</si>
  <si>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</si>
  <si>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</si>
  <si>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</si>
  <si>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</si>
  <si>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</si>
  <si>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</si>
  <si>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</si>
  <si>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</si>
  <si>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</si>
  <si>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</si>
  <si>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</si>
  <si>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</si>
  <si>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</si>
  <si>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</si>
  <si>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</si>
  <si>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</si>
  <si>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</si>
  <si>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</si>
  <si>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</si>
  <si>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</si>
  <si>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</si>
  <si>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</si>
  <si>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</si>
  <si>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</si>
  <si>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</si>
  <si>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</si>
  <si>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</si>
  <si>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</si>
  <si>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</si>
  <si>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</si>
  <si>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</si>
  <si>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</si>
  <si>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</si>
  <si>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</si>
  <si>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</si>
  <si>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</si>
  <si>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</si>
  <si>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</si>
  <si>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</si>
  <si>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</si>
  <si>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</si>
  <si>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</si>
  <si>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</si>
  <si>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</si>
  <si>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</si>
  <si>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</si>
  <si>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</si>
  <si>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</si>
  <si>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</si>
  <si>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</si>
  <si>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</si>
  <si>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</si>
  <si>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</si>
  <si>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</si>
  <si>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</si>
  <si>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</si>
  <si>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</si>
  <si>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</si>
  <si>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</si>
  <si>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</si>
  <si>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</si>
  <si>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</si>
  <si>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</si>
  <si>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</si>
  <si>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</si>
  <si>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</si>
  <si>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</si>
  <si>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</si>
  <si>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</si>
  <si>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</si>
  <si>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</si>
  <si>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</si>
  <si>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</si>
  <si>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</si>
  <si>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</si>
  <si>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</si>
  <si>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</si>
  <si>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</si>
  <si>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</si>
  <si>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</si>
  <si>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</si>
  <si>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</si>
  <si>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</si>
  <si>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</si>
  <si>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</si>
  <si>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</si>
  <si>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</si>
  <si>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</si>
  <si>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</si>
  <si>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</si>
  <si>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</si>
  <si>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</si>
  <si>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</si>
  <si>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</si>
  <si>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</si>
  <si>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</si>
  <si>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</si>
  <si>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</si>
  <si>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</si>
  <si>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</si>
  <si>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</si>
  <si>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</si>
  <si>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</si>
  <si>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</si>
  <si>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</si>
  <si>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</si>
  <si>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</si>
  <si>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</si>
  <si>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</si>
  <si>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</si>
  <si>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</si>
  <si>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</si>
  <si>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</si>
  <si>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</si>
  <si>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</si>
  <si>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</si>
  <si>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</si>
  <si>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</si>
  <si>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</si>
  <si>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</si>
  <si>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</si>
  <si>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</si>
  <si>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</si>
  <si>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</si>
  <si>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</si>
  <si>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</si>
  <si>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</si>
  <si>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</si>
  <si>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</si>
  <si>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</si>
  <si>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</si>
  <si>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</si>
  <si>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</si>
  <si>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</si>
  <si>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</si>
  <si>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</si>
  <si>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</si>
  <si>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</si>
  <si>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</si>
  <si>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</si>
  <si>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</si>
  <si>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</si>
  <si>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</si>
  <si>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</si>
  <si>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</si>
  <si>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</si>
  <si>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</si>
  <si>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</si>
  <si>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</si>
  <si>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</si>
  <si>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</si>
  <si>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</si>
  <si>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</si>
  <si>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</si>
  <si>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</si>
  <si>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</si>
  <si>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</si>
  <si>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</si>
  <si>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</si>
  <si>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</si>
  <si>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</si>
  <si>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</si>
  <si>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</si>
  <si>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</si>
  <si>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</si>
  <si>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</si>
  <si>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</si>
  <si>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</si>
  <si>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</si>
  <si>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</si>
  <si>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</si>
  <si>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</si>
  <si>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</si>
  <si>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</si>
  <si>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</si>
  <si>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</si>
  <si>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</si>
  <si>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</si>
  <si>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</si>
  <si>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</si>
  <si>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</si>
  <si>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</si>
  <si>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</si>
  <si>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</si>
  <si>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</si>
  <si>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</si>
  <si>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</si>
  <si>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</si>
  <si>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</si>
  <si>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</si>
  <si>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</si>
  <si>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</si>
  <si>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</si>
  <si>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</si>
  <si>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</si>
  <si>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</si>
  <si>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</si>
  <si>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</si>
  <si>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</si>
  <si>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</si>
  <si>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</si>
  <si>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</si>
  <si>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</si>
  <si>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</si>
  <si>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</si>
  <si>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</si>
  <si>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</si>
  <si>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</si>
  <si>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</si>
  <si>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</si>
  <si>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</si>
  <si>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</si>
  <si>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</si>
  <si>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</si>
  <si>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</si>
  <si>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</si>
  <si>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</si>
  <si>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</si>
  <si>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</si>
  <si>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</si>
  <si>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</si>
  <si>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</si>
  <si>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</si>
  <si>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</si>
  <si>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</si>
  <si>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</si>
  <si>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</si>
  <si>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</si>
  <si>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</si>
  <si>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</si>
  <si>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</si>
  <si>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</si>
  <si>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</si>
  <si>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</si>
  <si>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</si>
  <si>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</si>
  <si>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</si>
  <si>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</si>
  <si>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</si>
  <si>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</si>
  <si>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</si>
  <si>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</si>
  <si>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</si>
  <si>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</si>
  <si>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</si>
  <si>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</si>
  <si>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</si>
  <si>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</si>
  <si>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</si>
  <si>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</si>
  <si>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</si>
  <si>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</si>
  <si>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</si>
  <si>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</si>
  <si>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</si>
  <si>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</si>
  <si>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</si>
  <si>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</si>
  <si>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</si>
  <si>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</si>
  <si>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</si>
  <si>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</si>
  <si>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</si>
  <si>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</si>
  <si>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</si>
  <si>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</si>
  <si>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</si>
  <si>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</si>
  <si>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</si>
  <si>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</si>
  <si>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Previsão de faixa após T32</t>
  </si>
  <si>
    <t>ZTT-2</t>
  </si>
  <si>
    <t>ZTO</t>
  </si>
  <si>
    <t>ZTT-ZTO</t>
  </si>
  <si>
    <t>ZTTZTO</t>
  </si>
  <si>
    <t xml:space="preserve">TP prono 08h09 / Previsão de faixa após T32 / </t>
  </si>
  <si>
    <t>3 + Lucas + 2 Escala</t>
  </si>
  <si>
    <t>Previsão de MC1 10h00</t>
  </si>
  <si>
    <t xml:space="preserve">Cancelado. TP realizando redução fora da via / </t>
  </si>
  <si>
    <t>Cancelado / TP em outra deslocado para outra atividade</t>
  </si>
  <si>
    <t>Descarga de dormentes km190+000 (40min) e descarga de jacaré km167+500 (20min)</t>
  </si>
  <si>
    <t xml:space="preserve">Alterado programação para Descarga de jacaré km253+800 via 2 / km240+980 via 2 /km218+000 via 2 / Aguardando solicitar MC1 / </t>
  </si>
  <si>
    <t>Bloco</t>
  </si>
  <si>
    <t xml:space="preserve">Cancelado CCO / </t>
  </si>
  <si>
    <t>Cancelado CCO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</si>
  <si>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</si>
  <si>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</si>
  <si>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</si>
  <si>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</si>
  <si>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</si>
  <si>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</si>
  <si>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negado.</t>
  </si>
  <si>
    <t>MC1 07h52 / Aguardando previsão de faixa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</si>
  <si>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</si>
  <si>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</si>
  <si>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</si>
  <si>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</si>
  <si>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</si>
  <si>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</si>
  <si>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</si>
  <si>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Cancelado / condições cli,á</t>
  </si>
  <si>
    <t>ZPTZGPZPT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</si>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</sst>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3" totalsRowShown="0" headerRowDxfId="152" headerRowBorderDxfId="150" tableBorderDxfId="151">
  <autoFilter ref="A5:BS1003" xr:uid="{00000000-0009-0000-0100-000004000000}">
    <filterColumn colId="1">
      <filters>
        <dateGroupItem year="2026" month="2" day="2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3"/>
  <sheetViews>
    <sheetView tabSelected="1" zoomScaleNormal="100" workbookViewId="0">
      <pane xSplit="6" topLeftCell="BC1" activePane="topRight" state="frozen"/>
      <selection pane="topRight" activeCell="BP698" sqref="BP69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51" t="s">
        <v>953</v>
      </c>
      <c r="C1" s="252"/>
      <c r="D1" s="252"/>
      <c r="E1" s="3"/>
      <c r="F1" s="251" t="s">
        <v>954</v>
      </c>
      <c r="G1" s="252"/>
      <c r="H1" s="253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4"/>
      <c r="AH1" s="5"/>
      <c r="AI1" s="258" t="s">
        <v>955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956</v>
      </c>
      <c r="BI1" s="264"/>
      <c r="BJ1" s="264"/>
      <c r="BK1" s="265"/>
      <c r="BL1" s="5"/>
      <c r="BM1" s="255" t="s">
        <v>957</v>
      </c>
      <c r="BN1" s="256"/>
      <c r="BO1" s="256"/>
      <c r="BP1" s="256"/>
      <c r="BQ1" s="256"/>
      <c r="BR1" s="256"/>
      <c r="BS1" s="25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58" t="s">
        <v>958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961</v>
      </c>
      <c r="AT2" s="259"/>
      <c r="AU2" s="259"/>
      <c r="AV2" s="259"/>
      <c r="AW2" s="259"/>
      <c r="AX2" s="259"/>
      <c r="AY2" s="262"/>
      <c r="AZ2" s="6"/>
      <c r="BA2" s="244" t="s">
        <v>962</v>
      </c>
      <c r="BB2" s="248"/>
      <c r="BC2" s="258" t="s">
        <v>959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44" t="s">
        <v>963</v>
      </c>
      <c r="AJ3" s="248"/>
      <c r="AK3" s="244" t="s">
        <v>964</v>
      </c>
      <c r="AL3" s="245"/>
      <c r="AM3" s="246"/>
      <c r="AN3" s="247"/>
      <c r="AO3" s="245"/>
      <c r="AP3" s="245"/>
      <c r="AQ3" s="248"/>
      <c r="AR3" s="63"/>
      <c r="AS3" s="249" t="s">
        <v>970</v>
      </c>
      <c r="AT3" s="250"/>
      <c r="AU3" s="249" t="s">
        <v>971</v>
      </c>
      <c r="AV3" s="250"/>
      <c r="AW3" s="249" t="s">
        <v>972</v>
      </c>
      <c r="AX3" s="250"/>
      <c r="AY3" s="63" t="s">
        <v>973</v>
      </c>
      <c r="AZ3" s="63"/>
      <c r="BA3" s="272"/>
      <c r="BB3" s="273"/>
      <c r="BC3" s="244" t="s">
        <v>966</v>
      </c>
      <c r="BD3" s="245"/>
      <c r="BE3" s="245"/>
      <c r="BF3" s="248"/>
      <c r="BG3" s="62"/>
      <c r="BH3" s="266"/>
      <c r="BI3" s="267"/>
      <c r="BJ3" s="267"/>
      <c r="BK3" s="268"/>
      <c r="BL3" s="62"/>
      <c r="BM3" s="255" t="s">
        <v>974</v>
      </c>
      <c r="BN3" s="256"/>
      <c r="BO3" s="256"/>
      <c r="BP3" s="257"/>
      <c r="BQ3" s="255" t="s">
        <v>742</v>
      </c>
      <c r="BR3" s="256"/>
      <c r="BS3" s="257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/>
      <c r="AT691" s="107"/>
      <c r="AU691" s="135"/>
      <c r="AV691" s="135"/>
      <c r="AW691" s="14"/>
      <c r="AX691" s="14"/>
      <c r="AY691" s="160">
        <f t="shared" si="64"/>
        <v>0</v>
      </c>
      <c r="AZ691" s="151"/>
      <c r="BA691" s="108"/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/>
      <c r="BI691" s="17"/>
      <c r="BJ691" s="17" t="s">
        <v>2000</v>
      </c>
      <c r="BK691" s="18"/>
      <c r="BL691" s="16"/>
      <c r="BM691" s="129"/>
      <c r="BN691" s="129"/>
      <c r="BO691" s="129"/>
      <c r="BP691" s="18"/>
      <c r="BQ691" s="12" t="str">
        <f t="shared" si="66"/>
        <v>Produção e Intervalo</v>
      </c>
      <c r="BR691" s="19">
        <f t="shared" si="67"/>
        <v>0</v>
      </c>
      <c r="BS691" s="19">
        <f t="shared" si="68"/>
        <v>0</v>
      </c>
      <c r="BT691" s="185" t="str">
        <f t="shared" si="69"/>
        <v/>
      </c>
    </row>
    <row r="692" spans="1:72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2001</v>
      </c>
      <c r="I692" s="105" t="s">
        <v>2002</v>
      </c>
      <c r="J692" s="104">
        <v>70</v>
      </c>
      <c r="K692" s="104">
        <v>95</v>
      </c>
      <c r="L692" s="104" t="s">
        <v>593</v>
      </c>
      <c r="M692" s="126" t="s">
        <v>2003</v>
      </c>
      <c r="N692" s="126" t="s">
        <v>2004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/>
      <c r="AS692" s="107"/>
      <c r="AT692" s="107"/>
      <c r="AU692" s="135"/>
      <c r="AV692" s="135"/>
      <c r="AW692" s="14"/>
      <c r="AX692" s="14"/>
      <c r="AY692" s="160">
        <f t="shared" si="64"/>
        <v>0</v>
      </c>
      <c r="AZ692" s="151"/>
      <c r="BA692" s="108"/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/>
      <c r="BI692" s="17"/>
      <c r="BJ692" s="17" t="s">
        <v>1128</v>
      </c>
      <c r="BK692" s="18"/>
      <c r="BL692" s="16"/>
      <c r="BM692" s="129"/>
      <c r="BN692" s="129"/>
      <c r="BO692" s="129"/>
      <c r="BP692" s="18"/>
      <c r="BQ692" s="12" t="str">
        <f t="shared" si="66"/>
        <v>Produção e Intervalo</v>
      </c>
      <c r="BR692" s="19">
        <f t="shared" si="67"/>
        <v>0</v>
      </c>
      <c r="BS692" s="19">
        <f t="shared" si="68"/>
        <v>0</v>
      </c>
      <c r="BT692" s="185" t="str">
        <f t="shared" si="69"/>
        <v/>
      </c>
    </row>
    <row r="693" spans="1:72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/>
      <c r="AT693" s="107"/>
      <c r="AU693" s="135"/>
      <c r="AV693" s="135"/>
      <c r="AW693" s="14"/>
      <c r="AX693" s="14"/>
      <c r="AY693" s="160">
        <f t="shared" si="64"/>
        <v>0</v>
      </c>
      <c r="AZ693" s="151"/>
      <c r="BA693" s="108"/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/>
      <c r="BI693" s="17"/>
      <c r="BJ693" s="17" t="s">
        <v>2005</v>
      </c>
      <c r="BK693" s="18"/>
      <c r="BL693" s="16"/>
      <c r="BM693" s="129"/>
      <c r="BN693" s="129"/>
      <c r="BO693" s="129"/>
      <c r="BP693" s="18"/>
      <c r="BQ693" s="12" t="str">
        <f t="shared" si="66"/>
        <v>Produção e Intervalo</v>
      </c>
      <c r="BR693" s="19">
        <f t="shared" si="67"/>
        <v>0</v>
      </c>
      <c r="BS693" s="19">
        <f t="shared" si="68"/>
        <v>0</v>
      </c>
      <c r="BT693" s="185" t="str">
        <f t="shared" si="69"/>
        <v/>
      </c>
    </row>
    <row r="694" spans="1:72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2496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2006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/>
      <c r="AS694" s="107"/>
      <c r="AT694" s="107"/>
      <c r="AU694" s="135"/>
      <c r="AV694" s="135"/>
      <c r="AW694" s="14"/>
      <c r="AX694" s="14"/>
      <c r="AY694" s="160">
        <f t="shared" si="64"/>
        <v>0</v>
      </c>
      <c r="AZ694" s="151"/>
      <c r="BA694" s="108"/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/>
      <c r="BI694" s="17"/>
      <c r="BJ694" s="17" t="s">
        <v>2007</v>
      </c>
      <c r="BK694" s="18"/>
      <c r="BL694" s="16"/>
      <c r="BM694" s="129"/>
      <c r="BN694" s="129"/>
      <c r="BO694" s="129"/>
      <c r="BP694" s="18"/>
      <c r="BQ694" s="12" t="str">
        <f t="shared" si="66"/>
        <v>Produção e Intervalo</v>
      </c>
      <c r="BR694" s="19">
        <f t="shared" si="67"/>
        <v>0</v>
      </c>
      <c r="BS694" s="19">
        <f t="shared" si="68"/>
        <v>0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2008</v>
      </c>
      <c r="BK696" s="18" t="s">
        <v>2008</v>
      </c>
      <c r="BL696" s="16"/>
      <c r="BM696" s="129" t="s">
        <v>441</v>
      </c>
      <c r="BN696" s="129" t="s">
        <v>470</v>
      </c>
      <c r="BO696" s="129" t="s">
        <v>521</v>
      </c>
      <c r="BP696" s="18" t="s">
        <v>2008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 hidden="1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2009</v>
      </c>
      <c r="BK698" s="18" t="s">
        <v>2009</v>
      </c>
      <c r="BL698" s="16"/>
      <c r="BM698" s="129" t="s">
        <v>441</v>
      </c>
      <c r="BN698" s="129" t="s">
        <v>470</v>
      </c>
      <c r="BO698" s="129" t="s">
        <v>521</v>
      </c>
      <c r="BP698" s="18" t="s">
        <v>2009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2010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/>
      <c r="AS699" s="107"/>
      <c r="AT699" s="107"/>
      <c r="AU699" s="135"/>
      <c r="AV699" s="135"/>
      <c r="AW699" s="14"/>
      <c r="AX699" s="14"/>
      <c r="AY699" s="160">
        <f t="shared" si="64"/>
        <v>0</v>
      </c>
      <c r="AZ699" s="151"/>
      <c r="BA699" s="108"/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/>
      <c r="BI699" s="17"/>
      <c r="BJ699" s="17" t="s">
        <v>2011</v>
      </c>
      <c r="BK699" s="18"/>
      <c r="BL699" s="16"/>
      <c r="BM699" s="129"/>
      <c r="BN699" s="129"/>
      <c r="BO699" s="129"/>
      <c r="BP699" s="18"/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/>
      </c>
    </row>
    <row r="700" spans="1:72" hidden="1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2012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2013</v>
      </c>
      <c r="BK705" s="18" t="s">
        <v>2014</v>
      </c>
      <c r="BL705" s="16"/>
      <c r="BM705" s="129" t="s">
        <v>440</v>
      </c>
      <c r="BN705" s="129" t="s">
        <v>460</v>
      </c>
      <c r="BO705" s="129" t="s">
        <v>557</v>
      </c>
      <c r="BP705" s="18" t="s">
        <v>2014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/>
      <c r="AS706" s="107"/>
      <c r="AT706" s="107"/>
      <c r="AU706" s="135"/>
      <c r="AV706" s="135"/>
      <c r="AW706" s="14"/>
      <c r="AX706" s="14"/>
      <c r="AY706" s="160">
        <f t="shared" si="64"/>
        <v>0</v>
      </c>
      <c r="AZ706" s="151"/>
      <c r="BA706" s="108"/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/>
      <c r="BI706" s="17"/>
      <c r="BJ706" s="17" t="s">
        <v>1128</v>
      </c>
      <c r="BK706" s="18"/>
      <c r="BL706" s="16"/>
      <c r="BM706" s="129"/>
      <c r="BN706" s="129"/>
      <c r="BO706" s="129"/>
      <c r="BP706" s="18"/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/>
      </c>
    </row>
    <row r="707" spans="1:72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/>
      <c r="AS707" s="107"/>
      <c r="AT707" s="107"/>
      <c r="AU707" s="135"/>
      <c r="AV707" s="135"/>
      <c r="AW707" s="14"/>
      <c r="AX707" s="14"/>
      <c r="AY707" s="160">
        <f t="shared" si="64"/>
        <v>0</v>
      </c>
      <c r="AZ707" s="151"/>
      <c r="BA707" s="108"/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/>
      <c r="BI707" s="17"/>
      <c r="BJ707" s="17" t="s">
        <v>1128</v>
      </c>
      <c r="BK707" s="18"/>
      <c r="BL707" s="16"/>
      <c r="BM707" s="129"/>
      <c r="BN707" s="129"/>
      <c r="BO707" s="129"/>
      <c r="BP707" s="18"/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/>
      </c>
    </row>
    <row r="708" spans="1:72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/>
      <c r="AS708" s="107"/>
      <c r="AT708" s="107"/>
      <c r="AU708" s="135"/>
      <c r="AV708" s="135"/>
      <c r="AW708" s="14"/>
      <c r="AX708" s="14"/>
      <c r="AY708" s="160">
        <f t="shared" si="64"/>
        <v>0</v>
      </c>
      <c r="AZ708" s="151"/>
      <c r="BA708" s="108"/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/>
      <c r="BI708" s="17"/>
      <c r="BJ708" s="17" t="s">
        <v>1085</v>
      </c>
      <c r="BK708" s="18"/>
      <c r="BL708" s="16"/>
      <c r="BM708" s="129"/>
      <c r="BN708" s="129"/>
      <c r="BO708" s="129"/>
      <c r="BP708" s="18"/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/>
      </c>
    </row>
    <row r="709" spans="1:72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/>
      <c r="AS709" s="107"/>
      <c r="AT709" s="107"/>
      <c r="AU709" s="135"/>
      <c r="AV709" s="135"/>
      <c r="AW709" s="14"/>
      <c r="AX709" s="14"/>
      <c r="AY709" s="160">
        <f t="shared" si="64"/>
        <v>0</v>
      </c>
      <c r="AZ709" s="151"/>
      <c r="BA709" s="108"/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/>
      <c r="BI709" s="17"/>
      <c r="BJ709" s="17" t="s">
        <v>1085</v>
      </c>
      <c r="BK709" s="18"/>
      <c r="BL709" s="16"/>
      <c r="BM709" s="129"/>
      <c r="BN709" s="129"/>
      <c r="BO709" s="129"/>
      <c r="BP709" s="18"/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2015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2016</v>
      </c>
      <c r="BK711" s="18" t="s">
        <v>2016</v>
      </c>
      <c r="BL711" s="16"/>
      <c r="BM711" s="129" t="s">
        <v>440</v>
      </c>
      <c r="BN711" s="129" t="s">
        <v>460</v>
      </c>
      <c r="BO711" s="129" t="s">
        <v>574</v>
      </c>
      <c r="BP711" s="18" t="s">
        <v>2016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2017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2016</v>
      </c>
      <c r="BK712" s="18" t="s">
        <v>2016</v>
      </c>
      <c r="BL712" s="16"/>
      <c r="BM712" s="129" t="s">
        <v>440</v>
      </c>
      <c r="BN712" s="129" t="s">
        <v>460</v>
      </c>
      <c r="BO712" s="129" t="s">
        <v>574</v>
      </c>
      <c r="BP712" s="18" t="s">
        <v>2016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2018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2016</v>
      </c>
      <c r="BK713" s="18" t="s">
        <v>2016</v>
      </c>
      <c r="BL713" s="16"/>
      <c r="BM713" s="129" t="s">
        <v>440</v>
      </c>
      <c r="BN713" s="129" t="s">
        <v>460</v>
      </c>
      <c r="BO713" s="129" t="s">
        <v>574</v>
      </c>
      <c r="BP713" s="18" t="s">
        <v>2016</v>
      </c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>CCOCirculaçãoIntervaloContrato</v>
      </c>
    </row>
    <row r="714" spans="1:72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2019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2016</v>
      </c>
      <c r="BK714" s="18" t="s">
        <v>2016</v>
      </c>
      <c r="BL714" s="16"/>
      <c r="BM714" s="129" t="s">
        <v>440</v>
      </c>
      <c r="BN714" s="129" t="s">
        <v>460</v>
      </c>
      <c r="BO714" s="129" t="s">
        <v>574</v>
      </c>
      <c r="BP714" s="18" t="s">
        <v>2016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2020</v>
      </c>
      <c r="BK717" s="18" t="s">
        <v>2020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2021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tr">
        <f>IF(BS_CONTROLE[[#This Row],[Atividade]]=0, "-", BS_CONTROLE[[#This Row],[Atividade]])</f>
        <v>DESCARGA DE MATERIAL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/>
      <c r="AS718" s="107"/>
      <c r="AT718" s="107"/>
      <c r="AU718" s="135"/>
      <c r="AV718" s="135"/>
      <c r="AW718" s="14"/>
      <c r="AX718" s="14"/>
      <c r="AY718" s="160">
        <f t="shared" si="70"/>
        <v>0</v>
      </c>
      <c r="AZ718" s="151"/>
      <c r="BA718" s="108"/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/>
      <c r="BI718" s="17"/>
      <c r="BJ718" s="17" t="s">
        <v>2022</v>
      </c>
      <c r="BK718" s="18"/>
      <c r="BL718" s="16"/>
      <c r="BM718" s="129"/>
      <c r="BN718" s="129"/>
      <c r="BO718" s="129"/>
      <c r="BP718" s="18"/>
      <c r="BQ718" s="12" t="str">
        <f t="shared" si="72"/>
        <v>Produção e Intervalo</v>
      </c>
      <c r="BR718" s="19">
        <f t="shared" si="73"/>
        <v>0</v>
      </c>
      <c r="BS718" s="19">
        <f t="shared" si="74"/>
        <v>0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2023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2016</v>
      </c>
      <c r="BK720" s="18" t="s">
        <v>2016</v>
      </c>
      <c r="BL720" s="16"/>
      <c r="BM720" s="129" t="s">
        <v>440</v>
      </c>
      <c r="BN720" s="129" t="s">
        <v>460</v>
      </c>
      <c r="BO720" s="129" t="s">
        <v>574</v>
      </c>
      <c r="BP720" s="18" t="s">
        <v>2016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/>
      <c r="AS721" s="107"/>
      <c r="AT721" s="107"/>
      <c r="AU721" s="135"/>
      <c r="AV721" s="135"/>
      <c r="AW721" s="14"/>
      <c r="AX721" s="14"/>
      <c r="AY721" s="160">
        <f t="shared" si="70"/>
        <v>0</v>
      </c>
      <c r="AZ721" s="151"/>
      <c r="BA721" s="108"/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/>
      <c r="BI721" s="17"/>
      <c r="BJ721" s="17" t="s">
        <v>1128</v>
      </c>
      <c r="BK721" s="18"/>
      <c r="BL721" s="16"/>
      <c r="BM721" s="129"/>
      <c r="BN721" s="129"/>
      <c r="BO721" s="129"/>
      <c r="BP721" s="18"/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/>
      </c>
    </row>
    <row r="722" spans="1:72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830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tr">
        <f>IF(BS_CONTROLE[[#This Row],[Atividade]]=0, "-", BS_CONTROLE[[#This Row],[Atividade]])</f>
        <v>MODERNIZAÇÃO - PEDRA - DESCARGA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/>
      <c r="AS722" s="107"/>
      <c r="AT722" s="107"/>
      <c r="AU722" s="135"/>
      <c r="AV722" s="135"/>
      <c r="AW722" s="14"/>
      <c r="AX722" s="14"/>
      <c r="AY722" s="160">
        <f t="shared" si="70"/>
        <v>0</v>
      </c>
      <c r="AZ722" s="151"/>
      <c r="BA722" s="108"/>
      <c r="BB722" s="10" t="str">
        <f>IFERROR(_xlfn.XLOOKUP(AI722, BS_ATIVIDADE[ATIVIDADE],BS_ATIVIDADE[UNIDADE] ), "*")</f>
        <v>VAGÕES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/>
      <c r="BI722" s="17"/>
      <c r="BJ722" s="17" t="s">
        <v>2024</v>
      </c>
      <c r="BK722" s="18"/>
      <c r="BL722" s="16"/>
      <c r="BM722" s="129"/>
      <c r="BN722" s="129"/>
      <c r="BO722" s="129"/>
      <c r="BP722" s="18"/>
      <c r="BQ722" s="12" t="str">
        <f t="shared" si="72"/>
        <v>Produção e Intervalo</v>
      </c>
      <c r="BR722" s="19">
        <f t="shared" si="73"/>
        <v>0</v>
      </c>
      <c r="BS722" s="19">
        <f t="shared" si="74"/>
        <v>0</v>
      </c>
      <c r="BT722" s="185" t="str">
        <f t="shared" si="75"/>
        <v/>
      </c>
    </row>
    <row r="723" spans="1:72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2025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2026</v>
      </c>
      <c r="BK723" s="18" t="s">
        <v>2026</v>
      </c>
      <c r="BL723" s="16"/>
      <c r="BM723" s="129" t="s">
        <v>440</v>
      </c>
      <c r="BN723" s="129" t="s">
        <v>469</v>
      </c>
      <c r="BO723" s="129" t="s">
        <v>530</v>
      </c>
      <c r="BP723" s="18" t="s">
        <v>2026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2027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2026</v>
      </c>
      <c r="BK724" s="18" t="s">
        <v>2026</v>
      </c>
      <c r="BL724" s="16"/>
      <c r="BM724" s="129" t="s">
        <v>440</v>
      </c>
      <c r="BN724" s="129" t="s">
        <v>469</v>
      </c>
      <c r="BO724" s="129" t="s">
        <v>530</v>
      </c>
      <c r="BP724" s="18" t="s">
        <v>2026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2028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2026</v>
      </c>
      <c r="BK725" s="18" t="s">
        <v>2026</v>
      </c>
      <c r="BL725" s="16"/>
      <c r="BM725" s="129" t="s">
        <v>440</v>
      </c>
      <c r="BN725" s="129" t="s">
        <v>469</v>
      </c>
      <c r="BO725" s="129" t="s">
        <v>530</v>
      </c>
      <c r="BP725" s="18" t="s">
        <v>2026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2029</v>
      </c>
      <c r="BK726" s="18" t="s">
        <v>1987</v>
      </c>
      <c r="BL726" s="16"/>
      <c r="BM726" s="129" t="s">
        <v>447</v>
      </c>
      <c r="BN726" s="129" t="s">
        <v>471</v>
      </c>
      <c r="BO726" s="129" t="s">
        <v>471</v>
      </c>
      <c r="BP726" s="18" t="s">
        <v>2030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2031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/>
      <c r="AS727" s="107"/>
      <c r="AT727" s="107"/>
      <c r="AU727" s="135"/>
      <c r="AV727" s="135"/>
      <c r="AW727" s="14"/>
      <c r="AX727" s="14"/>
      <c r="AY727" s="160">
        <f t="shared" si="70"/>
        <v>0</v>
      </c>
      <c r="AZ727" s="151"/>
      <c r="BA727" s="108"/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/>
      <c r="BI727" s="17"/>
      <c r="BJ727" s="17" t="s">
        <v>1128</v>
      </c>
      <c r="BK727" s="18"/>
      <c r="BL727" s="16"/>
      <c r="BM727" s="129"/>
      <c r="BN727" s="129"/>
      <c r="BO727" s="129"/>
      <c r="BP727" s="18"/>
      <c r="BQ727" s="12" t="str">
        <f t="shared" si="72"/>
        <v>Produção e Intervalo</v>
      </c>
      <c r="BR727" s="19">
        <f t="shared" si="73"/>
        <v>0</v>
      </c>
      <c r="BS727" s="19">
        <f t="shared" si="74"/>
        <v>0</v>
      </c>
      <c r="BT727" s="185" t="str">
        <f t="shared" si="75"/>
        <v/>
      </c>
    </row>
    <row r="728" spans="1:72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/>
      <c r="AS728" s="107"/>
      <c r="AT728" s="107"/>
      <c r="AU728" s="135"/>
      <c r="AV728" s="135"/>
      <c r="AW728" s="14"/>
      <c r="AX728" s="14"/>
      <c r="AY728" s="160">
        <f t="shared" si="70"/>
        <v>0</v>
      </c>
      <c r="AZ728" s="151"/>
      <c r="BA728" s="108"/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/>
      <c r="BI728" s="17"/>
      <c r="BJ728" s="17" t="s">
        <v>1085</v>
      </c>
      <c r="BK728" s="18"/>
      <c r="BL728" s="16"/>
      <c r="BM728" s="129"/>
      <c r="BN728" s="129"/>
      <c r="BO728" s="129"/>
      <c r="BP728" s="18"/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/>
      </c>
    </row>
    <row r="729" spans="1:72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/>
      <c r="AS729" s="107"/>
      <c r="AT729" s="107"/>
      <c r="AU729" s="135"/>
      <c r="AV729" s="135"/>
      <c r="AW729" s="14"/>
      <c r="AX729" s="14"/>
      <c r="AY729" s="160">
        <f t="shared" si="70"/>
        <v>0</v>
      </c>
      <c r="AZ729" s="151"/>
      <c r="BA729" s="108"/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/>
      <c r="BH729" s="17"/>
      <c r="BI729" s="17"/>
      <c r="BJ729" s="17" t="s">
        <v>1085</v>
      </c>
      <c r="BK729" s="18"/>
      <c r="BL729" s="16"/>
      <c r="BM729" s="129"/>
      <c r="BN729" s="129"/>
      <c r="BO729" s="129"/>
      <c r="BP729" s="18"/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  <row r="1003" spans="1:72">
      <c r="A1003" s="215" t="str">
        <f>D1003&amp;B1003</f>
        <v/>
      </c>
      <c r="B1003" s="216"/>
      <c r="C1003" s="217" t="str">
        <f>IF(BS_CONTROLE[[#This Row],[DATA]]="","",WEEKNUM(BS_CONTROLE[[#This Row],[DATA]]))</f>
        <v/>
      </c>
      <c r="D1003" s="207"/>
      <c r="E1003" s="208"/>
      <c r="F1003" s="209"/>
      <c r="G1003" s="218" t="str">
        <f>IF(D1003="","*",VLOOKUP(F1003,BS_ATIVIDADE[],3,FALSE))</f>
        <v>*</v>
      </c>
      <c r="H1003" s="219"/>
      <c r="I1003" s="219"/>
      <c r="J1003" s="220"/>
      <c r="K1003" s="220"/>
      <c r="L1003" s="211"/>
      <c r="M1003" s="22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22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221"/>
      <c r="P1003" s="221"/>
      <c r="Q1003" s="211"/>
      <c r="R1003" s="222" t="str">
        <f>IFERROR(_xlfn.XLOOKUP(F1003, BS_ATIVIDADE[ATIVIDADE],BS_ATIVIDADE[UNIDADE] ), "*")</f>
        <v>*</v>
      </c>
      <c r="S1003" s="209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209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223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211"/>
      <c r="W1003" s="211"/>
      <c r="X1003" s="224"/>
      <c r="Y1003" s="225"/>
      <c r="Z1003" s="224"/>
      <c r="AA1003" s="211"/>
      <c r="AB1003" s="212"/>
      <c r="AC1003" s="212"/>
      <c r="AD1003" s="213"/>
      <c r="AE1003" s="211"/>
      <c r="AF1003" s="211"/>
      <c r="AG1003" s="220"/>
      <c r="AH1003" s="226"/>
      <c r="AI1003" s="227" t="str">
        <f>IF(BS_CONTROLE[[#This Row],[Atividade]]=0, "-", BS_CONTROLE[[#This Row],[Atividade]])</f>
        <v>-</v>
      </c>
      <c r="AJ1003" s="228" t="str">
        <f>IF(BS_CONTROLE[[#This Row],[Atividade]]=0, "-", BS_CONTROLE[[#This Row],[Atividade]])</f>
        <v>-</v>
      </c>
      <c r="AK1003" s="229">
        <f>BS_CONTROLE[[#This Row],[Local - Partida]]</f>
        <v>0</v>
      </c>
      <c r="AL1003" s="229">
        <f>BS_CONTROLE[[#This Row],[Local - Encerramento]]</f>
        <v>0</v>
      </c>
      <c r="AM1003" s="230" t="str">
        <f>IF(BS_CONTROLE[[#This Row],[Entre - Estações]]=0, "-", BS_CONTROLE[[#This Row],[Entre - Estações]])</f>
        <v>-</v>
      </c>
      <c r="AN1003" s="231" t="str">
        <f>IF(BS_CONTROLE[[#This Row],[SB]]=0, "-", BS_CONTROLE[[#This Row],[SB]])</f>
        <v>-</v>
      </c>
      <c r="AO1003" s="211" t="str">
        <f>IF(BS_CONTROLE[[#This Row],[SUB]]=0, "-", BS_CONTROLE[[#This Row],[SUB]])</f>
        <v>-</v>
      </c>
      <c r="AP1003" s="211">
        <f>BS_CONTROLE[[#This Row],[KM - Inicio]]</f>
        <v>0</v>
      </c>
      <c r="AQ1003" s="211">
        <f>BS_CONTROLE[[#This Row],[KM - Inicio]]</f>
        <v>0</v>
      </c>
      <c r="AR1003" s="232"/>
      <c r="AS1003" s="232"/>
      <c r="AT1003" s="232"/>
      <c r="AU1003" s="233"/>
      <c r="AV1003" s="233"/>
      <c r="AW1003" s="233"/>
      <c r="AX1003" s="233"/>
      <c r="AY1003" s="234" t="str">
        <f>IF(D1003="","*",IFERROR(IF(ISODD(COUNT(AS1003:AX1003)),"ERRO",SUM((AT1003-AS1003),(AV1003-AU1003),(AX1003-AW1003))),"ERRO"))</f>
        <v>*</v>
      </c>
      <c r="AZ1003" s="235"/>
      <c r="BA1003" s="236"/>
      <c r="BB1003" s="222" t="str">
        <f>IFERROR(_xlfn.XLOOKUP(AI1003, BS_ATIVIDADE[ATIVIDADE],BS_ATIVIDADE[UNIDADE] ), "*")</f>
        <v>*</v>
      </c>
      <c r="BC1003" s="237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237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223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231">
        <f>BS_CONTROLE[[#This Row],[Responsavel pelo boletim]]</f>
        <v>0</v>
      </c>
      <c r="BG1003" s="238"/>
      <c r="BH1003" s="239"/>
      <c r="BI1003" s="239"/>
      <c r="BJ1003" s="239" t="s">
        <v>2032</v>
      </c>
      <c r="BK1003" s="240"/>
      <c r="BL1003" s="238"/>
      <c r="BM1003" s="241"/>
      <c r="BN1003" s="241"/>
      <c r="BO1003" s="241"/>
      <c r="BP1003" s="242"/>
      <c r="BQ1003" s="243" t="str">
        <f>IF(AND(BR1003&lt;1,BS1003&lt;1),"Produção e Intervalo",IF(BR1003&lt;1,"Intervalo",IF(BS1003&lt;1,"Produção","Aderente")))</f>
        <v>Aderente</v>
      </c>
      <c r="BR1003" s="215" t="str">
        <f>IF(OR(B1003="",F1003=""),"*",AY1003/P1003)</f>
        <v>*</v>
      </c>
      <c r="BS1003" s="215" t="str">
        <f>IF(OR(B1003="",F1003=""),"*",BA1003/Q1003)</f>
        <v>*</v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3">
    <cfRule type="expression" dxfId="168" priority="53986">
      <formula>#REF!=1</formula>
    </cfRule>
  </conditionalFormatting>
  <conditionalFormatting sqref="BE6:BE1003 U6:U1003 AY6:AY1003">
    <cfRule type="cellIs" dxfId="167" priority="53970" operator="equal">
      <formula>"ERRO"</formula>
    </cfRule>
  </conditionalFormatting>
  <conditionalFormatting sqref="BQ6:BQ1003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3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3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3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3 BC1:BC1048576" xr:uid="{D50C8F1C-1457-4B16-BCED-8805920651BE}"/>
    <dataValidation type="list" allowBlank="1" showInputMessage="1" showErrorMessage="1" sqref="BD6:BD1003" xr:uid="{2BE53FF9-2AB3-404D-B4FC-AC274515B234}">
      <formula1>GERENCIA</formula1>
    </dataValidation>
    <dataValidation type="list" allowBlank="1" showInputMessage="1" showErrorMessage="1" sqref="D6:D1003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X6:X1003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AI6:AI1003 F6:F1003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2033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2034</v>
      </c>
      <c r="C4" s="156" t="s">
        <v>2035</v>
      </c>
      <c r="D4" s="156" t="s">
        <v>2036</v>
      </c>
      <c r="E4" s="156" t="s">
        <v>2037</v>
      </c>
      <c r="F4" s="156" t="s">
        <v>4</v>
      </c>
      <c r="G4" s="156" t="s">
        <v>2038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2039</v>
      </c>
      <c r="C6" s="157">
        <v>407867</v>
      </c>
      <c r="D6" s="157" t="s">
        <v>2040</v>
      </c>
      <c r="E6" s="157" t="s">
        <v>826</v>
      </c>
      <c r="F6" s="157" t="s">
        <v>2041</v>
      </c>
      <c r="G6" s="158"/>
    </row>
    <row r="7" spans="2:7">
      <c r="B7" s="177" t="s">
        <v>2042</v>
      </c>
      <c r="C7" s="177">
        <v>293644</v>
      </c>
      <c r="D7" s="177" t="s">
        <v>2043</v>
      </c>
      <c r="E7" s="177" t="s">
        <v>826</v>
      </c>
      <c r="F7" s="177" t="s">
        <v>2041</v>
      </c>
      <c r="G7" s="178" t="s">
        <v>2044</v>
      </c>
    </row>
    <row r="8" spans="2:7">
      <c r="B8" s="157" t="s">
        <v>2045</v>
      </c>
      <c r="C8" s="157">
        <v>256790</v>
      </c>
      <c r="D8" s="157" t="s">
        <v>2046</v>
      </c>
      <c r="E8" s="157" t="s">
        <v>827</v>
      </c>
      <c r="F8" s="157" t="s">
        <v>2047</v>
      </c>
      <c r="G8" s="158">
        <v>46357</v>
      </c>
    </row>
    <row r="9" spans="2:7" ht="29.25">
      <c r="B9" s="157" t="s">
        <v>2048</v>
      </c>
      <c r="C9" s="157"/>
      <c r="D9" s="157"/>
      <c r="E9" s="157" t="s">
        <v>827</v>
      </c>
      <c r="F9" s="157" t="s">
        <v>2047</v>
      </c>
      <c r="G9" s="158" t="s">
        <v>2049</v>
      </c>
    </row>
    <row r="10" spans="2:7">
      <c r="B10" s="157" t="s">
        <v>2050</v>
      </c>
      <c r="C10" s="157">
        <v>265193</v>
      </c>
      <c r="D10" s="157" t="s">
        <v>2051</v>
      </c>
      <c r="E10" s="157" t="s">
        <v>828</v>
      </c>
      <c r="F10" s="157" t="s">
        <v>54</v>
      </c>
      <c r="G10" s="157" t="s">
        <v>2052</v>
      </c>
    </row>
    <row r="11" spans="2:7">
      <c r="B11" s="157" t="s">
        <v>2053</v>
      </c>
      <c r="C11" s="157">
        <v>293716</v>
      </c>
      <c r="D11" s="157" t="s">
        <v>2054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2055</v>
      </c>
      <c r="C12" s="157">
        <v>257258</v>
      </c>
      <c r="D12" s="157" t="s">
        <v>2056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2057</v>
      </c>
      <c r="C13" s="157">
        <v>371147</v>
      </c>
      <c r="D13" s="157" t="s">
        <v>2058</v>
      </c>
      <c r="E13" s="157" t="s">
        <v>829</v>
      </c>
      <c r="F13" s="157" t="s">
        <v>71</v>
      </c>
      <c r="G13" s="157" t="s">
        <v>2052</v>
      </c>
    </row>
    <row r="14" spans="2:7">
      <c r="B14" s="157" t="s">
        <v>2059</v>
      </c>
      <c r="C14" s="157">
        <v>259230</v>
      </c>
      <c r="D14" s="157" t="s">
        <v>2060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2061</v>
      </c>
      <c r="C15" s="157">
        <v>370705</v>
      </c>
      <c r="D15" s="157"/>
      <c r="E15" s="157" t="s">
        <v>829</v>
      </c>
      <c r="F15" s="157" t="s">
        <v>71</v>
      </c>
      <c r="G15" s="157" t="s">
        <v>2052</v>
      </c>
    </row>
    <row r="16" spans="2:7" ht="29.25">
      <c r="B16" s="157" t="s">
        <v>2062</v>
      </c>
      <c r="C16" s="157">
        <v>258542</v>
      </c>
      <c r="D16" s="157" t="s">
        <v>2063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2064</v>
      </c>
      <c r="C17" s="157">
        <v>257050</v>
      </c>
      <c r="D17" s="157" t="s">
        <v>2065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2066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686</v>
      </c>
      <c r="C4" s="159" t="s">
        <v>2067</v>
      </c>
      <c r="D4" s="159" t="s">
        <v>2068</v>
      </c>
      <c r="E4" s="159" t="s">
        <v>2069</v>
      </c>
      <c r="F4" s="156" t="s">
        <v>2070</v>
      </c>
      <c r="G4" s="159" t="s">
        <v>2071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2072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2073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2072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2074</v>
      </c>
      <c r="G9" s="162" t="s">
        <v>2075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2072</v>
      </c>
      <c r="G10" s="162"/>
    </row>
    <row r="11" spans="2:7" ht="19.5" customHeight="1">
      <c r="B11" s="162" t="s">
        <v>2076</v>
      </c>
      <c r="C11" s="162">
        <v>9038</v>
      </c>
      <c r="D11" s="163">
        <v>46076</v>
      </c>
      <c r="E11" s="162">
        <v>8698</v>
      </c>
      <c r="F11" s="164" t="s">
        <v>2077</v>
      </c>
      <c r="G11" s="162"/>
    </row>
    <row r="12" spans="2:7" ht="19.5" customHeight="1">
      <c r="B12" s="162" t="s">
        <v>752</v>
      </c>
      <c r="C12" s="162" t="s">
        <v>2078</v>
      </c>
      <c r="D12" s="163">
        <v>46066</v>
      </c>
      <c r="E12" s="162">
        <v>9500</v>
      </c>
      <c r="F12" s="164" t="s">
        <v>2079</v>
      </c>
      <c r="G12" s="162"/>
    </row>
    <row r="13" spans="2:7" ht="19.5" customHeight="1">
      <c r="B13" s="162" t="s">
        <v>752</v>
      </c>
      <c r="C13" s="162" t="s">
        <v>2080</v>
      </c>
      <c r="D13" s="163">
        <v>46066</v>
      </c>
      <c r="E13" s="162">
        <v>10500</v>
      </c>
      <c r="F13" s="164" t="s">
        <v>2079</v>
      </c>
      <c r="G13" s="162"/>
    </row>
    <row r="14" spans="2:7" ht="19.5" customHeight="1">
      <c r="B14" s="162" t="s">
        <v>752</v>
      </c>
      <c r="C14" s="162" t="s">
        <v>2081</v>
      </c>
      <c r="D14" s="163">
        <v>46066</v>
      </c>
      <c r="E14" s="162">
        <v>9000</v>
      </c>
      <c r="F14" s="164" t="s">
        <v>2079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2082</v>
      </c>
      <c r="D5" s="278"/>
      <c r="E5" s="278"/>
      <c r="F5" s="278"/>
      <c r="G5" s="278"/>
      <c r="H5" s="278"/>
      <c r="I5" s="278"/>
      <c r="J5" s="279"/>
      <c r="K5" s="280" t="s">
        <v>2083</v>
      </c>
      <c r="L5" s="281"/>
      <c r="M5" s="281"/>
      <c r="N5" s="281"/>
      <c r="O5" s="282" t="s">
        <v>2084</v>
      </c>
      <c r="P5" s="283"/>
    </row>
    <row r="6" spans="1:16" s="73" customFormat="1" ht="15" customHeight="1">
      <c r="A6" s="65" t="s">
        <v>2085</v>
      </c>
      <c r="B6" s="74" t="s">
        <v>2086</v>
      </c>
      <c r="C6" s="75" t="s">
        <v>995</v>
      </c>
      <c r="D6" s="76" t="s">
        <v>996</v>
      </c>
      <c r="E6" s="75" t="s">
        <v>2087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2088</v>
      </c>
      <c r="M6" s="79" t="s">
        <v>611</v>
      </c>
      <c r="N6" s="80" t="s">
        <v>990</v>
      </c>
      <c r="O6" s="154" t="s">
        <v>1033</v>
      </c>
      <c r="P6" s="132" t="s">
        <v>2089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em outra deslocado para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-</v>
      </c>
      <c r="D1002" s="82" t="str">
        <f>IF(SP_SUL!T1003="","*",SP_SUL!T1003)</f>
        <v>-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-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>
        <f>IF(SP_SUL!AK1003="","*",SP_SUL!AK1003)</f>
        <v>0</v>
      </c>
      <c r="L1002" s="82" t="str">
        <f>IF(SP_SUL!AM1003="","*",SP_SUL!AM1003)</f>
        <v>-</v>
      </c>
      <c r="M1002" s="82">
        <f>IF(SP_SUL!AP1003="","*",SP_SUL!AP1003)</f>
        <v>0</v>
      </c>
      <c r="N1002" s="82" t="str">
        <f>IF(SP_SUL!AM1003="","*",SP_SUL!AM1003)</f>
        <v>-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689" sqref="B689:T7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2090</v>
      </c>
      <c r="V1" s="289"/>
      <c r="W1" s="289"/>
    </row>
    <row r="2" spans="1:23" ht="15" customHeight="1">
      <c r="A2" s="86" t="s">
        <v>2091</v>
      </c>
      <c r="B2" s="86" t="s">
        <v>2086</v>
      </c>
      <c r="C2" s="86" t="s">
        <v>411</v>
      </c>
      <c r="D2" s="87" t="s">
        <v>995</v>
      </c>
      <c r="E2" s="87" t="s">
        <v>4</v>
      </c>
      <c r="F2" s="87" t="s">
        <v>2085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2092</v>
      </c>
      <c r="T2" s="90" t="s">
        <v>998</v>
      </c>
      <c r="U2" s="137">
        <f ca="1">TODAY()-1</f>
        <v>46079</v>
      </c>
      <c r="V2" s="137">
        <f ca="1">U2-1</f>
        <v>46078</v>
      </c>
      <c r="W2" s="137">
        <f ca="1">V2-1</f>
        <v>46077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1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0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0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1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1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1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>
        <f ca="1">_xlfn.XLOOKUP(G109&amp;$V$2,BS_CONTROLE[CHAVE],BS_CONTROLE[Quantidade_11],"-")</f>
        <v>0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1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1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>
        <f ca="1">_xlfn.XLOOKUP(G163&amp;$W$2,BS_CONTROLE[CHAVE],BS_CONTROLE[Quantidade_11],"-")</f>
        <v>0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60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>
        <f ca="1">_xlfn.XLOOKUP(G226&amp;$V$2,BS_CONTROLE[CHAVE],BS_CONTROLE[Quantidade_11],"-")</f>
        <v>0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0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60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0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1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0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60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60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1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1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0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60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0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0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1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0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60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>
        <f ca="1">_xlfn.XLOOKUP(G443&amp;$V$2,BS_CONTROLE[CHAVE],BS_CONTROLE[Quantidade_11],"-")</f>
        <v>0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60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0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60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0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1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0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0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312</v>
      </c>
      <c r="V553" s="136">
        <f ca="1">_xlfn.XLOOKUP(G553&amp;$V$2,BS_CONTROLE[CHAVE],BS_CONTROLE[Quantidade_11],"-")</f>
        <v>0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1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1</v>
      </c>
      <c r="V565" s="136">
        <f ca="1">_xlfn.XLOOKUP(G565&amp;$V$2,BS_CONTROLE[CHAVE],BS_CONTROLE[Quantidade_11],"-")</f>
        <v>0</v>
      </c>
      <c r="W565" s="136">
        <f ca="1">_xlfn.XLOOKUP(G565&amp;$W$2,BS_CONTROLE[CHAVE],BS_CONTROLE[Quantidade_11],"-")</f>
        <v>0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1</v>
      </c>
      <c r="V570" s="136">
        <f ca="1">_xlfn.XLOOKUP(G570&amp;$V$2,BS_CONTROLE[CHAVE],BS_CONTROLE[Quantidade_11],"-")</f>
        <v>0</v>
      </c>
      <c r="W570" s="136">
        <f ca="1">_xlfn.XLOOKUP(G570&amp;$W$2,BS_CONTROLE[CHAVE],BS_CONTROLE[Quantidade_11],"-")</f>
        <v>0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0</v>
      </c>
      <c r="V579" s="136">
        <f ca="1">_xlfn.XLOOKUP(G579&amp;$V$2,BS_CONTROLE[CHAVE],BS_CONTROLE[Quantidade_11],"-")</f>
        <v>0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312</v>
      </c>
      <c r="V583" s="136">
        <f ca="1">_xlfn.XLOOKUP(G583&amp;$V$2,BS_CONTROLE[CHAVE],BS_CONTROLE[Quantidade_11],"-")</f>
        <v>0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1</v>
      </c>
      <c r="V584" s="136" t="str">
        <f ca="1">_xlfn.XLOOKUP(G584&amp;$V$2,BS_CONTROLE[CHAVE],BS_CONTROLE[Quantidade_11],"-")</f>
        <v>-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>
        <f ca="1">_xlfn.XLOOKUP(G586&amp;$V$2,BS_CONTROLE[CHAVE],BS_CONTROLE[Quantidade_11],"-")</f>
        <v>0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1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1</v>
      </c>
      <c r="V600" s="136">
        <f ca="1">_xlfn.XLOOKUP(G600&amp;$V$2,BS_CONTROLE[CHAVE],BS_CONTROLE[Quantidade_11],"-")</f>
        <v>0</v>
      </c>
      <c r="W600" s="136">
        <f ca="1">_xlfn.XLOOKUP(G600&amp;$W$2,BS_CONTROLE[CHAVE],BS_CONTROLE[Quantidade_11],"-")</f>
        <v>0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90</v>
      </c>
      <c r="W605" s="136">
        <f ca="1">_xlfn.XLOOKUP(G605&amp;$W$2,BS_CONTROLE[CHAVE],BS_CONTROLE[Quantidade_11],"-")</f>
        <v>100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60</v>
      </c>
      <c r="V613" s="136">
        <f ca="1">_xlfn.XLOOKUP(G613&amp;$V$2,BS_CONTROLE[CHAVE],BS_CONTROLE[Quantidade_11],"-")</f>
        <v>40</v>
      </c>
      <c r="W613" s="136">
        <f ca="1">_xlfn.XLOOKUP(G613&amp;$W$2,BS_CONTROLE[CHAVE],BS_CONTROLE[Quantidade_11],"-")</f>
        <v>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>
        <f ca="1">_xlfn.XLOOKUP(G614&amp;$W$2,BS_CONTROLE[CHAVE],BS_CONTROLE[Quantidade_11],"-")</f>
        <v>0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312</v>
      </c>
      <c r="V615" s="136">
        <f ca="1">_xlfn.XLOOKUP(G615&amp;$V$2,BS_CONTROLE[CHAVE],BS_CONTROLE[Quantidade_11],"-")</f>
        <v>0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>
        <f ca="1">_xlfn.XLOOKUP(G617&amp;$V$2,BS_CONTROLE[CHAVE],BS_CONTROLE[Quantidade_11],"-")</f>
        <v>0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1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0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>
        <f ca="1">_xlfn.XLOOKUP(G620&amp;$W$2,BS_CONTROLE[CHAVE],BS_CONTROLE[Quantidade_11],"-")</f>
        <v>0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 t="str">
        <f ca="1">_xlfn.XLOOKUP(G621&amp;$U$2,BS_CONTROLE[CHAVE],BS_CONTROLE[Quantidade_11],"-")</f>
        <v>-</v>
      </c>
      <c r="V621" s="136">
        <f ca="1">_xlfn.XLOOKUP(G621&amp;$V$2,BS_CONTROLE[CHAVE],BS_CONTROLE[Quantidade_11],"-")</f>
        <v>1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>
        <f ca="1">_xlfn.XLOOKUP(G623&amp;$W$2,BS_CONTROLE[CHAVE],BS_CONTROLE[Quantidade_11],"-")</f>
        <v>0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>
        <f ca="1">_xlfn.XLOOKUP(G624&amp;$W$2,BS_CONTROLE[CHAVE],BS_CONTROLE[Quantidade_11],"-")</f>
        <v>0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1</v>
      </c>
      <c r="V631" s="136">
        <f ca="1">_xlfn.XLOOKUP(G631&amp;$V$2,BS_CONTROLE[CHAVE],BS_CONTROLE[Quantidade_11],"-")</f>
        <v>0</v>
      </c>
      <c r="W631" s="136">
        <f ca="1">_xlfn.XLOOKUP(G631&amp;$W$2,BS_CONTROLE[CHAVE],BS_CONTROLE[Quantidade_11],"-")</f>
        <v>0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 t="str">
        <f ca="1">_xlfn.XLOOKUP(G643&amp;$U$2,BS_CONTROLE[CHAVE],BS_CONTROLE[Quantidade_11],"-")</f>
        <v>-</v>
      </c>
      <c r="V643" s="136">
        <f ca="1">_xlfn.XLOOKUP(G643&amp;$V$2,BS_CONTROLE[CHAVE],BS_CONTROLE[Quantidade_11],"-")</f>
        <v>90</v>
      </c>
      <c r="W643" s="136">
        <f ca="1">_xlfn.XLOOKUP(G643&amp;$W$2,BS_CONTROLE[CHAVE],BS_CONTROLE[Quantidade_11],"-")</f>
        <v>100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312</v>
      </c>
      <c r="V645" s="136">
        <f ca="1">_xlfn.XLOOKUP(G645&amp;$V$2,BS_CONTROLE[CHAVE],BS_CONTROLE[Quantidade_11],"-")</f>
        <v>0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>
        <f ca="1">_xlfn.XLOOKUP(G647&amp;$V$2,BS_CONTROLE[CHAVE],BS_CONTROLE[Quantidade_11],"-")</f>
        <v>0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1</v>
      </c>
      <c r="V648" s="136" t="str">
        <f ca="1">_xlfn.XLOOKUP(G648&amp;$V$2,BS_CONTROLE[CHAVE],BS_CONTROLE[Quantidade_11],"-")</f>
        <v>-</v>
      </c>
      <c r="W648" s="136">
        <f ca="1">_xlfn.XLOOKUP(G648&amp;$W$2,BS_CONTROLE[CHAVE],BS_CONTROLE[Quantidade_11],"-")</f>
        <v>0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>
        <f ca="1">_xlfn.XLOOKUP(G649&amp;$U$2,BS_CONTROLE[CHAVE],BS_CONTROLE[Quantidade_11],"-")</f>
        <v>0</v>
      </c>
      <c r="V649" s="136">
        <f ca="1">_xlfn.XLOOKUP(G649&amp;$V$2,BS_CONTROLE[CHAVE],BS_CONTROLE[Quantidade_11],"-")</f>
        <v>0</v>
      </c>
      <c r="W649" s="136" t="str">
        <f ca="1">_xlfn.XLOOKUP(G649&amp;$W$2,BS_CONTROLE[CHAVE],BS_CONTROLE[Quantidade_11],"-")</f>
        <v>-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 t="str">
        <f ca="1">_xlfn.XLOOKUP(G650&amp;$U$2,BS_CONTROLE[CHAVE],BS_CONTROLE[Quantidade_11],"-")</f>
        <v>-</v>
      </c>
      <c r="V650" s="136">
        <f ca="1">_xlfn.XLOOKUP(G650&amp;$V$2,BS_CONTROLE[CHAVE],BS_CONTROLE[Quantidade_11],"-")</f>
        <v>1</v>
      </c>
      <c r="W650" s="136">
        <f ca="1">_xlfn.XLOOKUP(G650&amp;$W$2,BS_CONTROLE[CHAVE],BS_CONTROLE[Quantidade_11],"-")</f>
        <v>0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60</v>
      </c>
      <c r="V651" s="136">
        <f ca="1">_xlfn.XLOOKUP(G651&amp;$V$2,BS_CONTROLE[CHAVE],BS_CONTROLE[Quantidade_11],"-")</f>
        <v>40</v>
      </c>
      <c r="W651" s="136">
        <f ca="1">_xlfn.XLOOKUP(G651&amp;$W$2,BS_CONTROLE[CHAVE],BS_CONTROLE[Quantidade_11],"-")</f>
        <v>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>
        <f ca="1">_xlfn.XLOOKUP(G653&amp;$V$2,BS_CONTROLE[CHAVE],BS_CONTROLE[Quantidade_11],"-")</f>
        <v>0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>
        <f ca="1">_xlfn.XLOOKUP(G655&amp;$V$2,BS_CONTROLE[CHAVE],BS_CONTROLE[Quantidade_11],"-")</f>
        <v>1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1</v>
      </c>
      <c r="V657" s="136">
        <f ca="1">_xlfn.XLOOKUP(G657&amp;$V$2,BS_CONTROLE[CHAVE],BS_CONTROLE[Quantidade_11],"-")</f>
        <v>0</v>
      </c>
      <c r="W657" s="136">
        <f ca="1">_xlfn.XLOOKUP(G657&amp;$W$2,BS_CONTROLE[CHAVE],BS_CONTROLE[Quantidade_11],"-")</f>
        <v>0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>
        <f ca="1">_xlfn.XLOOKUP(G667&amp;$U$2,BS_CONTROLE[CHAVE],BS_CONTROLE[Quantidade_11],"-")</f>
        <v>0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312</v>
      </c>
      <c r="V669" s="136">
        <f ca="1">_xlfn.XLOOKUP(G669&amp;$V$2,BS_CONTROLE[CHAVE],BS_CONTROLE[Quantidade_11],"-")</f>
        <v>0</v>
      </c>
      <c r="W669" s="136">
        <f ca="1">_xlfn.XLOOKUP(G669&amp;$W$2,BS_CONTROLE[CHAVE],BS_CONTROLE[Quantidade_11],"-")</f>
        <v>0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0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>
        <f ca="1">_xlfn.XLOOKUP(G672&amp;$U$2,BS_CONTROLE[CHAVE],BS_CONTROLE[Quantidade_11],"-")</f>
        <v>1</v>
      </c>
      <c r="V672" s="136" t="str">
        <f ca="1">_xlfn.XLOOKUP(G672&amp;$V$2,BS_CONTROLE[CHAVE],BS_CONTROLE[Quantidade_11],"-")</f>
        <v>-</v>
      </c>
      <c r="W672" s="136">
        <f ca="1">_xlfn.XLOOKUP(G672&amp;$W$2,BS_CONTROLE[CHAVE],BS_CONTROLE[Quantidade_11],"-")</f>
        <v>0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>
        <f ca="1">_xlfn.XLOOKUP(G675&amp;$V$2,BS_CONTROLE[CHAVE],BS_CONTROLE[Quantidade_11],"-")</f>
        <v>0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>
        <f ca="1">_xlfn.XLOOKUP(G676&amp;$U$2,BS_CONTROLE[CHAVE],BS_CONTROLE[Quantidade_11],"-")</f>
        <v>0</v>
      </c>
      <c r="V676" s="136">
        <f ca="1">_xlfn.XLOOKUP(G676&amp;$V$2,BS_CONTROLE[CHAVE],BS_CONTROLE[Quantidade_11],"-")</f>
        <v>0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1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>
        <f ca="1">_xlfn.XLOOKUP(G680&amp;$U$2,BS_CONTROLE[CHAVE],BS_CONTROLE[Quantidade_11],"-")</f>
        <v>0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>
        <f ca="1">_xlfn.XLOOKUP(G682&amp;$V$2,BS_CONTROLE[CHAVE],BS_CONTROLE[Quantidade_11],"-")</f>
        <v>0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60</v>
      </c>
      <c r="V683" s="136">
        <f ca="1">_xlfn.XLOOKUP(G683&amp;$V$2,BS_CONTROLE[CHAVE],BS_CONTROLE[Quantidade_11],"-")</f>
        <v>40</v>
      </c>
      <c r="W683" s="136">
        <f ca="1">_xlfn.XLOOKUP(G683&amp;$W$2,BS_CONTROLE[CHAVE],BS_CONTROLE[Quantidade_11],"-")</f>
        <v>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0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 t="str">
        <f ca="1">_xlfn.XLOOKUP(G689&amp;$U$2,BS_CONTROLE[CHAVE],BS_CONTROLE[Quantidade_11],"-")</f>
        <v>-</v>
      </c>
      <c r="V689" s="136">
        <f ca="1">_xlfn.XLOOKUP(G689&amp;$V$2,BS_CONTROLE[CHAVE],BS_CONTROLE[Quantidade_11],"-")</f>
        <v>90</v>
      </c>
      <c r="W689" s="136">
        <f ca="1">_xlfn.XLOOKUP(G689&amp;$W$2,BS_CONTROLE[CHAVE],BS_CONTROLE[Quantidade_11],"-")</f>
        <v>100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0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2496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0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>
        <f ca="1">_xlfn.XLOOKUP(G702&amp;$W$2,BS_CONTROLE[CHAVE],BS_CONTROLE[Quantidade_11],"-")</f>
        <v>0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0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>
        <f ca="1">_xlfn.XLOOKUP(G708&amp;$W$2,BS_CONTROLE[CHAVE],BS_CONTROLE[Quantidade_11],"-")</f>
        <v>0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 t="str">
        <f ca="1">_xlfn.XLOOKUP(G711&amp;$U$2,BS_CONTROLE[CHAVE],BS_CONTROLE[Quantidade_11],"-")</f>
        <v>-</v>
      </c>
      <c r="V711" s="136">
        <f ca="1">_xlfn.XLOOKUP(G711&amp;$V$2,BS_CONTROLE[CHAVE],BS_CONTROLE[Quantidade_11],"-")</f>
        <v>1</v>
      </c>
      <c r="W711" s="136">
        <f ca="1">_xlfn.XLOOKUP(G711&amp;$W$2,BS_CONTROLE[CHAVE],BS_CONTROLE[Quantidade_11],"-")</f>
        <v>0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>
        <f ca="1">_xlfn.XLOOKUP(G714&amp;$W$2,BS_CONTROLE[CHAVE],BS_CONTROLE[Quantidade_11],"-")</f>
        <v>0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>
        <f ca="1">_xlfn.XLOOKUP(G717&amp;$W$2,BS_CONTROLE[CHAVE],BS_CONTROLE[Quantidade_11],"-")</f>
        <v>0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1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60</v>
      </c>
      <c r="V724" s="136">
        <f ca="1">_xlfn.XLOOKUP(G724&amp;$V$2,BS_CONTROLE[CHAVE],BS_CONTROLE[Quantidade_11],"-")</f>
        <v>40</v>
      </c>
      <c r="W724" s="136">
        <f ca="1">_xlfn.XLOOKUP(G724&amp;$W$2,BS_CONTROLE[CHAVE],BS_CONTROLE[Quantidade_11],"-")</f>
        <v>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0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>
        <f ca="1">_xlfn.XLOOKUP(G726&amp;$V$2,BS_CONTROLE[CHAVE],BS_CONTROLE[Quantidade_11],"-")</f>
        <v>0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-</v>
      </c>
      <c r="E999" s="138" t="str">
        <f>IF(SP_SUL!T1003="","*",SP_SUL!T1003)</f>
        <v>-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-</v>
      </c>
      <c r="L999" s="138" t="str">
        <f>IF(SP_SUL!N1003="","*",SP_SUL!N1003)</f>
        <v>-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2093</v>
      </c>
      <c r="C2" s="120" t="s">
        <v>980</v>
      </c>
      <c r="D2" s="75" t="s">
        <v>982</v>
      </c>
      <c r="E2" s="75" t="s">
        <v>2094</v>
      </c>
      <c r="F2" s="98" t="s">
        <v>2095</v>
      </c>
      <c r="G2" s="75" t="s">
        <v>2096</v>
      </c>
      <c r="H2" s="75" t="s">
        <v>2097</v>
      </c>
      <c r="I2" s="75" t="s">
        <v>2098</v>
      </c>
      <c r="J2" s="75" t="s">
        <v>2099</v>
      </c>
      <c r="K2" s="77" t="s">
        <v>2100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-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2101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2026-02-27T11:33:09Z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