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624" documentId="8_{B6337239-1A00-434D-AAD0-422EA1FEB5AE}" xr6:coauthVersionLast="47" xr6:coauthVersionMax="47" xr10:uidLastSave="{981DC8C5-F1B6-4A10-BB77-855A9B8CE1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3" i="1" l="1" a="1"/>
  <c r="M443" i="1" s="1"/>
  <c r="N443" i="1" a="1"/>
  <c r="N443" i="1" s="1"/>
  <c r="M445" i="1" a="1"/>
  <c r="M445" i="1" s="1"/>
  <c r="N445" i="1" a="1"/>
  <c r="N445" i="1" s="1"/>
  <c r="M446" i="1" a="1"/>
  <c r="M446" i="1" s="1"/>
  <c r="N446" i="1" a="1"/>
  <c r="N446" i="1" s="1"/>
  <c r="H440" i="1" a="1"/>
  <c r="H440" i="1" s="1"/>
  <c r="H439" i="1" a="1"/>
  <c r="H439" i="1" s="1"/>
  <c r="C441" i="1"/>
  <c r="C442" i="1"/>
  <c r="C443" i="1"/>
  <c r="C444" i="1"/>
  <c r="C445" i="1"/>
  <c r="C446" i="1"/>
  <c r="C447" i="1"/>
  <c r="C448" i="1"/>
  <c r="C449" i="1"/>
  <c r="H437" i="1" a="1"/>
  <c r="H437" i="1" s="1"/>
  <c r="N435" i="1" a="1"/>
  <c r="N435" i="1" s="1"/>
  <c r="M435" i="1" a="1"/>
  <c r="M435" i="1" s="1"/>
  <c r="N434" i="1" a="1"/>
  <c r="N434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6" i="1" a="1"/>
  <c r="M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/>
  <c r="K350" i="12" s="1"/>
  <c r="N353" i="1" a="1"/>
  <c r="N353" i="1"/>
  <c r="L350" i="12" s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1" i="1" a="1"/>
  <c r="M361" i="1"/>
  <c r="N361" i="1" a="1"/>
  <c r="N361" i="1"/>
  <c r="M362" i="1" a="1"/>
  <c r="M362" i="1"/>
  <c r="N362" i="1" a="1"/>
  <c r="N362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N374" i="1" a="1"/>
  <c r="N374" i="1"/>
  <c r="M375" i="1" a="1"/>
  <c r="M375" i="1"/>
  <c r="K372" i="12" s="1"/>
  <c r="N375" i="1" a="1"/>
  <c r="N375" i="1"/>
  <c r="L372" i="12" s="1"/>
  <c r="K373" i="12"/>
  <c r="L373" i="12"/>
  <c r="M377" i="1" a="1"/>
  <c r="M377" i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K97" i="12" s="1"/>
  <c r="N399" i="1" a="1"/>
  <c r="N399" i="1"/>
  <c r="L97" i="12" s="1"/>
  <c r="M400" i="1" a="1"/>
  <c r="M400" i="1"/>
  <c r="N400" i="1" a="1"/>
  <c r="N400" i="1"/>
  <c r="M402" i="1" a="1"/>
  <c r="M402" i="1"/>
  <c r="N402" i="1" a="1"/>
  <c r="N402" i="1"/>
  <c r="M403" i="1" a="1"/>
  <c r="M403" i="1"/>
  <c r="K99" i="12" s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L136" i="12" s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M60" i="1" a="1"/>
  <c r="M60" i="1"/>
  <c r="M61" i="1" a="1"/>
  <c r="M61" i="1"/>
  <c r="K58" i="12" s="1"/>
  <c r="M62" i="1" a="1"/>
  <c r="M62" i="1"/>
  <c r="K59" i="12" s="1"/>
  <c r="N59" i="1" a="1"/>
  <c r="N59" i="1"/>
  <c r="N60" i="1" a="1"/>
  <c r="N60" i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M41" i="1" a="1"/>
  <c r="M41" i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L44" i="12" s="1"/>
  <c r="H43" i="1" a="1"/>
  <c r="H43" i="1" s="1"/>
  <c r="M43" i="1" a="1"/>
  <c r="M43" i="1"/>
  <c r="N43" i="1" a="1"/>
  <c r="N43" i="1"/>
  <c r="H46" i="1" a="1"/>
  <c r="H46" i="1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07" i="12" s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5" i="12" s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1" i="12" s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29" i="12" s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48" i="12" s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R256" i="1"/>
  <c r="S253" i="12" s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67" i="12" s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78" i="12" s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T107" i="1" a="1"/>
  <c r="T107" i="1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T111" i="1" a="1"/>
  <c r="T111" i="1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T15" i="1" a="1"/>
  <c r="T15" i="1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T16" i="1" a="1"/>
  <c r="T16" i="1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R17" i="1"/>
  <c r="S17" i="1" a="1"/>
  <c r="S17" i="1" s="1"/>
  <c r="T17" i="1" a="1"/>
  <c r="T17" i="1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K313" i="11"/>
  <c r="M313" i="11"/>
  <c r="M314" i="11"/>
  <c r="K316" i="11"/>
  <c r="M316" i="11"/>
  <c r="K317" i="11"/>
  <c r="M317" i="11"/>
  <c r="K318" i="11"/>
  <c r="M318" i="11"/>
  <c r="K319" i="11"/>
  <c r="M319" i="11"/>
  <c r="K320" i="11"/>
  <c r="K321" i="11"/>
  <c r="K322" i="11"/>
  <c r="M322" i="11"/>
  <c r="K323" i="11"/>
  <c r="M323" i="11"/>
  <c r="M324" i="11"/>
  <c r="M325" i="11"/>
  <c r="K327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15" i="11" l="1"/>
  <c r="M320" i="11"/>
  <c r="K314" i="11"/>
  <c r="M312" i="11"/>
  <c r="M307" i="11"/>
  <c r="K306" i="11"/>
  <c r="M304" i="11"/>
  <c r="M201" i="11"/>
  <c r="D14" i="12"/>
  <c r="K14" i="12"/>
  <c r="M12" i="11"/>
  <c r="K12" i="11"/>
  <c r="E7" i="12"/>
  <c r="M327" i="11"/>
  <c r="M321" i="11"/>
  <c r="M31" i="11"/>
  <c r="K31" i="11"/>
  <c r="E14" i="12"/>
  <c r="L14" i="12"/>
  <c r="M24" i="11"/>
  <c r="M30" i="11"/>
  <c r="K30" i="11"/>
  <c r="M8" i="11"/>
  <c r="K8" i="11"/>
  <c r="D12" i="12"/>
  <c r="K311" i="11"/>
  <c r="K252" i="11"/>
  <c r="M196" i="11"/>
  <c r="K25" i="11"/>
  <c r="E11" i="12"/>
  <c r="D10" i="12"/>
  <c r="M23" i="11"/>
  <c r="K23" i="11"/>
  <c r="E9" i="12"/>
  <c r="K13" i="11"/>
  <c r="M315" i="11"/>
  <c r="M255" i="11"/>
  <c r="M175" i="11"/>
  <c r="E3" i="12"/>
  <c r="M29" i="11"/>
  <c r="K29" i="11"/>
  <c r="E12" i="12"/>
  <c r="M256" i="11"/>
  <c r="M174" i="11"/>
  <c r="K256" i="11"/>
  <c r="M177" i="11"/>
  <c r="K174" i="11"/>
  <c r="K24" i="11"/>
  <c r="E10" i="12"/>
  <c r="D7" i="12"/>
  <c r="K214" i="11"/>
  <c r="K249" i="11"/>
  <c r="D3" i="12"/>
  <c r="D11" i="12"/>
  <c r="D9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E15" i="12"/>
  <c r="E13" i="12"/>
  <c r="K173" i="11"/>
  <c r="M32" i="11"/>
  <c r="K32" i="11"/>
  <c r="G170" i="11"/>
  <c r="D4" i="12"/>
  <c r="K4" i="12"/>
  <c r="K296" i="11"/>
  <c r="M249" i="11"/>
  <c r="D13" i="12"/>
  <c r="M25" i="11"/>
  <c r="D15" i="12"/>
  <c r="M220" i="11"/>
  <c r="K220" i="11"/>
  <c r="K218" i="11"/>
  <c r="S59" i="12"/>
  <c r="S117" i="12"/>
  <c r="M296" i="11"/>
  <c r="M179" i="11"/>
  <c r="S61" i="12"/>
  <c r="S118" i="12"/>
  <c r="E56" i="12"/>
  <c r="E200" i="12"/>
  <c r="S46" i="12"/>
  <c r="S113" i="12"/>
  <c r="S38" i="12"/>
  <c r="S108" i="12"/>
  <c r="D34" i="12"/>
  <c r="D190" i="12"/>
  <c r="K34" i="12"/>
  <c r="K190" i="12"/>
  <c r="F191" i="13"/>
  <c r="S33" i="12"/>
  <c r="S189" i="12"/>
  <c r="S30" i="12"/>
  <c r="S186" i="12"/>
  <c r="K27" i="12"/>
  <c r="K183" i="12"/>
  <c r="F184" i="13"/>
  <c r="S19" i="12"/>
  <c r="S175" i="12"/>
  <c r="L15" i="12"/>
  <c r="L171" i="12"/>
  <c r="S12" i="12"/>
  <c r="S3" i="12"/>
  <c r="E6" i="12"/>
  <c r="D5" i="12"/>
  <c r="M9" i="11"/>
  <c r="K9" i="11"/>
  <c r="S109" i="12"/>
  <c r="S15" i="12"/>
  <c r="E108" i="12"/>
  <c r="M162" i="11"/>
  <c r="K162" i="11"/>
  <c r="D105" i="12"/>
  <c r="M160" i="11"/>
  <c r="K160" i="11"/>
  <c r="E103" i="12"/>
  <c r="E222" i="12"/>
  <c r="L103" i="12"/>
  <c r="L222" i="12"/>
  <c r="E98" i="12"/>
  <c r="E220" i="12"/>
  <c r="L98" i="12"/>
  <c r="L220" i="12"/>
  <c r="S97" i="12"/>
  <c r="S13" i="12"/>
  <c r="L93" i="12"/>
  <c r="L12" i="12"/>
  <c r="L84" i="12"/>
  <c r="L212" i="12"/>
  <c r="S81" i="12"/>
  <c r="S128" i="12"/>
  <c r="L80" i="12"/>
  <c r="L210" i="12"/>
  <c r="S79" i="12"/>
  <c r="S127" i="12"/>
  <c r="S71" i="12"/>
  <c r="S122" i="12"/>
  <c r="E202" i="12"/>
  <c r="L202" i="12"/>
  <c r="D201" i="12"/>
  <c r="M293" i="11"/>
  <c r="K293" i="11"/>
  <c r="D199" i="12"/>
  <c r="M291" i="11"/>
  <c r="K291" i="11"/>
  <c r="E198" i="12"/>
  <c r="S197" i="12"/>
  <c r="S280" i="12"/>
  <c r="D196" i="12"/>
  <c r="K196" i="12"/>
  <c r="M288" i="11"/>
  <c r="K288" i="11"/>
  <c r="E195" i="12"/>
  <c r="S57" i="12"/>
  <c r="S116" i="12"/>
  <c r="D56" i="12"/>
  <c r="D200" i="12"/>
  <c r="S44" i="12"/>
  <c r="S111" i="12"/>
  <c r="S16" i="12"/>
  <c r="S172" i="12"/>
  <c r="K15" i="12"/>
  <c r="K171" i="12"/>
  <c r="F172" i="13"/>
  <c r="S14" i="12"/>
  <c r="S4" i="12"/>
  <c r="S10" i="12"/>
  <c r="S104" i="12"/>
  <c r="D6" i="12"/>
  <c r="M10" i="11"/>
  <c r="K10" i="11"/>
  <c r="E4" i="12"/>
  <c r="L4" i="12"/>
  <c r="M165" i="11"/>
  <c r="K165" i="11"/>
  <c r="D108" i="12"/>
  <c r="S105" i="12"/>
  <c r="E104" i="12"/>
  <c r="D103" i="12"/>
  <c r="D222" i="12"/>
  <c r="K103" i="12"/>
  <c r="K222" i="12"/>
  <c r="F223" i="13"/>
  <c r="M158" i="11"/>
  <c r="K158" i="11"/>
  <c r="E102" i="12"/>
  <c r="D98" i="12"/>
  <c r="D220" i="12"/>
  <c r="K98" i="12"/>
  <c r="K220" i="12"/>
  <c r="F221" i="13"/>
  <c r="K93" i="12"/>
  <c r="K12" i="12"/>
  <c r="F13" i="13"/>
  <c r="S92" i="12"/>
  <c r="S130" i="12"/>
  <c r="K84" i="12"/>
  <c r="K212" i="12"/>
  <c r="F213" i="13"/>
  <c r="L83" i="12"/>
  <c r="L9" i="12"/>
  <c r="E81" i="12"/>
  <c r="E128" i="12"/>
  <c r="L81" i="12"/>
  <c r="L128" i="12"/>
  <c r="K80" i="12"/>
  <c r="K210" i="12"/>
  <c r="F211" i="13"/>
  <c r="S76" i="12"/>
  <c r="S125" i="12"/>
  <c r="S65" i="12"/>
  <c r="S8" i="12"/>
  <c r="D202" i="12"/>
  <c r="K202" i="12"/>
  <c r="M294" i="11"/>
  <c r="K294" i="11"/>
  <c r="M292" i="11"/>
  <c r="K292" i="11"/>
  <c r="D198" i="12"/>
  <c r="M290" i="11"/>
  <c r="K290" i="11"/>
  <c r="E197" i="12"/>
  <c r="L197" i="12"/>
  <c r="S196" i="12"/>
  <c r="S279" i="12"/>
  <c r="M178" i="11"/>
  <c r="S55" i="12"/>
  <c r="S115" i="12"/>
  <c r="S54" i="12"/>
  <c r="S199" i="12"/>
  <c r="S52" i="12"/>
  <c r="S114" i="12"/>
  <c r="S50" i="12"/>
  <c r="S6" i="12"/>
  <c r="S48" i="12"/>
  <c r="S5" i="12"/>
  <c r="E34" i="12"/>
  <c r="E190" i="12"/>
  <c r="L34" i="12"/>
  <c r="L190" i="12"/>
  <c r="S32" i="12"/>
  <c r="S188" i="12"/>
  <c r="S29" i="12"/>
  <c r="S185" i="12"/>
  <c r="L27" i="12"/>
  <c r="L183" i="12"/>
  <c r="S9" i="12"/>
  <c r="S103" i="12"/>
  <c r="M11" i="11"/>
  <c r="K11" i="11"/>
  <c r="E5" i="12"/>
  <c r="D109" i="12"/>
  <c r="M164" i="11"/>
  <c r="K164" i="11"/>
  <c r="M161" i="11"/>
  <c r="K161" i="11"/>
  <c r="E105" i="12"/>
  <c r="D104" i="12"/>
  <c r="M159" i="11"/>
  <c r="K159" i="11"/>
  <c r="D102" i="12"/>
  <c r="K83" i="12"/>
  <c r="K9" i="12"/>
  <c r="F10" i="13"/>
  <c r="D81" i="12"/>
  <c r="D128" i="12"/>
  <c r="K81" i="12"/>
  <c r="K128" i="12"/>
  <c r="F129" i="13"/>
  <c r="S72" i="12"/>
  <c r="S123" i="12"/>
  <c r="M295" i="11"/>
  <c r="K295" i="11"/>
  <c r="E201" i="12"/>
  <c r="E199" i="12"/>
  <c r="S198" i="12"/>
  <c r="S34" i="12"/>
  <c r="D197" i="12"/>
  <c r="K197" i="12"/>
  <c r="M289" i="11"/>
  <c r="K289" i="11"/>
  <c r="E196" i="12"/>
  <c r="D194" i="12"/>
  <c r="K194" i="12"/>
  <c r="M286" i="11"/>
  <c r="K286" i="11"/>
  <c r="E193" i="12"/>
  <c r="M276" i="11"/>
  <c r="K276" i="11"/>
  <c r="M274" i="11"/>
  <c r="K274" i="11"/>
  <c r="E188" i="12"/>
  <c r="S187" i="12"/>
  <c r="E186" i="12"/>
  <c r="L186" i="12"/>
  <c r="L273" i="12"/>
  <c r="E185" i="12"/>
  <c r="L185" i="12"/>
  <c r="L272" i="12"/>
  <c r="S184" i="12"/>
  <c r="M265" i="11"/>
  <c r="K265" i="11"/>
  <c r="E183" i="12"/>
  <c r="M262" i="11"/>
  <c r="K262" i="11"/>
  <c r="E182" i="12"/>
  <c r="L182" i="12"/>
  <c r="E181" i="12"/>
  <c r="E271" i="12"/>
  <c r="L181" i="12"/>
  <c r="L271" i="12"/>
  <c r="D179" i="12"/>
  <c r="D176" i="12"/>
  <c r="K176" i="12"/>
  <c r="M252" i="11"/>
  <c r="D173" i="12"/>
  <c r="K173" i="12"/>
  <c r="D171" i="12"/>
  <c r="D170" i="12"/>
  <c r="K170" i="12"/>
  <c r="E168" i="12"/>
  <c r="L168" i="12"/>
  <c r="E166" i="12"/>
  <c r="L166" i="12"/>
  <c r="S165" i="12"/>
  <c r="S148" i="12"/>
  <c r="S156" i="12"/>
  <c r="S143" i="12"/>
  <c r="D149" i="12"/>
  <c r="K149" i="12"/>
  <c r="M227" i="11"/>
  <c r="K227" i="11"/>
  <c r="D147" i="12"/>
  <c r="K147" i="12"/>
  <c r="E145" i="12"/>
  <c r="E141" i="12"/>
  <c r="S139" i="12"/>
  <c r="S138" i="12"/>
  <c r="M213" i="11"/>
  <c r="K213" i="11"/>
  <c r="D132" i="12"/>
  <c r="K132" i="12"/>
  <c r="S131" i="12"/>
  <c r="E130" i="12"/>
  <c r="L130" i="12"/>
  <c r="S129" i="12"/>
  <c r="K196" i="11"/>
  <c r="K191" i="11"/>
  <c r="D126" i="12"/>
  <c r="K189" i="11"/>
  <c r="D124" i="12"/>
  <c r="M187" i="11"/>
  <c r="K187" i="11"/>
  <c r="E122" i="12"/>
  <c r="S121" i="12"/>
  <c r="S119" i="12"/>
  <c r="E118" i="12"/>
  <c r="L118" i="12"/>
  <c r="D117" i="12"/>
  <c r="D195" i="12"/>
  <c r="M287" i="11"/>
  <c r="K287" i="11"/>
  <c r="D193" i="12"/>
  <c r="M277" i="11"/>
  <c r="K277" i="11"/>
  <c r="E192" i="12"/>
  <c r="E191" i="12"/>
  <c r="E189" i="12"/>
  <c r="L189" i="12"/>
  <c r="D188" i="12"/>
  <c r="M272" i="11"/>
  <c r="K272" i="11"/>
  <c r="E187" i="12"/>
  <c r="D186" i="12"/>
  <c r="K186" i="12"/>
  <c r="K273" i="12"/>
  <c r="F274" i="13"/>
  <c r="M270" i="11"/>
  <c r="D185" i="12"/>
  <c r="K185" i="12"/>
  <c r="K272" i="12"/>
  <c r="F273" i="13"/>
  <c r="M269" i="11"/>
  <c r="K269" i="11"/>
  <c r="E184" i="12"/>
  <c r="D183" i="12"/>
  <c r="D182" i="12"/>
  <c r="K182" i="12"/>
  <c r="M261" i="11"/>
  <c r="D181" i="12"/>
  <c r="D271" i="12"/>
  <c r="K181" i="12"/>
  <c r="K271" i="12"/>
  <c r="F272" i="13"/>
  <c r="E180" i="12"/>
  <c r="L180" i="12"/>
  <c r="S179" i="12"/>
  <c r="S27" i="12"/>
  <c r="M254" i="11"/>
  <c r="K254" i="11"/>
  <c r="E178" i="12"/>
  <c r="L178" i="12"/>
  <c r="S176" i="12"/>
  <c r="S25" i="12"/>
  <c r="E175" i="12"/>
  <c r="M250" i="11"/>
  <c r="K250" i="11"/>
  <c r="E172" i="12"/>
  <c r="L172" i="12"/>
  <c r="L265" i="12"/>
  <c r="S171" i="12"/>
  <c r="S24" i="12"/>
  <c r="M247" i="11"/>
  <c r="K247" i="11"/>
  <c r="D168" i="12"/>
  <c r="K168" i="12"/>
  <c r="E167" i="12"/>
  <c r="L167" i="12"/>
  <c r="L23" i="12"/>
  <c r="D166" i="12"/>
  <c r="K166" i="12"/>
  <c r="E165" i="12"/>
  <c r="E148" i="12"/>
  <c r="L165" i="12"/>
  <c r="L148" i="12"/>
  <c r="S162" i="12"/>
  <c r="S147" i="12"/>
  <c r="S149" i="12"/>
  <c r="S251" i="12"/>
  <c r="D145" i="12"/>
  <c r="K145" i="12"/>
  <c r="E144" i="12"/>
  <c r="L144" i="12"/>
  <c r="D141" i="12"/>
  <c r="M219" i="11"/>
  <c r="E139" i="12"/>
  <c r="E138" i="12"/>
  <c r="L139" i="12"/>
  <c r="L138" i="12"/>
  <c r="S137" i="12"/>
  <c r="S136" i="12"/>
  <c r="E133" i="12"/>
  <c r="L133" i="12"/>
  <c r="E131" i="12"/>
  <c r="L131" i="12"/>
  <c r="D130" i="12"/>
  <c r="K130" i="12"/>
  <c r="E129" i="12"/>
  <c r="E127" i="12"/>
  <c r="L127" i="12"/>
  <c r="L239" i="12"/>
  <c r="S126" i="12"/>
  <c r="S238" i="12"/>
  <c r="E125" i="12"/>
  <c r="S124" i="12"/>
  <c r="S20" i="12"/>
  <c r="E123" i="12"/>
  <c r="D122" i="12"/>
  <c r="M185" i="11"/>
  <c r="E121" i="12"/>
  <c r="L121" i="12"/>
  <c r="L19" i="12"/>
  <c r="E119" i="12"/>
  <c r="L119" i="12"/>
  <c r="D118" i="12"/>
  <c r="K118" i="12"/>
  <c r="L196" i="12"/>
  <c r="E194" i="12"/>
  <c r="L194" i="12"/>
  <c r="D192" i="12"/>
  <c r="D191" i="12"/>
  <c r="K191" i="12"/>
  <c r="M275" i="11"/>
  <c r="K275" i="11"/>
  <c r="D189" i="12"/>
  <c r="K189" i="12"/>
  <c r="M273" i="11"/>
  <c r="K273" i="11"/>
  <c r="D187" i="12"/>
  <c r="M271" i="11"/>
  <c r="K271" i="11"/>
  <c r="K270" i="11"/>
  <c r="D184" i="12"/>
  <c r="S182" i="12"/>
  <c r="K261" i="11"/>
  <c r="D180" i="12"/>
  <c r="K180" i="12"/>
  <c r="K255" i="11"/>
  <c r="E179" i="12"/>
  <c r="D178" i="12"/>
  <c r="K178" i="12"/>
  <c r="M253" i="11"/>
  <c r="K253" i="11"/>
  <c r="E176" i="12"/>
  <c r="L176" i="12"/>
  <c r="D175" i="12"/>
  <c r="M251" i="11"/>
  <c r="K251" i="11"/>
  <c r="E173" i="12"/>
  <c r="L173" i="12"/>
  <c r="D172" i="12"/>
  <c r="K172" i="12"/>
  <c r="M248" i="11"/>
  <c r="K248" i="11"/>
  <c r="E171" i="12"/>
  <c r="E170" i="12"/>
  <c r="L170" i="12"/>
  <c r="S169" i="12"/>
  <c r="S263" i="12"/>
  <c r="M245" i="11"/>
  <c r="K245" i="11"/>
  <c r="D167" i="12"/>
  <c r="K167" i="12"/>
  <c r="K23" i="12"/>
  <c r="F24" i="13"/>
  <c r="D165" i="12"/>
  <c r="D148" i="12"/>
  <c r="K165" i="12"/>
  <c r="K148" i="12"/>
  <c r="F149" i="13"/>
  <c r="S159" i="12"/>
  <c r="S144" i="12"/>
  <c r="M228" i="11"/>
  <c r="E149" i="12"/>
  <c r="L149" i="12"/>
  <c r="E147" i="12"/>
  <c r="L147" i="12"/>
  <c r="M225" i="11"/>
  <c r="K225" i="11"/>
  <c r="S145" i="12"/>
  <c r="S141" i="12"/>
  <c r="D144" i="12"/>
  <c r="K144" i="12"/>
  <c r="D139" i="12"/>
  <c r="D138" i="12"/>
  <c r="K139" i="12"/>
  <c r="K138" i="12"/>
  <c r="F139" i="13"/>
  <c r="M217" i="11"/>
  <c r="K217" i="11"/>
  <c r="D133" i="12"/>
  <c r="K133" i="12"/>
  <c r="M212" i="11"/>
  <c r="K212" i="11"/>
  <c r="E132" i="12"/>
  <c r="L132" i="12"/>
  <c r="D131" i="12"/>
  <c r="M202" i="11"/>
  <c r="K202" i="11"/>
  <c r="D129" i="12"/>
  <c r="D127" i="12"/>
  <c r="K127" i="12"/>
  <c r="K239" i="12"/>
  <c r="F240" i="13"/>
  <c r="M190" i="11"/>
  <c r="K190" i="11"/>
  <c r="E126" i="12"/>
  <c r="D125" i="12"/>
  <c r="K188" i="11"/>
  <c r="E124" i="12"/>
  <c r="D123" i="12"/>
  <c r="D121" i="12"/>
  <c r="K121" i="12"/>
  <c r="K19" i="12"/>
  <c r="F20" i="13"/>
  <c r="M182" i="11"/>
  <c r="K182" i="11"/>
  <c r="L120" i="12"/>
  <c r="L234" i="12"/>
  <c r="D119" i="12"/>
  <c r="K119" i="12"/>
  <c r="K178" i="11"/>
  <c r="E117" i="12"/>
  <c r="L117" i="12"/>
  <c r="E116" i="12"/>
  <c r="D116" i="12"/>
  <c r="K175" i="11"/>
  <c r="E115" i="12"/>
  <c r="D115" i="12"/>
  <c r="L115" i="12"/>
  <c r="L230" i="12"/>
  <c r="K115" i="12"/>
  <c r="K230" i="12"/>
  <c r="F231" i="13"/>
  <c r="E114" i="12"/>
  <c r="D114" i="12"/>
  <c r="E113" i="12"/>
  <c r="D113" i="12"/>
  <c r="K172" i="11"/>
  <c r="S112" i="12"/>
  <c r="S17" i="12"/>
  <c r="E111" i="12"/>
  <c r="D111" i="12"/>
  <c r="E110" i="12"/>
  <c r="D110" i="12"/>
  <c r="S110" i="12"/>
  <c r="K110" i="12"/>
  <c r="L335" i="12"/>
  <c r="L74" i="12"/>
  <c r="K335" i="12"/>
  <c r="K74" i="12"/>
  <c r="F75" i="13"/>
  <c r="S333" i="12"/>
  <c r="S73" i="12"/>
  <c r="L333" i="12"/>
  <c r="L73" i="12"/>
  <c r="K333" i="12"/>
  <c r="K73" i="12"/>
  <c r="F74" i="13"/>
  <c r="E332" i="12"/>
  <c r="E363" i="12"/>
  <c r="D332" i="12"/>
  <c r="D363" i="12"/>
  <c r="L332" i="12"/>
  <c r="L363" i="12"/>
  <c r="K332" i="12"/>
  <c r="K363" i="12"/>
  <c r="L329" i="12"/>
  <c r="L71" i="12"/>
  <c r="K329" i="12"/>
  <c r="K71" i="12"/>
  <c r="F72" i="13"/>
  <c r="S327" i="12"/>
  <c r="S69" i="12"/>
  <c r="E325" i="12"/>
  <c r="E68" i="12"/>
  <c r="D325" i="12"/>
  <c r="D68" i="12"/>
  <c r="S325" i="12"/>
  <c r="S68" i="12"/>
  <c r="E324" i="12"/>
  <c r="E354" i="12"/>
  <c r="D324" i="12"/>
  <c r="D354" i="12"/>
  <c r="K324" i="12"/>
  <c r="K354" i="12"/>
  <c r="K320" i="12"/>
  <c r="K161" i="12"/>
  <c r="F162" i="13"/>
  <c r="E319" i="12"/>
  <c r="E358" i="12"/>
  <c r="D319" i="12"/>
  <c r="D358" i="12"/>
  <c r="L319" i="12"/>
  <c r="L358" i="12"/>
  <c r="K319" i="12"/>
  <c r="K358" i="12"/>
  <c r="S315" i="12"/>
  <c r="S67" i="12"/>
  <c r="E310" i="12"/>
  <c r="E351" i="12"/>
  <c r="D310" i="12"/>
  <c r="D351" i="12"/>
  <c r="L310" i="12"/>
  <c r="L351" i="12"/>
  <c r="K310" i="12"/>
  <c r="K351" i="12"/>
  <c r="S309" i="12"/>
  <c r="S350" i="12"/>
  <c r="S308" i="12"/>
  <c r="S66" i="12"/>
  <c r="L307" i="12"/>
  <c r="L65" i="12"/>
  <c r="K307" i="12"/>
  <c r="K65" i="12"/>
  <c r="F66" i="13"/>
  <c r="L306" i="12"/>
  <c r="L64" i="12"/>
  <c r="K306" i="12"/>
  <c r="K64" i="12"/>
  <c r="F65" i="13"/>
  <c r="S304" i="12"/>
  <c r="S62" i="12"/>
  <c r="S302" i="12"/>
  <c r="S60" i="12"/>
  <c r="S300" i="12"/>
  <c r="S58" i="12"/>
  <c r="L297" i="12"/>
  <c r="L347" i="12"/>
  <c r="K297" i="12"/>
  <c r="K347" i="12"/>
  <c r="E294" i="12"/>
  <c r="E345" i="12"/>
  <c r="D294" i="12"/>
  <c r="D345" i="12"/>
  <c r="L294" i="12"/>
  <c r="L345" i="12"/>
  <c r="K294" i="12"/>
  <c r="K345" i="12"/>
  <c r="S293" i="12"/>
  <c r="S56" i="12"/>
  <c r="L290" i="12"/>
  <c r="L343" i="12"/>
  <c r="K290" i="12"/>
  <c r="K343" i="12"/>
  <c r="S289" i="12"/>
  <c r="S158" i="12"/>
  <c r="K289" i="12"/>
  <c r="K158" i="12"/>
  <c r="F159" i="13"/>
  <c r="E283" i="12"/>
  <c r="E341" i="12"/>
  <c r="D283" i="12"/>
  <c r="D341" i="12"/>
  <c r="L283" i="12"/>
  <c r="K283" i="12"/>
  <c r="E282" i="12"/>
  <c r="D282" i="12"/>
  <c r="L282" i="12"/>
  <c r="K282" i="12"/>
  <c r="E281" i="12"/>
  <c r="D281" i="12"/>
  <c r="S281" i="12"/>
  <c r="S339" i="12"/>
  <c r="L281" i="12"/>
  <c r="K281" i="12"/>
  <c r="E280" i="12"/>
  <c r="E338" i="12"/>
  <c r="D280" i="12"/>
  <c r="D338" i="12"/>
  <c r="L280" i="12"/>
  <c r="K280" i="12"/>
  <c r="K338" i="12"/>
  <c r="E279" i="12"/>
  <c r="D279" i="12"/>
  <c r="L279" i="12"/>
  <c r="K279" i="12"/>
  <c r="E278" i="12"/>
  <c r="D278" i="12"/>
  <c r="S278" i="12"/>
  <c r="E277" i="12"/>
  <c r="D277" i="12"/>
  <c r="L277" i="12"/>
  <c r="K277" i="12"/>
  <c r="E276" i="12"/>
  <c r="D276" i="12"/>
  <c r="L276" i="12"/>
  <c r="K276" i="12"/>
  <c r="E275" i="12"/>
  <c r="D275" i="12"/>
  <c r="L275" i="12"/>
  <c r="K275" i="12"/>
  <c r="E274" i="12"/>
  <c r="D274" i="12"/>
  <c r="L274" i="12"/>
  <c r="K274" i="12"/>
  <c r="E273" i="12"/>
  <c r="D273" i="12"/>
  <c r="S273" i="12"/>
  <c r="S332" i="12"/>
  <c r="E272" i="12"/>
  <c r="E331" i="12"/>
  <c r="D272" i="12"/>
  <c r="D331" i="12"/>
  <c r="S272" i="12"/>
  <c r="S331" i="12"/>
  <c r="E270" i="12"/>
  <c r="D270" i="12"/>
  <c r="L270" i="12"/>
  <c r="K270" i="12"/>
  <c r="L269" i="12"/>
  <c r="L328" i="12"/>
  <c r="K269" i="12"/>
  <c r="K328" i="12"/>
  <c r="E268" i="12"/>
  <c r="D268" i="12"/>
  <c r="L268" i="12"/>
  <c r="L327" i="12"/>
  <c r="K268" i="12"/>
  <c r="K327" i="12"/>
  <c r="S267" i="12"/>
  <c r="S51" i="12"/>
  <c r="E266" i="12"/>
  <c r="D266" i="12"/>
  <c r="L266" i="12"/>
  <c r="K266" i="12"/>
  <c r="E265" i="12"/>
  <c r="D265" i="12"/>
  <c r="K265" i="12"/>
  <c r="K50" i="12"/>
  <c r="F51" i="13"/>
  <c r="E264" i="12"/>
  <c r="D264" i="12"/>
  <c r="L264" i="12"/>
  <c r="K264" i="12"/>
  <c r="E263" i="12"/>
  <c r="D263" i="12"/>
  <c r="E262" i="12"/>
  <c r="D262" i="12"/>
  <c r="S262" i="12"/>
  <c r="S49" i="12"/>
  <c r="E261" i="12"/>
  <c r="D261" i="12"/>
  <c r="L261" i="12"/>
  <c r="K261" i="12"/>
  <c r="E260" i="12"/>
  <c r="D260" i="12"/>
  <c r="L260" i="12"/>
  <c r="K260" i="12"/>
  <c r="E258" i="12"/>
  <c r="D258" i="12"/>
  <c r="E257" i="12"/>
  <c r="D257" i="12"/>
  <c r="L257" i="12"/>
  <c r="L320" i="12"/>
  <c r="E256" i="12"/>
  <c r="D256" i="12"/>
  <c r="S256" i="12"/>
  <c r="S47" i="12"/>
  <c r="L256" i="12"/>
  <c r="K256" i="12"/>
  <c r="E255" i="12"/>
  <c r="D255" i="12"/>
  <c r="L255" i="12"/>
  <c r="K255" i="12"/>
  <c r="E254" i="12"/>
  <c r="D254" i="12"/>
  <c r="L254" i="12"/>
  <c r="K254" i="12"/>
  <c r="E253" i="12"/>
  <c r="D253" i="12"/>
  <c r="L253" i="12"/>
  <c r="L317" i="12"/>
  <c r="E252" i="12"/>
  <c r="D252" i="12"/>
  <c r="L252" i="12"/>
  <c r="K252" i="12"/>
  <c r="E251" i="12"/>
  <c r="D251" i="12"/>
  <c r="L251" i="12"/>
  <c r="L315" i="12"/>
  <c r="K251" i="12"/>
  <c r="K315" i="12"/>
  <c r="E250" i="12"/>
  <c r="D250" i="12"/>
  <c r="L250" i="12"/>
  <c r="K250" i="12"/>
  <c r="E249" i="12"/>
  <c r="D249" i="12"/>
  <c r="L249" i="12"/>
  <c r="K249" i="12"/>
  <c r="E248" i="12"/>
  <c r="D248" i="12"/>
  <c r="L248" i="12"/>
  <c r="K248" i="12"/>
  <c r="E246" i="12"/>
  <c r="E45" i="12"/>
  <c r="D246" i="12"/>
  <c r="D45" i="12"/>
  <c r="S246" i="12"/>
  <c r="S45" i="12"/>
  <c r="L246" i="12"/>
  <c r="L45" i="12"/>
  <c r="K246" i="12"/>
  <c r="K45" i="12"/>
  <c r="F46" i="13"/>
  <c r="S245" i="12"/>
  <c r="S311" i="12"/>
  <c r="E244" i="12"/>
  <c r="D244" i="12"/>
  <c r="L244" i="12"/>
  <c r="K244" i="12"/>
  <c r="E243" i="12"/>
  <c r="D243" i="12"/>
  <c r="L243" i="12"/>
  <c r="L309" i="12"/>
  <c r="K243" i="12"/>
  <c r="K309" i="12"/>
  <c r="E242" i="12"/>
  <c r="D242" i="12"/>
  <c r="L242" i="12"/>
  <c r="K242" i="12"/>
  <c r="E241" i="12"/>
  <c r="D241" i="12"/>
  <c r="S241" i="12"/>
  <c r="S155" i="12"/>
  <c r="L241" i="12"/>
  <c r="K241" i="12"/>
  <c r="E240" i="12"/>
  <c r="D240" i="12"/>
  <c r="L240" i="12"/>
  <c r="K240" i="12"/>
  <c r="E239" i="12"/>
  <c r="D239" i="12"/>
  <c r="E238" i="12"/>
  <c r="D238" i="12"/>
  <c r="L238" i="12"/>
  <c r="K238" i="12"/>
  <c r="E237" i="12"/>
  <c r="D237" i="12"/>
  <c r="S237" i="12"/>
  <c r="S154" i="12"/>
  <c r="L237" i="12"/>
  <c r="K237" i="12"/>
  <c r="E236" i="12"/>
  <c r="D236" i="12"/>
  <c r="L236" i="12"/>
  <c r="L304" i="12"/>
  <c r="K236" i="12"/>
  <c r="K304" i="12"/>
  <c r="E235" i="12"/>
  <c r="D235" i="12"/>
  <c r="L235" i="12"/>
  <c r="L303" i="12"/>
  <c r="K235" i="12"/>
  <c r="E234" i="12"/>
  <c r="D234" i="12"/>
  <c r="K234" i="12"/>
  <c r="E233" i="12"/>
  <c r="D233" i="12"/>
  <c r="L233" i="12"/>
  <c r="K233" i="12"/>
  <c r="K302" i="12"/>
  <c r="E232" i="12"/>
  <c r="D232" i="12"/>
  <c r="K232" i="12"/>
  <c r="E231" i="12"/>
  <c r="D231" i="12"/>
  <c r="L231" i="12"/>
  <c r="L301" i="12"/>
  <c r="K231" i="12"/>
  <c r="E230" i="12"/>
  <c r="D230" i="12"/>
  <c r="S230" i="12"/>
  <c r="S42" i="12"/>
  <c r="E229" i="12"/>
  <c r="D229" i="12"/>
  <c r="L229" i="12"/>
  <c r="K229" i="12"/>
  <c r="E228" i="12"/>
  <c r="D228" i="12"/>
  <c r="L228" i="12"/>
  <c r="L300" i="12"/>
  <c r="K228" i="12"/>
  <c r="K300" i="12"/>
  <c r="E227" i="12"/>
  <c r="D227" i="12"/>
  <c r="S227" i="12"/>
  <c r="S152" i="12"/>
  <c r="L227" i="12"/>
  <c r="K227" i="12"/>
  <c r="E226" i="12"/>
  <c r="E299" i="12"/>
  <c r="D226" i="12"/>
  <c r="D299" i="12"/>
  <c r="L226" i="12"/>
  <c r="K226" i="12"/>
  <c r="E225" i="12"/>
  <c r="D225" i="12"/>
  <c r="L225" i="12"/>
  <c r="K225" i="12"/>
  <c r="E224" i="12"/>
  <c r="D224" i="12"/>
  <c r="L224" i="12"/>
  <c r="K224" i="12"/>
  <c r="E223" i="12"/>
  <c r="D223" i="12"/>
  <c r="L223" i="12"/>
  <c r="K223" i="12"/>
  <c r="E221" i="12"/>
  <c r="D221" i="12"/>
  <c r="L221" i="12"/>
  <c r="K221" i="12"/>
  <c r="E218" i="12"/>
  <c r="D218" i="12"/>
  <c r="S218" i="12"/>
  <c r="S39" i="12"/>
  <c r="L218" i="12"/>
  <c r="L39" i="12"/>
  <c r="K218" i="12"/>
  <c r="K39" i="12"/>
  <c r="F40" i="13"/>
  <c r="E217" i="12"/>
  <c r="D217" i="12"/>
  <c r="E216" i="12"/>
  <c r="D216" i="12"/>
  <c r="L216" i="12"/>
  <c r="L292" i="12"/>
  <c r="K216" i="12"/>
  <c r="K292" i="12"/>
  <c r="F293" i="13"/>
  <c r="E215" i="12"/>
  <c r="D215" i="12"/>
  <c r="L215" i="12"/>
  <c r="L38" i="12"/>
  <c r="K215" i="12"/>
  <c r="E214" i="12"/>
  <c r="E37" i="12"/>
  <c r="D214" i="12"/>
  <c r="D37" i="12"/>
  <c r="S214" i="12"/>
  <c r="S37" i="12"/>
  <c r="L214" i="12"/>
  <c r="L37" i="12"/>
  <c r="K214" i="12"/>
  <c r="K37" i="12"/>
  <c r="F38" i="13"/>
  <c r="E213" i="12"/>
  <c r="D213" i="12"/>
  <c r="L213" i="12"/>
  <c r="K213" i="12"/>
  <c r="E212" i="12"/>
  <c r="D212" i="12"/>
  <c r="S212" i="12"/>
  <c r="S36" i="12"/>
  <c r="E211" i="12"/>
  <c r="D211" i="12"/>
  <c r="L211" i="12"/>
  <c r="K211" i="12"/>
  <c r="E210" i="12"/>
  <c r="D210" i="12"/>
  <c r="S210" i="12"/>
  <c r="S151" i="12"/>
  <c r="E209" i="12"/>
  <c r="D209" i="12"/>
  <c r="L209" i="12"/>
  <c r="L289" i="12"/>
  <c r="K209" i="12"/>
  <c r="E208" i="12"/>
  <c r="D208" i="12"/>
  <c r="L208" i="12"/>
  <c r="K208" i="12"/>
  <c r="E207" i="12"/>
  <c r="D207" i="12"/>
  <c r="L207" i="12"/>
  <c r="L287" i="12"/>
  <c r="K207" i="12"/>
  <c r="K287" i="12"/>
  <c r="F288" i="13"/>
  <c r="E206" i="12"/>
  <c r="E286" i="12"/>
  <c r="D206" i="12"/>
  <c r="D286" i="12"/>
  <c r="L206" i="12"/>
  <c r="L286" i="12"/>
  <c r="K206" i="12"/>
  <c r="K286" i="12"/>
  <c r="F287" i="13"/>
  <c r="E205" i="12"/>
  <c r="D205" i="12"/>
  <c r="L205" i="12"/>
  <c r="L285" i="12"/>
  <c r="K205" i="12"/>
  <c r="K285" i="12"/>
  <c r="F286" i="13"/>
  <c r="E204" i="12"/>
  <c r="D204" i="12"/>
  <c r="S204" i="12"/>
  <c r="S150" i="12"/>
  <c r="L204" i="12"/>
  <c r="K204" i="12"/>
  <c r="E203" i="12"/>
  <c r="D203" i="12"/>
  <c r="L203" i="12"/>
  <c r="K203" i="12"/>
  <c r="S408" i="12"/>
  <c r="S101" i="12"/>
  <c r="S406" i="12"/>
  <c r="S100" i="12"/>
  <c r="S398" i="12"/>
  <c r="S98" i="12"/>
  <c r="S372" i="12"/>
  <c r="S88" i="12"/>
  <c r="S370" i="12"/>
  <c r="S386" i="12"/>
  <c r="E368" i="12"/>
  <c r="D368" i="12"/>
  <c r="E367" i="12"/>
  <c r="D367" i="12"/>
  <c r="E366" i="12"/>
  <c r="D366" i="12"/>
  <c r="S366" i="12"/>
  <c r="S86" i="12"/>
  <c r="E365" i="12"/>
  <c r="D365" i="12"/>
  <c r="S365" i="12"/>
  <c r="S382" i="12"/>
  <c r="E364" i="12"/>
  <c r="D364" i="12"/>
  <c r="E362" i="12"/>
  <c r="D362" i="12"/>
  <c r="E361" i="12"/>
  <c r="D361" i="12"/>
  <c r="E360" i="12"/>
  <c r="D360" i="12"/>
  <c r="E359" i="12"/>
  <c r="D359" i="12"/>
  <c r="E357" i="12"/>
  <c r="D357" i="12"/>
  <c r="E356" i="12"/>
  <c r="D356" i="12"/>
  <c r="E355" i="12"/>
  <c r="D355" i="12"/>
  <c r="E353" i="12"/>
  <c r="D353" i="12"/>
  <c r="E352" i="12"/>
  <c r="D352" i="12"/>
  <c r="E350" i="12"/>
  <c r="D350" i="12"/>
  <c r="E348" i="12"/>
  <c r="D348" i="12"/>
  <c r="S348" i="12"/>
  <c r="E347" i="12"/>
  <c r="D347" i="12"/>
  <c r="E346" i="12"/>
  <c r="D346" i="12"/>
  <c r="E344" i="12"/>
  <c r="D344" i="12"/>
  <c r="S344" i="12"/>
  <c r="S77" i="12"/>
  <c r="E343" i="12"/>
  <c r="D343" i="12"/>
  <c r="E342" i="12"/>
  <c r="D342" i="12"/>
  <c r="L30" i="12"/>
  <c r="K30" i="12"/>
  <c r="L28" i="12"/>
  <c r="L184" i="12"/>
  <c r="K28" i="12"/>
  <c r="K184" i="12"/>
  <c r="F185" i="13"/>
  <c r="I31" i="12"/>
  <c r="I187" i="12"/>
  <c r="E188" i="13"/>
  <c r="I43" i="12"/>
  <c r="I110" i="12"/>
  <c r="E111" i="13"/>
  <c r="L40" i="12"/>
  <c r="K40" i="12"/>
  <c r="I40" i="12"/>
  <c r="I109" i="12"/>
  <c r="E110" i="13"/>
  <c r="K44" i="12"/>
  <c r="K47" i="12"/>
  <c r="K46" i="12"/>
  <c r="L47" i="12"/>
  <c r="L46" i="12"/>
  <c r="S35" i="12"/>
  <c r="S106" i="12"/>
  <c r="K38" i="12"/>
  <c r="E40" i="12"/>
  <c r="L57" i="12"/>
  <c r="L56" i="12"/>
  <c r="L200" i="12"/>
  <c r="K57" i="12"/>
  <c r="K56" i="12"/>
  <c r="K200" i="12"/>
  <c r="F201" i="13"/>
  <c r="I79" i="12"/>
  <c r="I127" i="12"/>
  <c r="E128" i="13"/>
  <c r="I81" i="12"/>
  <c r="I128" i="12"/>
  <c r="E129" i="13"/>
  <c r="S102" i="12"/>
  <c r="S133" i="12"/>
  <c r="E136" i="12"/>
  <c r="D136" i="12"/>
  <c r="K136" i="12"/>
  <c r="E143" i="12"/>
  <c r="D143" i="12"/>
  <c r="E142" i="12"/>
  <c r="D142" i="12"/>
  <c r="S142" i="12"/>
  <c r="L143" i="12"/>
  <c r="K143" i="12"/>
  <c r="L142" i="12"/>
  <c r="L140" i="12"/>
  <c r="K142" i="12"/>
  <c r="K140" i="12"/>
  <c r="F141" i="13"/>
  <c r="L141" i="12"/>
  <c r="K141" i="12"/>
  <c r="E161" i="12"/>
  <c r="D161" i="12"/>
  <c r="S161" i="12"/>
  <c r="S146" i="12"/>
  <c r="K174" i="12"/>
  <c r="K267" i="12"/>
  <c r="F268" i="13"/>
  <c r="L174" i="12"/>
  <c r="L267" i="12"/>
  <c r="S174" i="12"/>
  <c r="D174" i="12"/>
  <c r="E174" i="12"/>
  <c r="K163" i="12"/>
  <c r="K259" i="12"/>
  <c r="F260" i="13"/>
  <c r="S177" i="12"/>
  <c r="E177" i="12"/>
  <c r="D177" i="12"/>
  <c r="I195" i="12"/>
  <c r="I278" i="12"/>
  <c r="E279" i="13"/>
  <c r="E8" i="12"/>
  <c r="D8" i="12"/>
  <c r="L8" i="12"/>
  <c r="L169" i="12"/>
  <c r="K8" i="12"/>
  <c r="K169" i="12"/>
  <c r="F170" i="13"/>
  <c r="E219" i="12"/>
  <c r="D219" i="12"/>
  <c r="L219" i="12"/>
  <c r="K219" i="12"/>
  <c r="L232" i="12"/>
  <c r="L291" i="12"/>
  <c r="L344" i="12"/>
  <c r="K291" i="12"/>
  <c r="K344" i="12"/>
  <c r="K262" i="12"/>
  <c r="L262" i="12"/>
  <c r="K298" i="12"/>
  <c r="K348" i="12"/>
  <c r="L298" i="12"/>
  <c r="L348" i="12"/>
  <c r="K284" i="12"/>
  <c r="K52" i="12"/>
  <c r="F53" i="13"/>
  <c r="L284" i="12"/>
  <c r="K288" i="12"/>
  <c r="L288" i="12"/>
  <c r="K278" i="12"/>
  <c r="L278" i="12"/>
  <c r="K303" i="12"/>
  <c r="K305" i="12"/>
  <c r="L305" i="12"/>
  <c r="I307" i="12"/>
  <c r="I65" i="12"/>
  <c r="K301" i="12"/>
  <c r="I301" i="12"/>
  <c r="I59" i="12"/>
  <c r="D301" i="12"/>
  <c r="E301" i="12"/>
  <c r="L299" i="12"/>
  <c r="K299" i="12"/>
  <c r="L302" i="12"/>
  <c r="L325" i="12"/>
  <c r="L68" i="12"/>
  <c r="K325" i="12"/>
  <c r="K68" i="12"/>
  <c r="K374" i="12"/>
  <c r="K90" i="12"/>
  <c r="L371" i="12"/>
  <c r="L87" i="12"/>
  <c r="K371" i="12"/>
  <c r="K87" i="12"/>
  <c r="L368" i="12"/>
  <c r="K368" i="12"/>
  <c r="L367" i="12"/>
  <c r="K367" i="12"/>
  <c r="L366" i="12"/>
  <c r="K366" i="12"/>
  <c r="L365" i="12"/>
  <c r="K365" i="12"/>
  <c r="L364" i="12"/>
  <c r="L85" i="12"/>
  <c r="K364" i="12"/>
  <c r="K85" i="12"/>
  <c r="L362" i="12"/>
  <c r="K362" i="12"/>
  <c r="L361" i="12"/>
  <c r="K361" i="12"/>
  <c r="L360" i="12"/>
  <c r="K360" i="12"/>
  <c r="L359" i="12"/>
  <c r="K359" i="12"/>
  <c r="L357" i="12"/>
  <c r="K357" i="12"/>
  <c r="L356" i="12"/>
  <c r="K356" i="12"/>
  <c r="L355" i="12"/>
  <c r="K355" i="12"/>
  <c r="L353" i="12"/>
  <c r="K353" i="12"/>
  <c r="L352" i="12"/>
  <c r="K352" i="12"/>
  <c r="L349" i="12"/>
  <c r="K349" i="12"/>
  <c r="L346" i="12"/>
  <c r="K346" i="12"/>
  <c r="K342" i="12"/>
  <c r="L342" i="12"/>
  <c r="L341" i="12"/>
  <c r="K341" i="12"/>
  <c r="S341" i="12"/>
  <c r="S75" i="12"/>
  <c r="L354" i="12"/>
  <c r="L338" i="12"/>
  <c r="L163" i="12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436" i="11" l="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<sst xmlns="http://schemas.openxmlformats.org/spreadsheetml/2006/main" count="7732" uniqueCount="1913">
  <si>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</si>
  <si>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</si>
  <si>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</si>
  <si>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</si>
  <si>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</si>
  <si>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</si>
  <si>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</si>
  <si>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</si>
  <si>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</si>
  <si>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</si>
  <si>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</si>
  <si>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</si>
  <si>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</si>
  <si>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</si>
  <si>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</si>
  <si>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</si>
  <si>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</si>
  <si>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</si>
  <si>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</si>
  <si>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</si>
  <si>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</si>
  <si>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</si>
  <si>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</si>
  <si>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</si>
  <si>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</si>
  <si>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</si>
  <si>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</si>
  <si>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</si>
  <si>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</si>
  <si>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</si>
  <si>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</si>
  <si>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</si>
  <si>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</si>
  <si>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</si>
  <si>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</si>
  <si>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</si>
  <si>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</si>
  <si>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</si>
  <si>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</si>
  <si>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</si>
  <si>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</si>
  <si>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</si>
  <si>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</si>
  <si>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</si>
  <si>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</si>
  <si>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</si>
  <si>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</si>
  <si>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</si>
  <si>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</si>
  <si>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</si>
  <si>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</si>
  <si>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</si>
  <si>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</si>
  <si>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</si>
  <si>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</si>
  <si>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</si>
  <si>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</si>
  <si>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</si>
  <si>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</si>
  <si>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</si>
  <si>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</si>
  <si>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</si>
  <si>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</si>
  <si>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</si>
  <si>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</si>
  <si>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</si>
  <si>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</si>
  <si>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</si>
  <si>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</si>
  <si>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</si>
  <si>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</si>
  <si>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</si>
  <si>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</si>
  <si>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</si>
  <si>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</si>
  <si>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</si>
  <si>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</si>
  <si>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</si>
  <si>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</si>
  <si>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</si>
  <si>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</si>
  <si>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</si>
  <si>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</si>
  <si>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</si>
  <si>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</si>
  <si>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</si>
  <si>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</si>
  <si>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</si>
  <si>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</si>
  <si>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</si>
  <si>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</si>
  <si>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</si>
  <si>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</si>
  <si>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</si>
  <si>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</si>
  <si>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</si>
  <si>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</si>
  <si>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</si>
  <si>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</si>
  <si>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</si>
  <si>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</si>
  <si>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</si>
  <si>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</si>
  <si>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</si>
  <si>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</si>
  <si>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</si>
  <si>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</si>
  <si>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</si>
  <si>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</si>
  <si>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</si>
  <si>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</si>
  <si>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</si>
  <si>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</si>
  <si>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</si>
  <si>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</si>
  <si>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</si>
  <si>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</si>
  <si>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</si>
  <si>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</si>
  <si>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</si>
  <si>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</si>
  <si>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</si>
  <si>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</si>
  <si>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</si>
  <si>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</si>
  <si>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</si>
  <si>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</si>
  <si>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</si>
  <si>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</si>
  <si>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</si>
  <si>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</si>
  <si>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</si>
  <si>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</si>
  <si>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</si>
  <si>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</si>
  <si>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</si>
  <si>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</si>
  <si>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</si>
  <si>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</si>
  <si>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</si>
  <si>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</si>
  <si>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</si>
  <si>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</si>
  <si>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</si>
  <si>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</si>
  <si>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</si>
  <si>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</si>
  <si>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</si>
  <si>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</si>
  <si>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</si>
  <si>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</si>
  <si>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</si>
  <si>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</si>
  <si>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</si>
  <si>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</si>
  <si>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</si>
  <si>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</si>
  <si>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</si>
  <si>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</si>
  <si>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</si>
  <si>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</si>
  <si>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</si>
  <si>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</si>
  <si>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</si>
  <si>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</si>
  <si>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</si>
  <si>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</si>
  <si>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</si>
  <si>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</si>
  <si>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</si>
  <si>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</si>
  <si>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</si>
  <si>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</si>
  <si>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</si>
  <si>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</si>
  <si>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</si>
  <si>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</si>
  <si>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</si>
  <si>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</si>
  <si>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</si>
  <si>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</si>
  <si>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</si>
  <si>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</si>
  <si>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</si>
  <si>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</si>
  <si>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</si>
  <si>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</si>
  <si>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</si>
  <si>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</si>
  <si>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</si>
  <si>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</si>
  <si>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</si>
  <si>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</si>
  <si>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</si>
  <si>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</si>
  <si>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</si>
  <si>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</si>
  <si>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</si>
  <si>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</si>
  <si>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</si>
  <si>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</si>
  <si>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</si>
  <si>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</si>
  <si>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</si>
  <si>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</si>
  <si>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</si>
  <si>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</si>
  <si>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</si>
  <si>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</si>
  <si>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</si>
  <si>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</si>
  <si>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</si>
  <si>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</si>
  <si>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</si>
  <si>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</si>
  <si>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</si>
  <si>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</si>
  <si>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</si>
  <si>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</si>
  <si>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</si>
  <si>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</si>
  <si>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</si>
  <si>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</si>
  <si>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</si>
  <si>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</si>
  <si>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</si>
  <si>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</si>
  <si>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</si>
  <si>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</si>
  <si>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</si>
  <si>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</si>
  <si>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</si>
  <si>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</si>
  <si>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</si>
  <si>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</si>
  <si>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</si>
  <si>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</si>
  <si>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</si>
  <si>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</si>
  <si>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</si>
  <si>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</si>
  <si>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</si>
  <si>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</si>
  <si>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</si>
  <si>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</si>
  <si>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</si>
  <si>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</si>
  <si>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</si>
  <si>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</si>
  <si>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</si>
  <si>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</si>
  <si>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</si>
  <si>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</si>
  <si>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</si>
  <si>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</si>
  <si>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</si>
  <si>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</si>
  <si>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</si>
  <si>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</si>
  <si>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</si>
  <si>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</si>
  <si>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</si>
  <si>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</si>
  <si>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</si>
  <si>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</si>
  <si>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</si>
  <si>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</si>
  <si>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</si>
  <si>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</si>
  <si>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</si>
  <si>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</si>
  <si>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</si>
  <si>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</si>
  <si>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</si>
  <si>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</si>
  <si>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</si>
  <si>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</si>
  <si>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</si>
  <si>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</si>
  <si>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</si>
  <si>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</si>
  <si>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</si>
  <si>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</si>
  <si>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</si>
  <si>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</si>
  <si>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</si>
  <si>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</si>
  <si>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</si>
  <si>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</si>
  <si>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</si>
  <si>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</si>
  <si>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</si>
  <si>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</si>
  <si>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</si>
  <si>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</si>
  <si>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</si>
  <si>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</si>
  <si>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</si>
  <si>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</si>
  <si>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</si>
  <si>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</si>
  <si>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</si>
  <si>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</si>
  <si>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</si>
  <si>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</si>
  <si>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</si>
  <si>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</si>
  <si>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</si>
  <si>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</si>
  <si>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</si>
  <si>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</si>
  <si>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</si>
  <si>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</si>
  <si>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</si>
  <si>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</si>
  <si>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</si>
  <si>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</si>
  <si>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</si>
  <si>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</si>
  <si>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</si>
  <si>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</si>
  <si>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</si>
  <si>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</si>
  <si>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</si>
  <si>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</si>
  <si>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</si>
  <si>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</si>
  <si>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</si>
  <si>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</si>
  <si>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</si>
  <si>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</si>
  <si>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</si>
  <si>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</si>
  <si>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</si>
  <si>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</si>
  <si>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</si>
  <si>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</si>
  <si>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</si>
  <si>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</si>
  <si>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</si>
  <si>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</si>
  <si>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</si>
  <si>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</si>
  <si>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</si>
  <si>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</si>
  <si>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</si>
  <si>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</si>
  <si>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</si>
  <si>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</si>
  <si>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</si>
  <si>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</si>
  <si>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</si>
  <si>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</si>
  <si>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</si>
  <si>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</si>
  <si>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</si>
  <si>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</si>
  <si>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</si>
  <si>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</si>
  <si>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</si>
  <si>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</si>
  <si>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</si>
  <si>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</si>
  <si>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</si>
  <si>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</si>
  <si>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</si>
  <si>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</si>
  <si>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</si>
  <si>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</si>
  <si>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</si>
  <si>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</si>
  <si>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</si>
  <si>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</si>
  <si>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</si>
  <si>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</si>
  <si>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</si>
  <si>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</si>
  <si>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</si>
  <si>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</si>
  <si>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</si>
  <si>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</si>
  <si>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</si>
  <si>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</si>
  <si>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</si>
  <si>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</si>
  <si>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</si>
  <si>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</si>
  <si>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</si>
  <si>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</si>
  <si>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</si>
  <si>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</si>
  <si>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</si>
  <si>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</si>
  <si>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</si>
  <si>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</si>
  <si>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</si>
  <si>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</si>
  <si>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</si>
  <si>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</si>
  <si>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</si>
  <si>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</si>
  <si>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</si>
  <si>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</si>
  <si>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</si>
  <si>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</si>
  <si>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</si>
  <si>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</si>
  <si>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</si>
  <si>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</si>
  <si>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</si>
  <si>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</si>
  <si>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</si>
  <si>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</si>
  <si>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</si>
  <si>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</si>
  <si>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</si>
  <si>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</si>
  <si>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</si>
  <si>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</si>
  <si>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</si>
  <si>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</si>
  <si>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</si>
  <si>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</si>
  <si>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</si>
  <si>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</si>
  <si>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</si>
  <si>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</si>
  <si>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</si>
  <si>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</si>
  <si>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</si>
  <si>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</si>
  <si>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</si>
  <si>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</si>
  <si>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</si>
  <si>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</si>
  <si>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</si>
  <si>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</si>
  <si>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</si>
  <si>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</si>
  <si>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</si>
  <si>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</si>
  <si>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</si>
  <si>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</si>
  <si>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</si>
  <si>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</si>
  <si>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</si>
  <si>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</si>
  <si>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</si>
  <si>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</si>
  <si>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</si>
  <si>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</si>
  <si>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</si>
  <si>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</si>
  <si>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</si>
  <si>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</si>
  <si>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</si>
  <si>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</si>
  <si>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</si>
  <si>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</si>
  <si>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</si>
  <si>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</si>
  <si>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</si>
  <si>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</si>
  <si>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</si>
  <si>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</si>
  <si>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</si>
  <si>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</si>
  <si>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</si>
  <si>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</si>
  <si>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</si>
  <si>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</si>
  <si>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</si>
  <si>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</si>
  <si>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</si>
  <si>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</si>
  <si>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</si>
  <si>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</si>
  <si>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</si>
  <si>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</si>
  <si>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</si>
  <si>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</si>
  <si>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</si>
  <si>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</si>
  <si>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</si>
  <si>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</si>
  <si>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</si>
  <si>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</si>
  <si>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</si>
  <si>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</si>
  <si>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</si>
  <si>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</si>
  <si>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</si>
  <si>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</si>
  <si>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</si>
  <si>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</si>
  <si>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</si>
  <si>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</si>
  <si>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</si>
  <si>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</si>
  <si>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</si>
  <si>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</si>
  <si>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</si>
  <si>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</si>
  <si>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</si>
  <si>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</si>
  <si>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</si>
  <si>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</si>
  <si>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</si>
  <si>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</si>
  <si>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</si>
  <si>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</si>
  <si>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</si>
  <si>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</si>
  <si>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</si>
  <si>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</si>
  <si>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</si>
  <si>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</si>
  <si>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</si>
  <si>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</si>
  <si>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</si>
  <si>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</si>
  <si>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</si>
  <si>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</si>
  <si>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</si>
  <si>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</si>
  <si>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</si>
  <si>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</si>
  <si>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</si>
  <si>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</si>
  <si>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</si>
  <si>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</si>
  <si>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</si>
  <si>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</si>
  <si>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</si>
  <si>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</si>
  <si>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</si>
  <si>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</si>
  <si>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</si>
  <si>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</si>
  <si>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</si>
  <si>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</si>
  <si>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</si>
  <si>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</si>
  <si>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</si>
  <si>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</si>
  <si>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</si>
  <si>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</si>
  <si>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</si>
  <si>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</si>
  <si>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</si>
  <si>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</si>
  <si>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</si>
  <si>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</si>
  <si>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</si>
  <si>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</si>
  <si>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</si>
  <si>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</si>
  <si>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</si>
  <si>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</si>
  <si>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</si>
  <si>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</si>
  <si>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</si>
  <si>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</si>
  <si>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</si>
  <si>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</si>
  <si>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</si>
  <si>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</si>
  <si>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</si>
  <si>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</si>
  <si>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</si>
  <si>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</si>
  <si>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</si>
  <si>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</si>
  <si>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</si>
  <si>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</si>
  <si>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</si>
  <si>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</si>
  <si>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</si>
  <si>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</si>
  <si>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</si>
  <si>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</si>
  <si>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</si>
  <si>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</si>
  <si>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</si>
  <si>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</si>
  <si>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</si>
  <si>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</si>
  <si>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</si>
  <si>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</si>
  <si>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</si>
  <si>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</si>
  <si>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</si>
  <si>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</si>
  <si>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</si>
  <si>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</si>
  <si>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</si>
  <si>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</si>
  <si>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</si>
  <si>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</si>
  <si>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</si>
  <si>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</si>
  <si>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</si>
  <si>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</si>
  <si>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</si>
  <si>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</si>
  <si>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</si>
  <si>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</si>
  <si>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</si>
  <si>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</si>
  <si>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</si>
  <si>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</si>
  <si>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</si>
  <si>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</si>
  <si>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</si>
  <si>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</si>
  <si>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</si>
  <si>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</si>
  <si>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</si>
  <si>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</si>
  <si>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</si>
  <si>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</si>
  <si>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</si>
  <si>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</si>
  <si>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</si>
  <si>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</si>
  <si>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</si>
  <si>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</si>
  <si>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</si>
  <si>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</si>
  <si>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</si>
  <si>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</si>
  <si>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</si>
  <si>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</si>
  <si>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</si>
  <si>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</si>
  <si>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</si>
  <si>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</si>
  <si>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</si>
  <si>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</si>
  <si>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</si>
  <si>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</si>
  <si>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</si>
  <si>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</si>
  <si>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</si>
  <si>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</si>
  <si>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</si>
  <si>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</si>
  <si>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</si>
  <si>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</si>
  <si>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</si>
  <si>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</si>
  <si>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</si>
  <si>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</si>
  <si>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</si>
  <si>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</si>
  <si>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</si>
  <si>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</si>
  <si>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</si>
  <si>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</si>
  <si>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</si>
  <si>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</si>
  <si>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</si>
  <si>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</si>
  <si>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</si>
  <si>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</si>
  <si>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</si>
  <si>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</si>
  <si>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</si>
  <si>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</si>
  <si>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</si>
  <si>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</si>
  <si>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</si>
  <si>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</si>
  <si>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</si>
  <si>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</si>
  <si>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</si>
  <si>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</si>
  <si>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</si>
  <si>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</si>
  <si>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</si>
  <si>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</si>
  <si>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</si>
  <si>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</si>
  <si>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</si>
  <si>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</si>
  <si>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</si>
  <si>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</si>
  <si>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</si>
  <si>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</si>
  <si>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</si>
  <si>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</si>
  <si>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</si>
  <si>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</si>
  <si>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</si>
  <si>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</si>
  <si>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</si>
  <si>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</si>
  <si>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</si>
  <si>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</si>
  <si>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</si>
  <si>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</si>
  <si>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</si>
  <si>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</si>
  <si>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</si>
  <si>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</si>
  <si>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</si>
  <si>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</si>
  <si>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</si>
  <si>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</si>
  <si>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</si>
  <si>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</si>
  <si>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</si>
  <si>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</si>
  <si>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</si>
  <si>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</si>
  <si>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</si>
  <si>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</si>
  <si>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</si>
  <si>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</si>
  <si>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</si>
  <si>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</si>
  <si>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</si>
  <si>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</si>
  <si>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</si>
  <si>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</si>
  <si>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</si>
  <si>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</si>
  <si>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</si>
  <si>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</si>
  <si>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</si>
  <si>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</si>
  <si>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</si>
  <si>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</si>
  <si>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</si>
  <si>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</si>
  <si>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</si>
  <si>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</si>
  <si>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</si>
  <si>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</si>
  <si>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</si>
  <si>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</si>
  <si>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</si>
  <si>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</si>
  <si>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</si>
  <si>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</si>
  <si>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</si>
  <si>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</si>
  <si>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</si>
  <si>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</si>
  <si>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</si>
  <si>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</si>
  <si>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</si>
  <si>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</si>
  <si>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</si>
  <si>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</si>
  <si>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</si>
  <si>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</si>
  <si>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</si>
  <si>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</si>
  <si>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</si>
  <si>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</si>
  <si>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</si>
  <si>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</si>
  <si>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</si>
  <si>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</si>
  <si>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</si>
  <si>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</si>
  <si>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</si>
  <si>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</si>
  <si>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</si>
  <si>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</si>
  <si>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</si>
  <si>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</si>
  <si>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</si>
  <si>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</si>
  <si>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</si>
  <si>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</si>
  <si>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</si>
  <si>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</si>
  <si>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</si>
  <si>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</si>
  <si>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</si>
  <si>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</si>
  <si>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</si>
  <si>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</si>
  <si>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</si>
  <si>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</si>
  <si>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</si>
  <si>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</si>
  <si>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</si>
  <si>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</si>
  <si>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</si>
  <si>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</si>
  <si>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</si>
  <si>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</si>
  <si>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</si>
  <si>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</si>
  <si>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</si>
  <si>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</si>
  <si>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</si>
  <si>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</si>
  <si>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</si>
  <si>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</si>
  <si>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</si>
  <si>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</si>
  <si>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</si>
  <si>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</si>
  <si>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</si>
  <si>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</si>
  <si>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</si>
  <si>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</si>
  <si>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</si>
  <si>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</si>
  <si>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</si>
  <si>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</si>
  <si>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</si>
  <si>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</si>
  <si>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</si>
  <si>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</si>
  <si>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</si>
  <si>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</si>
  <si>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</si>
  <si>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</si>
  <si>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</si>
  <si>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</si>
  <si>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</si>
  <si>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</si>
  <si>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</si>
  <si>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</si>
  <si>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</si>
  <si>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</si>
  <si>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</si>
  <si>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</si>
  <si>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</si>
  <si>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</si>
  <si>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</si>
  <si>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</si>
  <si>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</si>
  <si>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</si>
  <si>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</si>
  <si>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</si>
  <si>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</si>
  <si>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</si>
  <si>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</si>
  <si>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</si>
  <si>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</si>
  <si>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</si>
  <si>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</si>
  <si>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</si>
  <si>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</si>
  <si>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</si>
  <si>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</si>
  <si>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</si>
  <si>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</si>
  <si>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</si>
  <si>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</si>
  <si>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</si>
  <si>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</si>
  <si>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</si>
  <si>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</si>
  <si>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</si>
  <si>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</si>
  <si>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</si>
  <si>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</si>
  <si>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</si>
  <si>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</si>
  <si>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</si>
  <si>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</si>
  <si>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</si>
  <si>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</si>
  <si>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</si>
  <si>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</si>
  <si>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</si>
  <si>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</si>
  <si>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</si>
  <si>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</si>
  <si>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</si>
  <si>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</si>
  <si>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</si>
  <si>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</si>
  <si>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</si>
  <si>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</si>
  <si>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</si>
  <si>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</si>
  <si>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</si>
  <si>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</si>
  <si>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</si>
  <si>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</si>
  <si>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</si>
  <si>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</si>
  <si>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</si>
  <si>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</si>
  <si>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</si>
  <si>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</si>
  <si>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</si>
  <si>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</si>
  <si>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</si>
  <si>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</si>
  <si>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</si>
  <si>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</si>
  <si>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</si>
  <si>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</si>
  <si>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</si>
  <si>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</si>
  <si>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</si>
  <si>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</si>
  <si>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</si>
  <si>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</si>
  <si>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</si>
  <si>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</si>
  <si>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</si>
  <si>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</si>
  <si>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</si>
  <si>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</si>
  <si>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</si>
  <si>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</si>
  <si>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</si>
  <si>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</si>
  <si>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</si>
  <si>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</si>
  <si>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</si>
  <si>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</si>
  <si>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</si>
  <si>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</si>
  <si>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</si>
  <si>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</si>
  <si>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</si>
  <si>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</si>
  <si>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</si>
  <si>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</si>
  <si>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</si>
  <si>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</si>
  <si>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</si>
  <si>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</si>
  <si>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</si>
  <si>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</si>
  <si>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</si>
  <si>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</si>
  <si>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</si>
  <si>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</si>
  <si>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</si>
  <si>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</si>
  <si>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</si>
  <si>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</si>
  <si>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</si>
  <si>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</si>
  <si>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</si>
  <si>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</si>
  <si>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</si>
  <si>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</si>
  <si>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</si>
  <si>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</si>
  <si>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</si>
  <si>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</si>
  <si>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</si>
  <si>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</si>
  <si>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</si>
  <si>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</si>
  <si>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</si>
  <si>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</si>
  <si>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</si>
  <si>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</si>
  <si>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</si>
  <si>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</si>
  <si>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</si>
  <si>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</si>
  <si>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</si>
  <si>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</si>
  <si>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</si>
  <si>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</si>
  <si>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</si>
  <si>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</si>
  <si>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</si>
  <si>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</si>
  <si>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</si>
  <si>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</si>
  <si>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</si>
  <si>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</si>
  <si>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</si>
  <si>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</si>
  <si>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</si>
  <si>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</si>
  <si>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</si>
  <si>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</si>
  <si>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</si>
  <si>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</si>
  <si>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</si>
  <si>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</si>
  <si>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</si>
  <si>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</si>
  <si>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</si>
  <si>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</si>
  <si>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</si>
  <si>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</si>
  <si>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</si>
  <si>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</si>
  <si>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</si>
  <si>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</si>
  <si>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</si>
  <si>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</si>
  <si>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</si>
  <si>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</si>
  <si>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</si>
  <si>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</si>
  <si>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</si>
  <si>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</si>
  <si>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</si>
  <si>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</si>
  <si>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</si>
  <si>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</si>
  <si>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</si>
  <si>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</si>
  <si>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</si>
  <si>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</si>
  <si>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</si>
  <si>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</si>
  <si>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</si>
  <si>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</si>
  <si>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</si>
  <si>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</si>
  <si>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</si>
  <si>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</si>
  <si>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</si>
  <si>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</si>
  <si>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</si>
  <si>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</si>
  <si>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</si>
  <si>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</si>
  <si>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</si>
  <si>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</si>
  <si>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</si>
  <si>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</si>
  <si>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</si>
  <si>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</si>
  <si>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</si>
  <si>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</si>
  <si>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</si>
  <si>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</si>
  <si>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</si>
  <si>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</si>
  <si>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</si>
  <si>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</si>
  <si>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</si>
  <si>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</si>
  <si>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</si>
  <si>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</si>
  <si>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</si>
  <si>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</si>
  <si>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</si>
  <si>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</si>
  <si>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</si>
  <si>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</si>
  <si>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</si>
  <si>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</si>
  <si>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</si>
  <si>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</si>
  <si>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</si>
  <si>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</si>
  <si>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</si>
  <si>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</si>
  <si>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</si>
  <si>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</si>
  <si>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</si>
  <si>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</si>
  <si>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</si>
  <si>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</si>
  <si>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</si>
  <si>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</si>
  <si>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</si>
  <si>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</si>
  <si>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</si>
  <si>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</si>
  <si>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</si>
  <si>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</si>
  <si>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</si>
  <si>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</si>
  <si>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</si>
  <si>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</si>
  <si>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</si>
  <si>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</si>
  <si>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</si>
  <si>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</si>
  <si>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</si>
  <si>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</si>
  <si>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</si>
  <si>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</si>
  <si>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</si>
  <si>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</si>
  <si>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</si>
  <si>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</si>
  <si>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</si>
  <si>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</si>
  <si>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</si>
  <si>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</si>
  <si>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</si>
  <si>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</si>
  <si>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</si>
  <si>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</si>
  <si>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</si>
  <si>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</si>
  <si>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</si>
  <si>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</si>
  <si>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</si>
  <si>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</si>
  <si>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</si>
  <si>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</si>
  <si>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</si>
  <si>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</si>
  <si>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</si>
  <si>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</si>
  <si>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</si>
  <si>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</si>
  <si>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</si>
  <si>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</si>
  <si>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</si>
  <si>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</si>
  <si>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</si>
  <si>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</si>
  <si>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</si>
  <si>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</si>
  <si>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</si>
  <si>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</si>
  <si>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</si>
  <si>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</si>
  <si>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</si>
  <si>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</si>
  <si>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</si>
  <si>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</si>
  <si>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</si>
  <si>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</si>
  <si>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</si>
  <si>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</si>
  <si>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</si>
  <si>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</si>
  <si>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</si>
  <si>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</si>
  <si>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</si>
  <si>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</si>
  <si>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</si>
  <si>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</si>
  <si>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</si>
  <si>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</si>
  <si>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</si>
  <si>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</si>
  <si>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</si>
  <si>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</si>
  <si>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</si>
  <si>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</si>
  <si>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</si>
  <si>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</si>
  <si>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</si>
  <si>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</si>
  <si>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</si>
  <si>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</si>
  <si>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</si>
  <si>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</si>
  <si>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</si>
  <si>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</si>
  <si>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</si>
  <si>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</si>
  <si>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</si>
  <si>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</si>
  <si>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</si>
  <si>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</si>
  <si>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</si>
  <si>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</si>
  <si>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</si>
  <si>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</si>
  <si>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</si>
  <si>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</si>
  <si>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</si>
  <si>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</si>
  <si>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</si>
  <si>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</si>
  <si>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</si>
  <si>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</si>
  <si>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</si>
  <si>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</si>
  <si>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</si>
  <si>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</si>
  <si>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</si>
  <si>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</si>
  <si>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</si>
  <si>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</si>
  <si>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</si>
  <si>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</si>
  <si>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</si>
  <si>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</si>
  <si>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</si>
  <si>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</si>
  <si>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</si>
  <si>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</si>
  <si>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</si>
  <si>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</si>
  <si>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</si>
  <si>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</si>
  <si>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</si>
  <si>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</si>
  <si>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</si>
  <si>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</si>
  <si>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</si>
  <si>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</si>
  <si>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</si>
  <si>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</si>
  <si>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</si>
  <si>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</si>
  <si>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</si>
  <si>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</si>
  <si>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</si>
  <si>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</si>
  <si>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</si>
  <si>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</si>
  <si>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</si>
  <si>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</si>
  <si>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</si>
  <si>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</si>
  <si>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</si>
  <si>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</si>
  <si>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</si>
  <si>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</si>
  <si>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</si>
  <si>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</si>
  <si>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</si>
  <si>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</si>
  <si>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</si>
  <si>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</si>
  <si>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</si>
  <si>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</si>
  <si>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</si>
  <si>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</si>
  <si>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</si>
  <si>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</si>
  <si>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</si>
  <si>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</si>
  <si>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</si>
  <si>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</si>
  <si>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</si>
  <si>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</si>
  <si>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Socaria mecanizada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</si>
  <si>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</si>
  <si>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</si>
  <si>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</si>
  <si>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</si>
  <si>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</si>
  <si>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</si>
  <si>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</si>
  <si>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</si>
  <si>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</si>
  <si>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</si>
  <si>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</si>
  <si>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</si>
  <si>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</si>
  <si>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</si>
  <si>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</si>
  <si>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</si>
  <si>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Lucas</t>
  </si>
  <si>
    <t>Execução de solda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</si>
  <si>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</si>
  <si>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</si>
  <si>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</si>
  <si>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</si>
  <si>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</si>
  <si>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</si>
  <si>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</si>
  <si>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</si>
  <si>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</si>
  <si>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</si>
  <si>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</si>
  <si>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</si>
  <si>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</si>
  <si>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</si>
  <si>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</si>
  <si>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e</t>
  </si>
  <si>
    <t>Silmara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</si>
  <si>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</si>
  <si>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</si>
  <si>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</si>
  <si>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</si>
  <si>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</si>
  <si>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Deslocamento para o FMT,anexa plataforma e retro no TAG</t>
  </si>
  <si>
    <t>MC1 as08:23h parte após D77</t>
  </si>
  <si>
    <t>Em deslocamento para TRO</t>
  </si>
  <si>
    <t>Efraim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</si>
  <si>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</si>
  <si>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</si>
  <si>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</si>
  <si>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Herbert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</si>
  <si>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</si>
  <si>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</si>
  <si>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</si>
  <si>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</si>
  <si>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</si>
  <si>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</si>
  <si>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</si>
  <si>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</si>
  <si>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</si>
  <si>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</si>
  <si>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</si>
  <si>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</si>
  <si>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</si>
  <si>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</si>
  <si>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Antonioni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</si>
  <si>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</si>
  <si>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</si>
  <si>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</si>
  <si>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</si>
  <si>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</si>
  <si>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</si>
  <si>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</si>
  <si>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</si>
  <si>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</si>
  <si>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</si>
  <si>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Cancelado - sem equipe da escala</t>
  </si>
  <si>
    <t>2 (Edson e Nivaldo)</t>
  </si>
  <si>
    <t>Formando cobra cega para MC1</t>
  </si>
  <si>
    <t>MC28 às 11h28, autorizado às 11h45 / Em deslocamento</t>
  </si>
  <si>
    <t>Augusto</t>
  </si>
  <si>
    <t>Regulagem de brita</t>
  </si>
  <si>
    <t>MC1 as 08:47h - licença as 08:53</t>
  </si>
  <si>
    <t>Precisou recolher devido avaria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</si>
  <si>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</si>
  <si>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</si>
  <si>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</si>
  <si>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</si>
  <si>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</si>
  <si>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</si>
  <si>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</si>
  <si>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Zilmar</t>
  </si>
  <si>
    <t>Inspeção auto de linha</t>
  </si>
  <si>
    <t>MC1 as 08:04h - licença as 09:02h - em inspeção</t>
  </si>
  <si>
    <t>Realizado inspeção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</si>
  <si>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</si>
  <si>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</si>
  <si>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</si>
  <si>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</si>
  <si>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</si>
  <si>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RVD</t>
  </si>
  <si>
    <t>RVD-TIQ</t>
  </si>
  <si>
    <t>RVDTIQ</t>
  </si>
  <si>
    <t>Camila</t>
  </si>
  <si>
    <t>Descarga de 2 barras no equip - 98/563383-563931cv</t>
  </si>
  <si>
    <t xml:space="preserve">Faixa alinhada para as 22h - após finalizar V86 </t>
  </si>
  <si>
    <t>Após carregamento desloca de TGR para TIQ</t>
  </si>
  <si>
    <t>2 (Enio e Daniel)</t>
  </si>
  <si>
    <t>Em carregamento</t>
  </si>
  <si>
    <t>Pronto as 08:55h - em intervalo das 09:34h as 11:34h</t>
  </si>
  <si>
    <t xml:space="preserve"> Intervalo das 09:34h as 11:34h - 2 soldas</t>
  </si>
  <si>
    <t>TCSTGR</t>
  </si>
  <si>
    <t>Ronda 7 dias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</si>
  <si>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</si>
  <si>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</si>
  <si>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</si>
  <si>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</si>
  <si>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</si>
  <si>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</si>
  <si>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</si>
  <si>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ZIQ</t>
  </si>
  <si>
    <t>Paulo</t>
  </si>
  <si>
    <t>Posicionamento de trilho no km 181,4 - 30minutos</t>
  </si>
  <si>
    <t>MC1 as 09:53h - licença as 10:04h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</si>
  <si>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</si>
  <si>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</si>
  <si>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</si>
  <si>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</si>
  <si>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</si>
  <si>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</si>
  <si>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</si>
  <si>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</si>
  <si>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</si>
  <si>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</si>
  <si>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</si>
  <si>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Inspeção de auto de linha</t>
  </si>
  <si>
    <t>Cancelado via</t>
  </si>
  <si>
    <t>MC1 as 12:06h - Licença as 12:25h</t>
  </si>
  <si>
    <t>Em deslocamento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</si>
  <si>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</si>
  <si>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</si>
  <si>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</si>
  <si>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</si>
  <si>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</si>
  <si>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</si>
  <si>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</si>
  <si>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</si>
  <si>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</si>
  <si>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</si>
  <si>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</si>
  <si>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</si>
  <si>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</si>
  <si>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</si>
  <si>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</si>
  <si>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</si>
  <si>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</si>
  <si>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</si>
  <si>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</si>
  <si>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</si>
  <si>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</si>
  <si>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</si>
  <si>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</si>
  <si>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Fernanda</t>
  </si>
  <si>
    <t>Esmerilhamento</t>
  </si>
  <si>
    <t>Confirmado FX com CCO para esmerilhamento entre PPR=PQI, considerando MC1 às 00h30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</si>
  <si>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</si>
  <si>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</si>
  <si>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</si>
  <si>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</si>
  <si>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</si>
  <si>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</si>
  <si>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</si>
  <si>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</si>
  <si>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</si>
  <si>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</si>
  <si>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</si>
  <si>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</si>
  <si>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TMITCS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</si>
  <si>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</si>
  <si>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</si>
  <si>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</si>
  <si>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</si>
  <si>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Antonio</t>
  </si>
  <si>
    <t>Serviços de nivelamento</t>
  </si>
  <si>
    <t>Solicitado MC1 às 10h42, autorizado na VIA às 10h43 / Em intervalo</t>
  </si>
  <si>
    <t>TGR-TIQ</t>
  </si>
  <si>
    <t>TGRTIQ</t>
  </si>
  <si>
    <t>Descarga de pedra no km 695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</si>
  <si>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</si>
  <si>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</si>
  <si>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</si>
  <si>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</si>
  <si>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</si>
  <si>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</si>
  <si>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</si>
  <si>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</si>
  <si>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</si>
  <si>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</si>
  <si>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</si>
  <si>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</si>
  <si>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</si>
  <si>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</si>
  <si>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</si>
  <si>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</si>
  <si>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</si>
  <si>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</si>
  <si>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</si>
  <si>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</si>
  <si>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</si>
  <si>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</si>
  <si>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</si>
  <si>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</si>
  <si>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</si>
  <si>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</si>
  <si>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</si>
  <si>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</si>
  <si>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</si>
  <si>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</si>
  <si>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</si>
  <si>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</si>
  <si>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</si>
  <si>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</si>
  <si>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</si>
  <si>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TBA-TRO</t>
  </si>
  <si>
    <t>TBATRO</t>
  </si>
  <si>
    <t>MC1 as 07:33 - Licença as 08:54h</t>
  </si>
  <si>
    <t>Licença as 08:54h - Realizado inspeção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</si>
  <si>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</si>
  <si>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</si>
  <si>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</si>
  <si>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</si>
  <si>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</si>
  <si>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</si>
  <si>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</si>
  <si>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</si>
  <si>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</si>
  <si>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</si>
  <si>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</si>
  <si>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</si>
  <si>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</si>
  <si>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</si>
  <si>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</si>
  <si>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</si>
  <si>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</si>
  <si>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</si>
  <si>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</si>
  <si>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Saulo</t>
  </si>
  <si>
    <t>MC1 as 10:35h</t>
  </si>
  <si>
    <t>MC1 as 10:35h - intervalo cancelado devido RDC avariado sem sinal</t>
  </si>
  <si>
    <t>TIQ-TRO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</si>
  <si>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</si>
  <si>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</si>
  <si>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</si>
  <si>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</si>
  <si>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</si>
  <si>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</si>
  <si>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 xml:space="preserve">Execução de solda  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</si>
  <si>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</si>
  <si>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</si>
  <si>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</si>
  <si>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</si>
  <si>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</si>
  <si>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</si>
  <si>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</si>
  <si>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</si>
  <si>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 xml:space="preserve">Execução de solda - VIA2 </t>
  </si>
  <si>
    <t>Pronto as 08:04h - intervalo das 08:38h as 11:08h</t>
  </si>
  <si>
    <t>Intervalo das 08:38h ás 11:08h/Produção: 2 soldas. Intervalo utilizado parcialmente</t>
  </si>
  <si>
    <t>Recolhimento de dormente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</si>
  <si>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</si>
  <si>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</si>
  <si>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</si>
  <si>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</si>
  <si>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</si>
  <si>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</si>
  <si>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</si>
  <si>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Ronda de auto</t>
  </si>
  <si>
    <t>Cancelado - auto de linha avariado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</si>
  <si>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</si>
  <si>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</si>
  <si>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</si>
  <si>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</si>
  <si>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</si>
  <si>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</si>
  <si>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</si>
  <si>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</si>
  <si>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</si>
  <si>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</si>
  <si>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</si>
  <si>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</si>
  <si>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</si>
  <si>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</si>
  <si>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</si>
  <si>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</si>
  <si>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</si>
  <si>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</si>
  <si>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</si>
  <si>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</si>
  <si>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</si>
  <si>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</si>
  <si>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</si>
  <si>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</si>
  <si>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</si>
  <si>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</si>
  <si>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</si>
  <si>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</si>
  <si>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</si>
  <si>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</si>
  <si>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</si>
  <si>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</si>
  <si>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</si>
  <si>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</si>
  <si>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</si>
  <si>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</si>
  <si>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</si>
  <si>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</si>
  <si>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</si>
  <si>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</si>
  <si>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Realizado deslocamento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</si>
  <si>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</si>
  <si>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</si>
  <si>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Heldo</t>
  </si>
  <si>
    <t>Deslocamento de TGR para TIQ</t>
  </si>
  <si>
    <t>Mc1 as 8:08h/ licença as 9:39h - irá encerrar em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</si>
  <si>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</si>
  <si>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</si>
  <si>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</si>
  <si>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</si>
  <si>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</si>
  <si>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</si>
  <si>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</si>
  <si>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</si>
  <si>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</si>
  <si>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</si>
  <si>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</si>
  <si>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</si>
  <si>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</si>
  <si>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</si>
  <si>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</si>
  <si>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</si>
  <si>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TAG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</si>
  <si>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</si>
  <si>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</si>
  <si>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</si>
  <si>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</si>
  <si>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</si>
  <si>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</si>
  <si>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</si>
  <si>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</si>
  <si>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</si>
  <si>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</si>
  <si>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</si>
  <si>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</si>
  <si>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</si>
  <si>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</si>
  <si>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</si>
  <si>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Descarga de trilho 68
12 barras - 74/246007-248007tg
8 barras - 74/248007-249266tg</t>
  </si>
  <si>
    <t>2 (Eder e Anderson)</t>
  </si>
  <si>
    <t>Manobrando em TRC para partir pro local de descarga</t>
  </si>
  <si>
    <t>Realizando descarga de trilho - intervalo até as 17h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</si>
  <si>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</si>
  <si>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</si>
  <si>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</si>
  <si>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08:16h, em intervalo das 11h as 17h</t>
  </si>
  <si>
    <t>Realizado intervalo das 11h ás 17:58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</si>
  <si>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</si>
  <si>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</si>
  <si>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</si>
  <si>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</si>
  <si>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</si>
  <si>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</si>
  <si>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</si>
  <si>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</si>
  <si>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</si>
  <si>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</si>
  <si>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</si>
  <si>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</si>
  <si>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</si>
  <si>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</si>
  <si>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</si>
  <si>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</si>
  <si>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</si>
  <si>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</si>
  <si>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</si>
  <si>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</si>
  <si>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</si>
  <si>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</si>
  <si>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</si>
  <si>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</si>
  <si>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TOM-TCS</t>
  </si>
  <si>
    <t>TOMTCS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</si>
  <si>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</si>
  <si>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</si>
  <si>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</si>
  <si>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</si>
  <si>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</si>
  <si>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</si>
  <si>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</si>
  <si>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Cancelado pelo CCO devido a descretização</t>
  </si>
  <si>
    <t>Intervalo das 11:20h as 13:20h</t>
  </si>
  <si>
    <t>Prorrogou intervalo até as 14:39h</t>
  </si>
  <si>
    <t>Substituição de trilho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</si>
  <si>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</si>
  <si>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</si>
  <si>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</si>
  <si>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</si>
  <si>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</si>
  <si>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</si>
  <si>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</si>
  <si>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</si>
  <si>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</si>
  <si>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</si>
  <si>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</si>
  <si>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</si>
  <si>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</si>
  <si>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Mc1 as 10:30h</t>
  </si>
  <si>
    <t>Intervalo das 11:40h as 13:40h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</si>
  <si>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</si>
  <si>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</si>
  <si>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</si>
  <si>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</si>
  <si>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</si>
  <si>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</si>
  <si>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</si>
  <si>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</si>
  <si>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</si>
  <si>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</si>
  <si>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</si>
  <si>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</si>
  <si>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TMI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</si>
  <si>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</si>
  <si>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</si>
  <si>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</si>
  <si>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</si>
  <si>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</si>
  <si>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</si>
  <si>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MC1 as 10:27h</t>
  </si>
  <si>
    <t>MC1 as 10:27h, realizado intervalo de 01h17 no km 167+500 entre TCE177 / Atraso na solicitação da MC1 devido deslocamento dos operadores + Abastecimento da máquina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</si>
  <si>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</si>
  <si>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</si>
  <si>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</si>
  <si>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</si>
  <si>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</si>
  <si>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</si>
  <si>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</si>
  <si>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</si>
  <si>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</si>
  <si>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</si>
  <si>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</si>
  <si>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</si>
  <si>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</si>
  <si>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</si>
  <si>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</si>
  <si>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</si>
  <si>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</si>
  <si>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</si>
  <si>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</si>
  <si>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</si>
  <si>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10:30h</t>
  </si>
  <si>
    <t>MC1 as 09:08h - deslocando para local do intervalo</t>
  </si>
  <si>
    <t>Intervalo das 13:21h as 19:21h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</si>
  <si>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</si>
  <si>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</si>
  <si>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</si>
  <si>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</si>
  <si>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</si>
  <si>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</si>
  <si>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</si>
  <si>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</si>
  <si>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</si>
  <si>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</si>
  <si>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</si>
  <si>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</si>
  <si>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</si>
  <si>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</si>
  <si>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</si>
  <si>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</si>
  <si>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</si>
  <si>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Pronto as 9h - Intervalo das 09:16h as 11:16h</t>
  </si>
  <si>
    <t>Intervalo das 09:16h as 11:16h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</si>
  <si>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</si>
  <si>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</si>
  <si>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</si>
  <si>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</si>
  <si>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TP pronto às 10h00 no km 301+000 em THE Sul para exec. de soldas / Prev. FX após i94 12h10</t>
  </si>
  <si>
    <t>TP pronto às 10h00 no km 301+000 em THE Sul para exec. de soldas / Realizado intervalo 12h06 - 14h06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</si>
  <si>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</si>
  <si>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</si>
  <si>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</si>
  <si>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</si>
  <si>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</si>
  <si>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</si>
  <si>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Pronto as 09:40h - aguardando I31 para verificar faixa</t>
  </si>
  <si>
    <t xml:space="preserve">Intervalo das 10:30h as 12:30h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</si>
  <si>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</si>
  <si>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</si>
  <si>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MC1 as 08:36h - licença as 09:36h</t>
  </si>
  <si>
    <t>Realizou intervalo das 12:30h as 14:10 - garra da retro avariou</t>
  </si>
  <si>
    <t>2 (Enio e Uanderson)</t>
  </si>
  <si>
    <t>MC1 as 10:14 - licença as 11:50 - deslocando pro km de descarga</t>
  </si>
  <si>
    <t>Realizado intervalo das 14:52 ás 17:42</t>
  </si>
  <si>
    <t xml:space="preserve">MC1 as 08:18h </t>
  </si>
  <si>
    <t>Licença as 12:43h deslocando para km de trabalho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</si>
  <si>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</si>
  <si>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</si>
  <si>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</si>
  <si>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 xml:space="preserve">Avaria banca de socaria , foi avariado no segundo turmo, sem produção tanto no primeiro e segundo turno </t>
  </si>
  <si>
    <t>Deslocamento TOM -TCS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</si>
  <si>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</si>
  <si>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</si>
  <si>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</si>
  <si>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</si>
  <si>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</si>
  <si>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</si>
  <si>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</si>
  <si>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</si>
  <si>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</si>
  <si>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</si>
  <si>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</si>
  <si>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</si>
  <si>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</si>
  <si>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Carregamento em TCS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</si>
  <si>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</si>
  <si>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</si>
  <si>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</si>
  <si>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</si>
  <si>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</si>
  <si>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</si>
  <si>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</si>
  <si>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Carregamento de 30 vgs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</si>
  <si>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</si>
  <si>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</si>
  <si>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</si>
  <si>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</si>
  <si>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</si>
  <si>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</si>
  <si>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Warley</t>
  </si>
  <si>
    <t>Substitiuição de barra curta</t>
  </si>
  <si>
    <t>Intervalo das 11:06h as 14:06</t>
  </si>
  <si>
    <t xml:space="preserve">Intervalo das 11:06h as 14:06 - 11m de trilho </t>
  </si>
  <si>
    <t>TMI-TIN</t>
  </si>
  <si>
    <t>TMITIN</t>
  </si>
  <si>
    <t>MC1 as 09:10h, licença as 09:24h em inspeção para TIN</t>
  </si>
  <si>
    <t>Em inspeção para TIN</t>
  </si>
  <si>
    <t>Carlan</t>
  </si>
  <si>
    <t>Pronto as 09h - Intervalo das 09:15 as 11:15h</t>
  </si>
  <si>
    <t>Intervalo das 09:15 as 11:15h - realizou 1 solda</t>
  </si>
  <si>
    <t>Troca de barra curta</t>
  </si>
  <si>
    <t>Pronto as 08:26h - intervalo das 09:05h as 12:05h</t>
  </si>
  <si>
    <t>Intervalo das 09:05h as 12:05h - 9m de trilho</t>
  </si>
  <si>
    <t>Fran</t>
  </si>
  <si>
    <t>Em intervalo das 10:36h as 12:36h</t>
  </si>
  <si>
    <t>Intervalo das 10:36h as 12:36h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</si>
  <si>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</si>
  <si>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</si>
  <si>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</si>
  <si>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Faixa validada com o CCO - MC1 00:30h</t>
  </si>
  <si>
    <t>Regulagem de brita km 175 ao 171+115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</si>
  <si>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</si>
  <si>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</si>
  <si>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</si>
  <si>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</si>
  <si>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</si>
  <si>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</si>
  <si>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Manutenção prograamda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</si>
  <si>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</si>
  <si>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</si>
  <si>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</si>
  <si>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</si>
  <si>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</si>
  <si>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</si>
  <si>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</si>
  <si>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</si>
  <si>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</si>
  <si>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Regulagem de brita do km 171+115 ao 173+500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</si>
  <si>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</si>
  <si>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</si>
  <si>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</si>
  <si>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Deslocamento de PSG para PAR</t>
  </si>
  <si>
    <t>MC1 as 14:03h - licença as 14:03h</t>
  </si>
  <si>
    <t>Liença as 14:03h - deslocando para PAR</t>
  </si>
  <si>
    <t>Deslocamento de POV a PUR</t>
  </si>
  <si>
    <t>Previsão de MC1 as 15h</t>
  </si>
  <si>
    <t>MC1 as 15:24h</t>
  </si>
  <si>
    <t>MC1 as 08:46  - licença as 10:25h</t>
  </si>
  <si>
    <t>Licença as 10:25h - rdc sem sinal, após voltar sinal não conseguia liberar freio</t>
  </si>
  <si>
    <t>Avaria RDC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</si>
  <si>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</si>
  <si>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</si>
  <si>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</si>
  <si>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</si>
  <si>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</si>
  <si>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</si>
  <si>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</si>
  <si>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</si>
  <si>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</si>
  <si>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</si>
  <si>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</si>
  <si>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</si>
  <si>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</si>
  <si>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</si>
  <si>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</si>
  <si>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Solicitado MC1 às 09h52 para inspeção R7D entre TCS-TIN / Autorizado às 10h05, em inspeção</t>
  </si>
  <si>
    <t xml:space="preserve">Execução de solda - Condicionado a temperatura </t>
  </si>
  <si>
    <t>TP Pronto às 08h00 no km 288+030 em TCS VIa2 para exec. de solda / Realizado intervalo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</si>
  <si>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</si>
  <si>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</si>
  <si>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</si>
  <si>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</si>
  <si>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</si>
  <si>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</si>
  <si>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</si>
  <si>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</si>
  <si>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</si>
  <si>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ZPD-ZT</t>
  </si>
  <si>
    <t>ZPDZTP</t>
  </si>
  <si>
    <t>Posicionamento de trilho</t>
  </si>
  <si>
    <t>ZIQ2</t>
  </si>
  <si>
    <t>ZAC2</t>
  </si>
  <si>
    <t>ZXE-ZAC</t>
  </si>
  <si>
    <t>ZXEZAC</t>
  </si>
  <si>
    <t>Eziquiel</t>
  </si>
  <si>
    <t>Deslocamento direto entre ZXE-ZAC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</si>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</sst>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9" fillId="14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28" activePane="bottomRight" state="frozen"/>
      <selection pane="bottomRight" activeCell="O443" sqref="O4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1138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1139</v>
      </c>
      <c r="BI1" s="368"/>
      <c r="BJ1" s="369"/>
      <c r="BK1" s="370"/>
      <c r="BL1" s="49"/>
      <c r="BM1" s="360" t="s">
        <v>1140</v>
      </c>
      <c r="BN1" s="361"/>
      <c r="BO1" s="361"/>
      <c r="BP1" s="361"/>
      <c r="BQ1" s="361"/>
      <c r="BR1" s="361"/>
      <c r="BS1" s="362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63" t="s">
        <v>1141</v>
      </c>
      <c r="AJ2" s="364"/>
      <c r="AK2" s="364"/>
      <c r="AL2" s="364"/>
      <c r="AM2" s="364"/>
      <c r="AN2" s="364"/>
      <c r="AO2" s="364"/>
      <c r="AP2" s="364"/>
      <c r="AQ2" s="366"/>
      <c r="AR2" s="229"/>
      <c r="AS2" s="378" t="s">
        <v>1144</v>
      </c>
      <c r="AT2" s="365"/>
      <c r="AU2" s="365"/>
      <c r="AV2" s="365"/>
      <c r="AW2" s="365"/>
      <c r="AX2" s="364"/>
      <c r="AY2" s="366"/>
      <c r="AZ2" s="4"/>
      <c r="BA2" s="357" t="s">
        <v>1145</v>
      </c>
      <c r="BB2" s="359"/>
      <c r="BC2" s="363" t="s">
        <v>1142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7" t="s">
        <v>1146</v>
      </c>
      <c r="AJ3" s="359"/>
      <c r="AK3" s="357" t="s">
        <v>1147</v>
      </c>
      <c r="AL3" s="358"/>
      <c r="AM3" s="358"/>
      <c r="AN3" s="358"/>
      <c r="AO3" s="358"/>
      <c r="AP3" s="358"/>
      <c r="AQ3" s="359"/>
      <c r="AR3" s="230"/>
      <c r="AS3" s="381" t="s">
        <v>1153</v>
      </c>
      <c r="AT3" s="382"/>
      <c r="AU3" s="381" t="s">
        <v>1154</v>
      </c>
      <c r="AV3" s="382"/>
      <c r="AW3" s="381" t="s">
        <v>1155</v>
      </c>
      <c r="AX3" s="383"/>
      <c r="AY3" s="63" t="s">
        <v>1156</v>
      </c>
      <c r="AZ3" s="63"/>
      <c r="BA3" s="379"/>
      <c r="BB3" s="380"/>
      <c r="BC3" s="357" t="s">
        <v>1149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1157</v>
      </c>
      <c r="BN3" s="361"/>
      <c r="BO3" s="361"/>
      <c r="BP3" s="362"/>
      <c r="BQ3" s="360" t="s">
        <v>759</v>
      </c>
      <c r="BR3" s="361"/>
      <c r="BS3" s="362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54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1301</v>
      </c>
      <c r="W10" s="167" t="s">
        <v>1238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1555</v>
      </c>
      <c r="BK10" s="16" t="s">
        <v>1556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1421</v>
      </c>
      <c r="N12" s="194" t="s">
        <v>1422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1557</v>
      </c>
      <c r="W12" s="167" t="s">
        <v>1558</v>
      </c>
      <c r="X12" s="208" t="s">
        <v>973</v>
      </c>
      <c r="Y12" s="153" t="s">
        <v>967</v>
      </c>
      <c r="Z12" s="153"/>
      <c r="AA12" s="83" t="s">
        <v>1343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1559</v>
      </c>
      <c r="BK12" s="16" t="s">
        <v>1281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1560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1301</v>
      </c>
      <c r="W13" s="167" t="s">
        <v>1238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1561</v>
      </c>
      <c r="BK13" s="16" t="s">
        <v>1562</v>
      </c>
      <c r="BL13" s="15"/>
      <c r="BM13" s="14" t="s">
        <v>989</v>
      </c>
      <c r="BN13" s="14" t="s">
        <v>1009</v>
      </c>
      <c r="BO13" s="159" t="s">
        <v>1116</v>
      </c>
      <c r="BP13" s="16" t="s">
        <v>1563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1564</v>
      </c>
      <c r="N14" s="194" t="s">
        <v>1565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1273</v>
      </c>
      <c r="W14" s="167" t="s">
        <v>1566</v>
      </c>
      <c r="X14" s="208" t="s">
        <v>973</v>
      </c>
      <c r="Y14" s="153" t="s">
        <v>967</v>
      </c>
      <c r="Z14" s="153"/>
      <c r="AA14" s="83" t="s">
        <v>1567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1568</v>
      </c>
      <c r="BK14" s="16" t="s">
        <v>1569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1229</v>
      </c>
      <c r="W15" s="167" t="s">
        <v>1230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1231</v>
      </c>
      <c r="BK15" s="16" t="s">
        <v>1232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1233</v>
      </c>
      <c r="W17" s="167" t="s">
        <v>1234</v>
      </c>
      <c r="X17" s="208" t="s">
        <v>973</v>
      </c>
      <c r="Y17" s="153" t="s">
        <v>976</v>
      </c>
      <c r="Z17" s="153"/>
      <c r="AA17" s="83" t="s">
        <v>1235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1236</v>
      </c>
      <c r="BK17" s="16" t="s">
        <v>1237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1557</v>
      </c>
      <c r="W19" s="167" t="s">
        <v>1739</v>
      </c>
      <c r="X19" s="208" t="s">
        <v>973</v>
      </c>
      <c r="Y19" s="153"/>
      <c r="Z19" s="153"/>
      <c r="AA19" s="83" t="s">
        <v>1740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1741</v>
      </c>
      <c r="BK19" s="16" t="s">
        <v>1741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1482</v>
      </c>
      <c r="W21" s="167" t="s">
        <v>1230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1742</v>
      </c>
      <c r="BK21" s="16" t="s">
        <v>1742</v>
      </c>
      <c r="BL21" s="15"/>
      <c r="BM21" s="14" t="s">
        <v>989</v>
      </c>
      <c r="BN21" s="14" t="s">
        <v>1019</v>
      </c>
      <c r="BO21" s="159" t="s">
        <v>1077</v>
      </c>
      <c r="BP21" s="16" t="s">
        <v>1742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1625</v>
      </c>
      <c r="N22" s="194" t="s">
        <v>1626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1273</v>
      </c>
      <c r="W22" s="167" t="s">
        <v>1743</v>
      </c>
      <c r="X22" s="208" t="s">
        <v>973</v>
      </c>
      <c r="Y22" s="153"/>
      <c r="Z22" s="153"/>
      <c r="AA22" s="83" t="s">
        <v>1593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1744</v>
      </c>
      <c r="BK22" s="16" t="s">
        <v>1744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1229</v>
      </c>
      <c r="W24" s="167" t="s">
        <v>1230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1745</v>
      </c>
      <c r="BK24" s="16" t="s">
        <v>1745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1482</v>
      </c>
      <c r="W26" s="167" t="s">
        <v>1230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1746</v>
      </c>
      <c r="BK26" s="16" t="s">
        <v>1746</v>
      </c>
      <c r="BL26" s="15"/>
      <c r="BM26" s="14" t="s">
        <v>989</v>
      </c>
      <c r="BN26" s="14" t="s">
        <v>1019</v>
      </c>
      <c r="BO26" s="159" t="s">
        <v>1077</v>
      </c>
      <c r="BP26" s="16" t="s">
        <v>1747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1229</v>
      </c>
      <c r="W29" s="167" t="s">
        <v>1230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1748</v>
      </c>
      <c r="BK29" s="16" t="s">
        <v>1748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1557</v>
      </c>
      <c r="W31" s="167" t="s">
        <v>1749</v>
      </c>
      <c r="X31" s="208" t="s">
        <v>973</v>
      </c>
      <c r="Y31" s="153"/>
      <c r="Z31" s="153"/>
      <c r="AA31" s="83" t="s">
        <v>1750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1751</v>
      </c>
      <c r="BK31" s="16" t="s">
        <v>1752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1576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1753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1482</v>
      </c>
      <c r="W32" s="167" t="s">
        <v>1754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1755</v>
      </c>
      <c r="BK32" s="16" t="s">
        <v>1756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1282</v>
      </c>
      <c r="W33" s="167" t="s">
        <v>1757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1286</v>
      </c>
      <c r="W34" s="167" t="s">
        <v>1758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1759</v>
      </c>
      <c r="BK34" s="16" t="s">
        <v>1760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1665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1413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1286</v>
      </c>
      <c r="W35" s="167" t="s">
        <v>1348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1761</v>
      </c>
      <c r="BK35" s="16" t="s">
        <v>1762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1229</v>
      </c>
      <c r="W36" s="167" t="s">
        <v>1230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1763</v>
      </c>
      <c r="BK36" s="16" t="s">
        <v>1764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1570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1557</v>
      </c>
      <c r="W38" s="167" t="s">
        <v>1571</v>
      </c>
      <c r="X38" s="208" t="s">
        <v>968</v>
      </c>
      <c r="Y38" s="153" t="s">
        <v>967</v>
      </c>
      <c r="Z38" s="153"/>
      <c r="AA38" s="83" t="s">
        <v>1572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1573</v>
      </c>
      <c r="BK38" s="16" t="s">
        <v>1574</v>
      </c>
      <c r="BL38" s="15"/>
      <c r="BM38" s="14" t="s">
        <v>988</v>
      </c>
      <c r="BN38" s="14" t="s">
        <v>1018</v>
      </c>
      <c r="BO38" s="159" t="s">
        <v>1075</v>
      </c>
      <c r="BP38" s="16" t="s">
        <v>1575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1576</v>
      </c>
      <c r="J40" s="207">
        <v>98</v>
      </c>
      <c r="K40" s="207">
        <v>616</v>
      </c>
      <c r="L40" s="83">
        <v>502</v>
      </c>
      <c r="M40" s="194" t="s">
        <v>1577</v>
      </c>
      <c r="N40" s="315" t="s">
        <v>1578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1273</v>
      </c>
      <c r="W40" s="322" t="s">
        <v>1348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1579</v>
      </c>
      <c r="BK40" s="16" t="s">
        <v>1580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1581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1482</v>
      </c>
      <c r="W41" s="167" t="s">
        <v>1582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1583</v>
      </c>
      <c r="BK41" s="16" t="s">
        <v>1584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1273</v>
      </c>
      <c r="W43" s="167" t="s">
        <v>1256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1585</v>
      </c>
      <c r="BK43" s="16" t="s">
        <v>1586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1273</v>
      </c>
      <c r="W46" s="167" t="s">
        <v>1587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1588</v>
      </c>
      <c r="BK46" s="16" t="s">
        <v>1589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1576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1590</v>
      </c>
      <c r="W47" s="167" t="s">
        <v>1348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1591</v>
      </c>
      <c r="BK47" s="16" t="s">
        <v>1330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1233</v>
      </c>
      <c r="W48" s="314" t="s">
        <v>1592</v>
      </c>
      <c r="X48" s="208" t="s">
        <v>968</v>
      </c>
      <c r="Y48" s="153" t="s">
        <v>967</v>
      </c>
      <c r="Z48" s="153"/>
      <c r="AA48" s="83" t="s">
        <v>1593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1594</v>
      </c>
      <c r="BK48" s="16" t="s">
        <v>1595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1316</v>
      </c>
      <c r="W49" s="167" t="s">
        <v>1596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1597</v>
      </c>
      <c r="BK49" s="16" t="s">
        <v>1597</v>
      </c>
      <c r="BL49" s="15"/>
      <c r="BM49" s="14" t="s">
        <v>995</v>
      </c>
      <c r="BN49" s="14" t="s">
        <v>1022</v>
      </c>
      <c r="BO49" s="159" t="s">
        <v>1074</v>
      </c>
      <c r="BP49" s="16" t="s">
        <v>1598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1229</v>
      </c>
      <c r="W51" s="167" t="s">
        <v>1238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1239</v>
      </c>
      <c r="BK51" s="16" t="s">
        <v>1240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1241</v>
      </c>
      <c r="J53" s="207">
        <v>78</v>
      </c>
      <c r="K53" s="207">
        <v>334</v>
      </c>
      <c r="L53" s="83">
        <v>7.5</v>
      </c>
      <c r="M53" s="194" t="s">
        <v>1242</v>
      </c>
      <c r="N53" s="194" t="s">
        <v>1243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1233</v>
      </c>
      <c r="W53" s="167" t="s">
        <v>1244</v>
      </c>
      <c r="X53" s="208" t="s">
        <v>973</v>
      </c>
      <c r="Y53" s="153" t="s">
        <v>976</v>
      </c>
      <c r="Z53" s="153"/>
      <c r="AA53" s="83" t="s">
        <v>1245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1246</v>
      </c>
      <c r="BK53" s="16" t="s">
        <v>1247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1570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1301</v>
      </c>
      <c r="W55" s="167" t="s">
        <v>1238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1599</v>
      </c>
      <c r="BK55" s="16" t="s">
        <v>1600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1485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1339</v>
      </c>
      <c r="W56" s="167" t="s">
        <v>1348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1339</v>
      </c>
      <c r="W57" s="167" t="s">
        <v>1765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1339</v>
      </c>
      <c r="W58" s="167" t="s">
        <v>1601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1602</v>
      </c>
      <c r="BK58" s="16" t="s">
        <v>1603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1273</v>
      </c>
      <c r="W60" s="167" t="s">
        <v>1256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1604</v>
      </c>
      <c r="BK60" s="16" t="s">
        <v>1605</v>
      </c>
      <c r="BL60" s="15"/>
      <c r="BM60" s="14" t="s">
        <v>993</v>
      </c>
      <c r="BN60" s="14" t="s">
        <v>1022</v>
      </c>
      <c r="BO60" s="159" t="s">
        <v>1074</v>
      </c>
      <c r="BP60" s="16" t="s">
        <v>1606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1273</v>
      </c>
      <c r="W62" s="167" t="s">
        <v>1587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1607</v>
      </c>
      <c r="BK62" s="16" t="s">
        <v>1607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1286</v>
      </c>
      <c r="W64" s="167" t="s">
        <v>1256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1608</v>
      </c>
      <c r="BK64" s="336" t="s">
        <v>1609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1316</v>
      </c>
      <c r="W66" s="167" t="s">
        <v>1596</v>
      </c>
      <c r="X66" s="208" t="s">
        <v>968</v>
      </c>
      <c r="Y66" s="153" t="s">
        <v>967</v>
      </c>
      <c r="Z66" s="153"/>
      <c r="AA66" s="83" t="s">
        <v>1593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1610</v>
      </c>
      <c r="BK66" s="16" t="s">
        <v>1611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1229</v>
      </c>
      <c r="W67" s="167" t="s">
        <v>1238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1248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1249</v>
      </c>
      <c r="BK67" s="16" t="s">
        <v>1250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1241</v>
      </c>
      <c r="J68" s="207">
        <v>78</v>
      </c>
      <c r="K68" s="207">
        <v>334</v>
      </c>
      <c r="L68" s="83">
        <v>7.5</v>
      </c>
      <c r="M68" s="194" t="s">
        <v>1242</v>
      </c>
      <c r="N68" s="194" t="s">
        <v>1243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1233</v>
      </c>
      <c r="W68" s="167" t="s">
        <v>1251</v>
      </c>
      <c r="X68" s="208" t="s">
        <v>973</v>
      </c>
      <c r="Y68" s="153" t="s">
        <v>976</v>
      </c>
      <c r="Z68" s="153"/>
      <c r="AA68" s="83" t="s">
        <v>1252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1253</v>
      </c>
      <c r="BK68" s="16" t="s">
        <v>1253</v>
      </c>
      <c r="BL68" s="15"/>
      <c r="BM68" s="14" t="s">
        <v>988</v>
      </c>
      <c r="BN68" s="14" t="s">
        <v>1008</v>
      </c>
      <c r="BO68" s="159" t="s">
        <v>1075</v>
      </c>
      <c r="BP68" s="16" t="s">
        <v>1254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1339</v>
      </c>
      <c r="W71" s="167" t="s">
        <v>1612</v>
      </c>
      <c r="X71" s="208" t="s">
        <v>968</v>
      </c>
      <c r="Y71" s="153" t="s">
        <v>967</v>
      </c>
      <c r="Z71" s="153"/>
      <c r="AA71" s="83" t="s">
        <v>1343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1613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1614</v>
      </c>
      <c r="BK71" s="16" t="s">
        <v>1615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1301</v>
      </c>
      <c r="W73" s="167" t="s">
        <v>1238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1616</v>
      </c>
      <c r="BK73" s="16" t="s">
        <v>1617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1618</v>
      </c>
      <c r="N74" s="194" t="s">
        <v>1619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1339</v>
      </c>
      <c r="W74" s="167" t="s">
        <v>1348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1620</v>
      </c>
      <c r="BK74" s="16" t="s">
        <v>1621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1622</v>
      </c>
      <c r="W75" s="167" t="s">
        <v>1256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1623</v>
      </c>
      <c r="BK75" s="16" t="s">
        <v>1624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1625</v>
      </c>
      <c r="N77" s="194" t="s">
        <v>1626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1316</v>
      </c>
      <c r="W77" s="167" t="s">
        <v>1627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1628</v>
      </c>
      <c r="BK77" s="16" t="s">
        <v>1629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1630</v>
      </c>
      <c r="W79" s="167" t="s">
        <v>1587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1631</v>
      </c>
      <c r="BK79" s="16" t="s">
        <v>1631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1632</v>
      </c>
      <c r="N81" s="194" t="s">
        <v>1633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1233</v>
      </c>
      <c r="W81" s="167" t="s">
        <v>1279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1634</v>
      </c>
      <c r="BK81" s="16" t="s">
        <v>1634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1286</v>
      </c>
      <c r="W82" s="167" t="s">
        <v>1256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1635</v>
      </c>
      <c r="BK82" s="16" t="s">
        <v>1636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1286</v>
      </c>
      <c r="W84" s="167" t="s">
        <v>1637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1635</v>
      </c>
      <c r="BK84" s="16" t="s">
        <v>1636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1255</v>
      </c>
      <c r="W86" s="167" t="s">
        <v>1256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1257</v>
      </c>
      <c r="BK86" s="16" t="s">
        <v>1258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1259</v>
      </c>
      <c r="J88" s="207">
        <v>72</v>
      </c>
      <c r="K88" s="207">
        <v>297</v>
      </c>
      <c r="L88" s="83">
        <v>105</v>
      </c>
      <c r="M88" s="194" t="s">
        <v>1260</v>
      </c>
      <c r="N88" s="194" t="s">
        <v>1261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1262</v>
      </c>
      <c r="W88" s="167" t="s">
        <v>1263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1241</v>
      </c>
      <c r="AM88" s="274" t="s">
        <v>1264</v>
      </c>
      <c r="AN88" s="274" t="s">
        <v>1265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1266</v>
      </c>
      <c r="BK88" s="16" t="s">
        <v>1267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1241</v>
      </c>
      <c r="J90" s="207">
        <v>78</v>
      </c>
      <c r="K90" s="207">
        <v>334</v>
      </c>
      <c r="L90" s="83">
        <v>7.5</v>
      </c>
      <c r="M90" s="194" t="s">
        <v>1242</v>
      </c>
      <c r="N90" s="194" t="s">
        <v>1243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1233</v>
      </c>
      <c r="W90" s="167" t="s">
        <v>1263</v>
      </c>
      <c r="X90" s="208" t="s">
        <v>973</v>
      </c>
      <c r="Y90" s="153" t="s">
        <v>976</v>
      </c>
      <c r="Z90" s="153"/>
      <c r="AA90" s="83" t="s">
        <v>1252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1268</v>
      </c>
      <c r="AN90" s="274" t="s">
        <v>1269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1270</v>
      </c>
      <c r="BK90" s="16" t="s">
        <v>1271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1638</v>
      </c>
      <c r="N93" s="194" t="s">
        <v>1639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1339</v>
      </c>
      <c r="W93" s="167" t="s">
        <v>1640</v>
      </c>
      <c r="X93" s="208" t="s">
        <v>973</v>
      </c>
      <c r="Y93" s="153" t="s">
        <v>967</v>
      </c>
      <c r="Z93" s="153"/>
      <c r="AA93" s="83" t="s">
        <v>1343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1641</v>
      </c>
      <c r="BK93" s="16" t="s">
        <v>1642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1301</v>
      </c>
      <c r="W95" s="167" t="s">
        <v>1238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1643</v>
      </c>
      <c r="BK95" s="320" t="s">
        <v>1644</v>
      </c>
      <c r="BL95" s="15"/>
      <c r="BM95" s="14" t="s">
        <v>997</v>
      </c>
      <c r="BN95" s="14" t="s">
        <v>997</v>
      </c>
      <c r="BO95" s="159" t="s">
        <v>997</v>
      </c>
      <c r="BP95" s="16" t="s">
        <v>1645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1272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1273</v>
      </c>
      <c r="W96" s="167" t="s">
        <v>1256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1274</v>
      </c>
      <c r="BK96" s="16" t="s">
        <v>1275</v>
      </c>
      <c r="BL96" s="15"/>
      <c r="BM96" s="14" t="s">
        <v>999</v>
      </c>
      <c r="BN96" s="14" t="s">
        <v>1015</v>
      </c>
      <c r="BO96" s="159" t="s">
        <v>1089</v>
      </c>
      <c r="BP96" s="16" t="s">
        <v>1276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1277</v>
      </c>
      <c r="N100" s="194" t="s">
        <v>1278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1233</v>
      </c>
      <c r="W100" s="167" t="s">
        <v>1279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1280</v>
      </c>
      <c r="BK100" s="16" t="s">
        <v>1281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1286</v>
      </c>
      <c r="W102" s="167" t="s">
        <v>1256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1646</v>
      </c>
      <c r="BK102" s="16" t="s">
        <v>1647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1282</v>
      </c>
      <c r="W105" s="167" t="s">
        <v>1648</v>
      </c>
      <c r="X105" s="208" t="s">
        <v>968</v>
      </c>
      <c r="Y105" s="153" t="s">
        <v>967</v>
      </c>
      <c r="Z105" s="153"/>
      <c r="AA105" s="83" t="s">
        <v>1593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1649</v>
      </c>
      <c r="BK105" s="336" t="s">
        <v>1650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1282</v>
      </c>
      <c r="W108" s="314" t="s">
        <v>1283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1284</v>
      </c>
      <c r="BK108" s="16" t="s">
        <v>1285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1286</v>
      </c>
      <c r="W112" s="167" t="s">
        <v>1287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1288</v>
      </c>
      <c r="BK112" s="16" t="s">
        <v>1289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1241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1233</v>
      </c>
      <c r="W113" s="167" t="s">
        <v>1290</v>
      </c>
      <c r="X113" s="208" t="s">
        <v>973</v>
      </c>
      <c r="Y113" s="153" t="s">
        <v>976</v>
      </c>
      <c r="Z113" s="153"/>
      <c r="AA113" s="83" t="s">
        <v>1291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1292</v>
      </c>
      <c r="BK113" s="16" t="s">
        <v>1293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1294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1295</v>
      </c>
      <c r="J115" s="207">
        <v>78</v>
      </c>
      <c r="K115" s="207">
        <v>334</v>
      </c>
      <c r="L115" s="83">
        <v>158</v>
      </c>
      <c r="M115" s="194" t="s">
        <v>1296</v>
      </c>
      <c r="N115" s="194" t="s">
        <v>1297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1233</v>
      </c>
      <c r="W115" s="167" t="s">
        <v>1298</v>
      </c>
      <c r="X115" s="208" t="s">
        <v>973</v>
      </c>
      <c r="Y115" s="153" t="s">
        <v>976</v>
      </c>
      <c r="Z115" s="153"/>
      <c r="AA115" s="83" t="s">
        <v>1299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1300</v>
      </c>
      <c r="BK115" s="16" t="s">
        <v>1300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1301</v>
      </c>
      <c r="W122" s="167" t="s">
        <v>1238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1302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1303</v>
      </c>
      <c r="BK122" s="16" t="s">
        <v>1304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1305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1273</v>
      </c>
      <c r="W124" s="167" t="s">
        <v>1256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1306</v>
      </c>
      <c r="BK124" s="16" t="s">
        <v>1307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1286</v>
      </c>
      <c r="W127" s="167" t="s">
        <v>1256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1308</v>
      </c>
      <c r="BK127" s="16" t="s">
        <v>1309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1398</v>
      </c>
      <c r="W129" s="314" t="s">
        <v>1766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1767</v>
      </c>
      <c r="BK129" s="16" t="s">
        <v>1768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1301</v>
      </c>
      <c r="W131" s="167" t="s">
        <v>1238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1651</v>
      </c>
      <c r="BK131" s="16" t="s">
        <v>1652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1241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1233</v>
      </c>
      <c r="W132" s="167" t="s">
        <v>1310</v>
      </c>
      <c r="X132" s="208" t="s">
        <v>973</v>
      </c>
      <c r="Y132" s="153" t="s">
        <v>976</v>
      </c>
      <c r="Z132" s="153"/>
      <c r="AA132" s="83" t="s">
        <v>1311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1398</v>
      </c>
      <c r="W134" s="314" t="s">
        <v>1769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1770</v>
      </c>
      <c r="BK134" s="16" t="s">
        <v>1771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1301</v>
      </c>
      <c r="W138" s="167" t="s">
        <v>1653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1654</v>
      </c>
      <c r="BK138" s="16" t="s">
        <v>1655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1656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1339</v>
      </c>
      <c r="W140" s="167" t="s">
        <v>1657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1658</v>
      </c>
      <c r="BK140" s="16" t="s">
        <v>1659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1339</v>
      </c>
      <c r="W141" s="167" t="s">
        <v>1601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1660</v>
      </c>
      <c r="BK141" s="16" t="s">
        <v>1661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1273</v>
      </c>
      <c r="W142" s="167" t="s">
        <v>1256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1662</v>
      </c>
      <c r="BK142" s="16" t="s">
        <v>1663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1664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1665</v>
      </c>
      <c r="J143" s="207">
        <v>74</v>
      </c>
      <c r="K143" s="207">
        <v>288.10000000000002</v>
      </c>
      <c r="L143" s="83">
        <v>1</v>
      </c>
      <c r="M143" s="194" t="s">
        <v>1666</v>
      </c>
      <c r="N143" s="194" t="s">
        <v>1666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1286</v>
      </c>
      <c r="W143" s="167" t="s">
        <v>1348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1667</v>
      </c>
      <c r="BK143" s="16" t="s">
        <v>1668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1669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1286</v>
      </c>
      <c r="W145" s="167" t="s">
        <v>1256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1670</v>
      </c>
      <c r="BK145" s="16" t="s">
        <v>1671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1316</v>
      </c>
      <c r="W148" s="167" t="s">
        <v>1317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1672</v>
      </c>
      <c r="BK148" s="16" t="s">
        <v>1673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1673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1241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1233</v>
      </c>
      <c r="W151" s="167" t="s">
        <v>1310</v>
      </c>
      <c r="X151" s="208" t="s">
        <v>973</v>
      </c>
      <c r="Y151" s="153" t="s">
        <v>976</v>
      </c>
      <c r="Z151" s="153"/>
      <c r="AA151" s="83" t="s">
        <v>1313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1314</v>
      </c>
      <c r="BK151" s="16" t="s">
        <v>1315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1772</v>
      </c>
      <c r="W152" s="167" t="s">
        <v>1773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1774</v>
      </c>
      <c r="BK152" s="16" t="s">
        <v>1775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1339</v>
      </c>
      <c r="W156" s="167" t="s">
        <v>1674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1675</v>
      </c>
      <c r="BK156" s="16" t="s">
        <v>1676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1301</v>
      </c>
      <c r="W159" s="314" t="s">
        <v>1653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1677</v>
      </c>
      <c r="BK159" s="16" t="s">
        <v>1678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1339</v>
      </c>
      <c r="W162" s="167" t="s">
        <v>1679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1680</v>
      </c>
      <c r="BK162" s="16" t="s">
        <v>1681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1682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1273</v>
      </c>
      <c r="W163" s="167" t="s">
        <v>1683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1684</v>
      </c>
      <c r="BK163" s="16" t="s">
        <v>1685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1273</v>
      </c>
      <c r="W164" s="167" t="s">
        <v>1256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1686</v>
      </c>
      <c r="BK164" s="16" t="s">
        <v>1687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1316</v>
      </c>
      <c r="W165" s="167" t="s">
        <v>1688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1689</v>
      </c>
      <c r="BK165" s="16" t="s">
        <v>1690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1691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1286</v>
      </c>
      <c r="W168" s="167" t="s">
        <v>1256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1692</v>
      </c>
      <c r="BK168" s="16" t="s">
        <v>1693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1691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1316</v>
      </c>
      <c r="W170" s="167" t="s">
        <v>1317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1318</v>
      </c>
      <c r="BK170" s="16" t="s">
        <v>1319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1665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1776</v>
      </c>
      <c r="N172" s="194" t="s">
        <v>1777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1590</v>
      </c>
      <c r="W172" s="167" t="s">
        <v>1348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1778</v>
      </c>
      <c r="BK172" s="16" t="s">
        <v>1779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1320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1321</v>
      </c>
      <c r="J174" s="207">
        <v>78</v>
      </c>
      <c r="K174" s="207">
        <v>334</v>
      </c>
      <c r="L174" s="83" t="s">
        <v>609</v>
      </c>
      <c r="M174" s="194" t="s">
        <v>1322</v>
      </c>
      <c r="N174" s="194" t="s">
        <v>1322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1233</v>
      </c>
      <c r="W174" s="167" t="s">
        <v>1323</v>
      </c>
      <c r="X174" s="208" t="s">
        <v>973</v>
      </c>
      <c r="Y174" s="153" t="s">
        <v>976</v>
      </c>
      <c r="Z174" s="153"/>
      <c r="AA174" s="83" t="s">
        <v>1324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1325</v>
      </c>
      <c r="BK174" s="16" t="s">
        <v>1326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1780</v>
      </c>
      <c r="W177" s="167" t="s">
        <v>1256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1781</v>
      </c>
      <c r="BK177" s="16" t="s">
        <v>1782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1327</v>
      </c>
      <c r="W179" s="167" t="s">
        <v>1328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1329</v>
      </c>
      <c r="BK179" s="16" t="s">
        <v>1330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1772</v>
      </c>
      <c r="W180" s="314" t="s">
        <v>1783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1784</v>
      </c>
      <c r="BK180" s="16" t="s">
        <v>1785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1331</v>
      </c>
      <c r="W181" s="167" t="s">
        <v>1328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1332</v>
      </c>
      <c r="BK181" s="16" t="s">
        <v>1333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1334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1255</v>
      </c>
      <c r="W182" s="167" t="s">
        <v>1328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1335</v>
      </c>
      <c r="BK182" s="16" t="s">
        <v>1330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1694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1301</v>
      </c>
      <c r="W185" s="167" t="s">
        <v>1238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1695</v>
      </c>
      <c r="BK185" s="16" t="s">
        <v>1696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1336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1337</v>
      </c>
      <c r="N186" s="194" t="s">
        <v>1338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1339</v>
      </c>
      <c r="W186" s="167" t="s">
        <v>1340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1341</v>
      </c>
      <c r="BK186" s="16" t="s">
        <v>1341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1339</v>
      </c>
      <c r="W187" s="167" t="s">
        <v>1342</v>
      </c>
      <c r="X187" s="208" t="s">
        <v>973</v>
      </c>
      <c r="Y187" s="153" t="s">
        <v>976</v>
      </c>
      <c r="Z187" s="153"/>
      <c r="AA187" s="83" t="s">
        <v>1343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1344</v>
      </c>
      <c r="BK187" s="16" t="s">
        <v>1344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1273</v>
      </c>
      <c r="W190" s="167" t="s">
        <v>1256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1345</v>
      </c>
      <c r="BK190" s="16" t="s">
        <v>1346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1347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1286</v>
      </c>
      <c r="W193" s="167" t="s">
        <v>1348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1349</v>
      </c>
      <c r="BK193" s="16" t="s">
        <v>1350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1316</v>
      </c>
      <c r="W195" s="167" t="s">
        <v>1317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1351</v>
      </c>
      <c r="BK195" s="16" t="s">
        <v>1352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1286</v>
      </c>
      <c r="W196" s="167" t="s">
        <v>1353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1354</v>
      </c>
      <c r="BK196" s="16" t="s">
        <v>1355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1786</v>
      </c>
      <c r="W198" s="167" t="s">
        <v>1256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1787</v>
      </c>
      <c r="BK198" s="16" t="s">
        <v>1788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1786</v>
      </c>
      <c r="W199" s="167" t="s">
        <v>1371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1789</v>
      </c>
      <c r="BK199" s="16" t="s">
        <v>1790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1398</v>
      </c>
      <c r="W200" s="314" t="s">
        <v>1791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1356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1357</v>
      </c>
      <c r="W201" s="167" t="s">
        <v>1358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1359</v>
      </c>
      <c r="BK201" s="16" t="s">
        <v>1359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1320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1321</v>
      </c>
      <c r="J203" s="207">
        <v>78</v>
      </c>
      <c r="K203" s="207">
        <v>334</v>
      </c>
      <c r="L203" s="83" t="s">
        <v>609</v>
      </c>
      <c r="M203" s="194" t="s">
        <v>1322</v>
      </c>
      <c r="N203" s="194" t="s">
        <v>1322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1233</v>
      </c>
      <c r="W203" s="167" t="s">
        <v>1323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1301</v>
      </c>
      <c r="W207" s="167" t="s">
        <v>1238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1697</v>
      </c>
      <c r="BK207" s="16" t="s">
        <v>1698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1233</v>
      </c>
      <c r="W210" s="167" t="s">
        <v>1340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1421</v>
      </c>
      <c r="N213" s="194" t="s">
        <v>1422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1339</v>
      </c>
      <c r="W213" s="314" t="s">
        <v>1699</v>
      </c>
      <c r="X213" s="208" t="s">
        <v>968</v>
      </c>
      <c r="Y213" s="153" t="s">
        <v>967</v>
      </c>
      <c r="Z213" s="153"/>
      <c r="AA213" s="83" t="s">
        <v>1700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1701</v>
      </c>
      <c r="BK213" s="16" t="s">
        <v>1702</v>
      </c>
      <c r="BL213" s="15"/>
      <c r="BM213" s="14" t="s">
        <v>997</v>
      </c>
      <c r="BN213" s="14" t="s">
        <v>997</v>
      </c>
      <c r="BO213" s="159" t="s">
        <v>997</v>
      </c>
      <c r="BP213" s="16" t="s">
        <v>1703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1360</v>
      </c>
      <c r="N215" s="194" t="s">
        <v>1361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1286</v>
      </c>
      <c r="W215" s="167" t="s">
        <v>1348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1362</v>
      </c>
      <c r="BK215" s="16" t="s">
        <v>1363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1273</v>
      </c>
      <c r="W217" s="167" t="s">
        <v>1256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1364</v>
      </c>
      <c r="BK217" s="16" t="s">
        <v>1365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1316</v>
      </c>
      <c r="W218" s="167" t="s">
        <v>1317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1366</v>
      </c>
      <c r="BK218" s="16" t="s">
        <v>1367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1368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1286</v>
      </c>
      <c r="W221" s="167" t="s">
        <v>1256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1369</v>
      </c>
      <c r="BK221" s="16" t="s">
        <v>1370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1398</v>
      </c>
      <c r="W223" s="167" t="s">
        <v>1791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1792</v>
      </c>
      <c r="BK223" s="16" t="s">
        <v>1792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1357</v>
      </c>
      <c r="W224" s="167" t="s">
        <v>1371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1372</v>
      </c>
      <c r="BK224" s="16" t="s">
        <v>1372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1372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1320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1321</v>
      </c>
      <c r="J225" s="207">
        <v>78</v>
      </c>
      <c r="K225" s="207">
        <v>334</v>
      </c>
      <c r="L225" s="83" t="s">
        <v>609</v>
      </c>
      <c r="M225" s="194" t="s">
        <v>1322</v>
      </c>
      <c r="N225" s="194" t="s">
        <v>1322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1233</v>
      </c>
      <c r="W225" s="167" t="s">
        <v>1323</v>
      </c>
      <c r="X225" s="208" t="s">
        <v>973</v>
      </c>
      <c r="Y225" s="153" t="s">
        <v>976</v>
      </c>
      <c r="Z225" s="153"/>
      <c r="AA225" s="83" t="s">
        <v>1235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1373</v>
      </c>
      <c r="BK225" s="16" t="s">
        <v>1374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1418</v>
      </c>
      <c r="W230" s="167" t="s">
        <v>1704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1705</v>
      </c>
      <c r="BK230" s="16" t="s">
        <v>1706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1706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1339</v>
      </c>
      <c r="W232" s="314" t="s">
        <v>1707</v>
      </c>
      <c r="X232" s="208" t="s">
        <v>968</v>
      </c>
      <c r="Y232" s="153" t="s">
        <v>967</v>
      </c>
      <c r="Z232" s="153"/>
      <c r="AA232" s="83" t="s">
        <v>1708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1602</v>
      </c>
      <c r="BK232" s="16" t="s">
        <v>1709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1339</v>
      </c>
      <c r="W233" s="167" t="s">
        <v>1340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1375</v>
      </c>
      <c r="BK233" s="16" t="s">
        <v>1375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1273</v>
      </c>
      <c r="W235" s="167" t="s">
        <v>1376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1377</v>
      </c>
      <c r="BK235" s="16" t="s">
        <v>1378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1379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1379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1273</v>
      </c>
      <c r="W237" s="167" t="s">
        <v>1380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1381</v>
      </c>
      <c r="BK237" s="16" t="s">
        <v>1382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1316</v>
      </c>
      <c r="W240" s="167" t="s">
        <v>1710</v>
      </c>
      <c r="X240" s="208" t="s">
        <v>968</v>
      </c>
      <c r="Y240" s="153" t="s">
        <v>967</v>
      </c>
      <c r="Z240" s="153"/>
      <c r="AA240" s="83" t="s">
        <v>1711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1712</v>
      </c>
      <c r="BK240" s="16" t="s">
        <v>1713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1316</v>
      </c>
      <c r="W242" s="167" t="s">
        <v>1793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1286</v>
      </c>
      <c r="W244" s="167" t="s">
        <v>1256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1714</v>
      </c>
      <c r="BK244" s="16" t="s">
        <v>1715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1590</v>
      </c>
      <c r="W246" s="167" t="s">
        <v>1794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1795</v>
      </c>
      <c r="BK246" s="16" t="s">
        <v>1796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1797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1798</v>
      </c>
      <c r="BK248" s="16" t="s">
        <v>1799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1383</v>
      </c>
      <c r="W249" s="167" t="s">
        <v>1384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1385</v>
      </c>
      <c r="BK249" s="16" t="s">
        <v>1385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1386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1357</v>
      </c>
      <c r="W251" s="167" t="s">
        <v>1387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1388</v>
      </c>
      <c r="BK251" s="16" t="s">
        <v>1388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1301</v>
      </c>
      <c r="W256" s="167" t="s">
        <v>1800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1339</v>
      </c>
      <c r="W259" s="167" t="s">
        <v>1389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1390</v>
      </c>
      <c r="BK259" s="16" t="s">
        <v>1391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1339</v>
      </c>
      <c r="W262" s="167" t="s">
        <v>1340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1392</v>
      </c>
      <c r="BK262" s="16" t="s">
        <v>1392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1392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1379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1273</v>
      </c>
      <c r="W265" s="167" t="s">
        <v>1393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1394</v>
      </c>
      <c r="BK265" s="16" t="s">
        <v>1395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1395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1286</v>
      </c>
      <c r="W268" s="167" t="s">
        <v>1396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1397</v>
      </c>
      <c r="BK268" s="16" t="s">
        <v>1397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1398</v>
      </c>
      <c r="W270" s="167" t="s">
        <v>1399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1400</v>
      </c>
      <c r="BK270" s="16" t="s">
        <v>1400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1301</v>
      </c>
      <c r="W272" s="167" t="s">
        <v>1801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1802</v>
      </c>
      <c r="BK272" s="16" t="s">
        <v>1803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1339</v>
      </c>
      <c r="W274" s="167" t="s">
        <v>1389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1339</v>
      </c>
      <c r="W275" s="167" t="s">
        <v>1340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1804</v>
      </c>
      <c r="BK275" s="16" t="s">
        <v>1805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1806</v>
      </c>
      <c r="N276" s="194" t="s">
        <v>1807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1398</v>
      </c>
      <c r="W276" s="167" t="s">
        <v>1808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1809</v>
      </c>
      <c r="BK276" s="16" t="s">
        <v>1554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1301</v>
      </c>
      <c r="W281" s="167" t="s">
        <v>1716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1717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1718</v>
      </c>
      <c r="BK281" s="16" t="s">
        <v>1719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1339</v>
      </c>
      <c r="W284" s="167" t="s">
        <v>1423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1339</v>
      </c>
      <c r="W287" s="314" t="s">
        <v>1401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1402</v>
      </c>
      <c r="BK287" s="16" t="s">
        <v>1403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1404</v>
      </c>
      <c r="N288" s="194" t="s">
        <v>1405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1339</v>
      </c>
      <c r="W288" s="167" t="s">
        <v>1406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1407</v>
      </c>
      <c r="BK288" s="16" t="s">
        <v>1408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1379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1379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1273</v>
      </c>
      <c r="W289" s="167" t="s">
        <v>1393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1720</v>
      </c>
      <c r="BK289" s="16" t="s">
        <v>1721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1316</v>
      </c>
      <c r="W290" s="167" t="s">
        <v>1409</v>
      </c>
      <c r="X290" s="208" t="s">
        <v>973</v>
      </c>
      <c r="Y290" s="153" t="s">
        <v>976</v>
      </c>
      <c r="Z290" s="153"/>
      <c r="AA290" s="83" t="s">
        <v>1410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1411</v>
      </c>
      <c r="BK290" s="16" t="s">
        <v>1412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1412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40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40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1286</v>
      </c>
      <c r="W292" s="167" t="s">
        <v>1396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1722</v>
      </c>
      <c r="BK292" s="16" t="s">
        <v>1723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40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40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40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40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1316</v>
      </c>
      <c r="W294" s="167" t="s">
        <v>1810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1413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1286</v>
      </c>
      <c r="W295" s="167" t="s">
        <v>1348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1414</v>
      </c>
      <c r="BK295" s="16" t="s">
        <v>1414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1383</v>
      </c>
      <c r="W296" s="167" t="s">
        <v>1415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1416</v>
      </c>
      <c r="BK296" s="16" t="s">
        <v>1416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40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40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1417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1418</v>
      </c>
      <c r="W298" s="167" t="s">
        <v>1419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1420</v>
      </c>
      <c r="BK298" s="16" t="s">
        <v>1420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40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40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1339</v>
      </c>
      <c r="W301" s="314" t="s">
        <v>1811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401" t="s">
        <v>14</v>
      </c>
      <c r="T302" s="401" t="s">
        <v>18</v>
      </c>
      <c r="U302" s="80" t="s">
        <v>17</v>
      </c>
      <c r="V302" s="188" t="s">
        <v>1301</v>
      </c>
      <c r="W302" s="167" t="s">
        <v>1716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1812</v>
      </c>
      <c r="BK302" s="16" t="s">
        <v>1813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1421</v>
      </c>
      <c r="N303" s="194" t="s">
        <v>1422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1339</v>
      </c>
      <c r="W303" s="167" t="s">
        <v>1423</v>
      </c>
      <c r="X303" s="208" t="s">
        <v>973</v>
      </c>
      <c r="Y303" s="153" t="s">
        <v>976</v>
      </c>
      <c r="Z303" s="153"/>
      <c r="AA303" s="83" t="s">
        <v>1424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1425</v>
      </c>
      <c r="BK303" s="16" t="s">
        <v>1426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1427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1428</v>
      </c>
      <c r="W304" s="167" t="s">
        <v>1429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1430</v>
      </c>
      <c r="BG304" s="15"/>
      <c r="BH304" s="16">
        <v>2</v>
      </c>
      <c r="BI304" s="16"/>
      <c r="BJ304" s="320" t="s">
        <v>1431</v>
      </c>
      <c r="BK304" s="16" t="s">
        <v>1432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1433</v>
      </c>
      <c r="W305" s="167" t="s">
        <v>1434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1435</v>
      </c>
      <c r="BK305" s="16" t="s">
        <v>1436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1437</v>
      </c>
      <c r="W306" s="167" t="s">
        <v>1434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1438</v>
      </c>
      <c r="BK306" s="16" t="s">
        <v>1439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1440</v>
      </c>
      <c r="N307" s="194" t="s">
        <v>1441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1286</v>
      </c>
      <c r="W307" s="167" t="s">
        <v>1442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1443</v>
      </c>
      <c r="BK307" s="16" t="s">
        <v>1444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1316</v>
      </c>
      <c r="W308" s="167" t="s">
        <v>1445</v>
      </c>
      <c r="X308" s="208" t="s">
        <v>973</v>
      </c>
      <c r="Y308" s="153" t="s">
        <v>976</v>
      </c>
      <c r="Z308" s="153"/>
      <c r="AA308" s="83" t="s">
        <v>1446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1447</v>
      </c>
      <c r="BK308" s="16" t="s">
        <v>1448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1449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1383</v>
      </c>
      <c r="W309" s="167" t="s">
        <v>1450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1451</v>
      </c>
      <c r="BK309" s="16" t="s">
        <v>1452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1453</v>
      </c>
      <c r="W310" s="167" t="s">
        <v>1454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1455</v>
      </c>
      <c r="BK310" s="16" t="s">
        <v>1455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1456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1457</v>
      </c>
      <c r="W311" s="167" t="s">
        <v>1434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1458</v>
      </c>
      <c r="BK311" s="16" t="s">
        <v>1458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40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40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1398</v>
      </c>
      <c r="W312" s="167" t="s">
        <v>1814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1815</v>
      </c>
      <c r="BK312" s="16" t="s">
        <v>1816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40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40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40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40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1339</v>
      </c>
      <c r="W316" s="167" t="s">
        <v>1724</v>
      </c>
      <c r="X316" s="208" t="s">
        <v>968</v>
      </c>
      <c r="Y316" s="153" t="s">
        <v>967</v>
      </c>
      <c r="Z316" s="153"/>
      <c r="AA316" s="83" t="s">
        <v>1725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1726</v>
      </c>
      <c r="BK316" s="16" t="s">
        <v>1727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1459</v>
      </c>
      <c r="N318" s="194" t="s">
        <v>1460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1286</v>
      </c>
      <c r="W318" s="167" t="s">
        <v>1348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1461</v>
      </c>
      <c r="BK318" s="16" t="s">
        <v>1462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40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40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1379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1379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1430</v>
      </c>
      <c r="W320" s="167" t="s">
        <v>1492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1728</v>
      </c>
      <c r="BK320" s="16" t="s">
        <v>1729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40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40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1286</v>
      </c>
      <c r="W323" s="167" t="s">
        <v>1501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1730</v>
      </c>
      <c r="BK323" s="16" t="s">
        <v>1731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1316</v>
      </c>
      <c r="W325" s="167" t="s">
        <v>1504</v>
      </c>
      <c r="X325" s="208" t="s">
        <v>968</v>
      </c>
      <c r="Y325" s="153" t="s">
        <v>967</v>
      </c>
      <c r="Z325" s="153"/>
      <c r="AA325" s="83" t="s">
        <v>1711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1732</v>
      </c>
      <c r="BK325" s="16" t="s">
        <v>1733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1316</v>
      </c>
      <c r="W328" s="167" t="s">
        <v>1317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1463</v>
      </c>
      <c r="BK328" s="16" t="s">
        <v>1463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1464</v>
      </c>
      <c r="N330" s="194" t="s">
        <v>1465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1255</v>
      </c>
      <c r="W330" s="167" t="s">
        <v>1466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1467</v>
      </c>
      <c r="BK330" s="16" t="s">
        <v>1468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1469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1470</v>
      </c>
      <c r="N331" s="194" t="s">
        <v>1471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1398</v>
      </c>
      <c r="W331" s="167" t="s">
        <v>1472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1473</v>
      </c>
      <c r="BK331" s="16" t="s">
        <v>1474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1418</v>
      </c>
      <c r="W332" s="167" t="s">
        <v>1475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1476</v>
      </c>
      <c r="BK332" s="16" t="s">
        <v>1477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40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40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1453</v>
      </c>
      <c r="W334" s="167" t="s">
        <v>1454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1478</v>
      </c>
      <c r="BK334" s="16" t="s">
        <v>1478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40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40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1383</v>
      </c>
      <c r="W336" s="167" t="s">
        <v>1479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1480</v>
      </c>
      <c r="BK336" s="16" t="s">
        <v>1480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40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40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1481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1356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40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40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40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40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1339</v>
      </c>
      <c r="W341" s="167" t="s">
        <v>1724</v>
      </c>
      <c r="X341" s="208" t="s">
        <v>968</v>
      </c>
      <c r="Y341" s="153" t="s">
        <v>967</v>
      </c>
      <c r="Z341" s="153"/>
      <c r="AA341" s="83" t="s">
        <v>1734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1735</v>
      </c>
      <c r="BK341" s="16" t="s">
        <v>1736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40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40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40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40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1482</v>
      </c>
      <c r="W344" s="167" t="s">
        <v>1238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1483</v>
      </c>
      <c r="BK344" s="16" t="s">
        <v>1484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1485</v>
      </c>
      <c r="N346" s="194" t="s">
        <v>1486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1286</v>
      </c>
      <c r="W346" s="322" t="s">
        <v>1348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40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40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1487</v>
      </c>
      <c r="BK346" s="16" t="s">
        <v>1488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1489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1421</v>
      </c>
      <c r="N347" s="194" t="s">
        <v>1422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1233</v>
      </c>
      <c r="W347" s="322" t="s">
        <v>1490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40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40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1491</v>
      </c>
      <c r="BK347" s="320" t="s">
        <v>1491</v>
      </c>
      <c r="BL347" s="15"/>
      <c r="BM347" s="14" t="s">
        <v>985</v>
      </c>
      <c r="BN347" s="14" t="s">
        <v>0</v>
      </c>
      <c r="BO347" s="159" t="s">
        <v>1072</v>
      </c>
      <c r="BP347" s="320" t="s">
        <v>1491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1379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1379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1430</v>
      </c>
      <c r="W348" s="322" t="s">
        <v>1492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40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40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1493</v>
      </c>
      <c r="BK348" s="16" t="s">
        <v>1494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1495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1496</v>
      </c>
      <c r="N351" s="194" t="s">
        <v>1497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1430</v>
      </c>
      <c r="W351" s="322" t="s">
        <v>1498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40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40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1499</v>
      </c>
      <c r="BK351" s="16" t="s">
        <v>1500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1286</v>
      </c>
      <c r="W354" s="322" t="s">
        <v>1501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40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40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1502</v>
      </c>
      <c r="BK354" s="16" t="s">
        <v>1503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40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40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40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40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1316</v>
      </c>
      <c r="W360" s="322" t="s">
        <v>1317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40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40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40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40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1316</v>
      </c>
      <c r="W363" s="322" t="s">
        <v>1504</v>
      </c>
      <c r="X363" s="51" t="s">
        <v>973</v>
      </c>
      <c r="Y363" s="153" t="s">
        <v>976</v>
      </c>
      <c r="Z363" s="153"/>
      <c r="AA363" s="143" t="s">
        <v>1410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40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40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1505</v>
      </c>
      <c r="BK363" s="16" t="s">
        <v>1506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1255</v>
      </c>
      <c r="W364" s="322" t="s">
        <v>1507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40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40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1508</v>
      </c>
      <c r="BK364" s="320" t="s">
        <v>1509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1509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1418</v>
      </c>
      <c r="W366" s="322" t="s">
        <v>1475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40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40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1510</v>
      </c>
      <c r="BK366" s="320" t="s">
        <v>1510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1457</v>
      </c>
      <c r="W367" s="322" t="s">
        <v>1256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40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40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1511</v>
      </c>
      <c r="BK367" s="320" t="s">
        <v>1511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1398</v>
      </c>
      <c r="W368" s="322" t="s">
        <v>1817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1818</v>
      </c>
      <c r="BK368" s="320" t="s">
        <v>1819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1356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1383</v>
      </c>
      <c r="W369" s="322" t="s">
        <v>1512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40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40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1513</v>
      </c>
      <c r="BK369" s="320" t="s">
        <v>1513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1513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1482</v>
      </c>
      <c r="W373" s="322" t="s">
        <v>1238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1820</v>
      </c>
      <c r="BK373" s="16" t="s">
        <v>1821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1822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1514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1515</v>
      </c>
      <c r="W374" s="322" t="s">
        <v>1348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40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40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1516</v>
      </c>
      <c r="BK374" s="320" t="s">
        <v>1516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1339</v>
      </c>
      <c r="W375" s="322" t="s">
        <v>1517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40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40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1518</v>
      </c>
      <c r="BK375" s="320" t="s">
        <v>1519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1520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1489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1421</v>
      </c>
      <c r="N376" s="194" t="s">
        <v>1422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1233</v>
      </c>
      <c r="W376" s="322" t="s">
        <v>1490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40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40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1521</v>
      </c>
      <c r="BK376" s="320" t="s">
        <v>1521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1286</v>
      </c>
      <c r="W377" s="322" t="s">
        <v>1522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40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40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1523</v>
      </c>
      <c r="BK377" s="16" t="s">
        <v>1524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1316</v>
      </c>
      <c r="W380" s="322" t="s">
        <v>1504</v>
      </c>
      <c r="X380" s="51" t="s">
        <v>968</v>
      </c>
      <c r="Y380" s="153" t="s">
        <v>967</v>
      </c>
      <c r="Z380" s="153"/>
      <c r="AA380" s="143" t="s">
        <v>1410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40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40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1737</v>
      </c>
      <c r="BK380" s="16" t="s">
        <v>1738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1525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1525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1286</v>
      </c>
      <c r="W383" s="322" t="s">
        <v>1526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40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40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1527</v>
      </c>
      <c r="BK383" s="16" t="s">
        <v>1528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1529</v>
      </c>
      <c r="N384" s="194" t="s">
        <v>1530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1398</v>
      </c>
      <c r="W384" s="322" t="s">
        <v>1531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40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40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1532</v>
      </c>
      <c r="BK384" s="320" t="s">
        <v>1532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1533</v>
      </c>
      <c r="W385" s="322" t="s">
        <v>1534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40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40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1535</v>
      </c>
      <c r="BK385" s="16" t="s">
        <v>1536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1255</v>
      </c>
      <c r="W386" s="322" t="s">
        <v>1507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40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40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1537</v>
      </c>
      <c r="BK386" s="320" t="s">
        <v>1538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40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40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1356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1383</v>
      </c>
      <c r="W389" s="322" t="s">
        <v>1512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40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40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1539</v>
      </c>
      <c r="BK389" s="320" t="s">
        <v>1539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1453</v>
      </c>
      <c r="W390" s="322" t="s">
        <v>1454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40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40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1540</v>
      </c>
      <c r="BK390" s="320" t="s">
        <v>1540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40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40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40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40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1339</v>
      </c>
      <c r="W399" s="322" t="s">
        <v>1541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40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40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1542</v>
      </c>
      <c r="BK399" s="16" t="s">
        <v>1542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1542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1514</v>
      </c>
      <c r="J401" s="37">
        <v>98</v>
      </c>
      <c r="K401" s="37">
        <v>689.72900000000004</v>
      </c>
      <c r="L401" s="83">
        <v>750</v>
      </c>
      <c r="M401" s="194" t="s">
        <v>1543</v>
      </c>
      <c r="N401" s="194" t="s">
        <v>1544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1339</v>
      </c>
      <c r="W401" s="322" t="s">
        <v>1348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40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40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1545</v>
      </c>
      <c r="BK401" s="16" t="s">
        <v>1545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1482</v>
      </c>
      <c r="W403" s="322" t="s">
        <v>1238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40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40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1546</v>
      </c>
      <c r="BK403" s="16" t="s">
        <v>1546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1546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40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40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1547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1547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1286</v>
      </c>
      <c r="W409" s="322" t="s">
        <v>1548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40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40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1549</v>
      </c>
      <c r="BK409" s="16" t="s">
        <v>1549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1549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1550</v>
      </c>
      <c r="N411" s="194" t="s">
        <v>1551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1398</v>
      </c>
      <c r="W411" s="322" t="s">
        <v>1552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40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40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1553</v>
      </c>
      <c r="BK411" s="16" t="s">
        <v>1554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1339</v>
      </c>
      <c r="W415" s="355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1482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1398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1554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1482</v>
      </c>
      <c r="W424" s="322" t="s">
        <v>1238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/>
      <c r="AT424" s="293"/>
      <c r="AU424" s="232"/>
      <c r="AV424" s="232"/>
      <c r="AW424" s="232"/>
      <c r="AX424" s="38"/>
      <c r="AY424" s="303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296" t="s">
        <v>1833</v>
      </c>
      <c r="BK424" s="16"/>
      <c r="BL424" s="15"/>
      <c r="BM424" s="14"/>
      <c r="BN424" s="14"/>
      <c r="BO424" s="159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15" t="str">
        <f>IF(BN424="","",SUBSTITUTE(BM424," ","")&amp;SUBSTITUTE(BN424," ",""))</f>
        <v/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1834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1339</v>
      </c>
      <c r="W426" s="322" t="s">
        <v>1823</v>
      </c>
      <c r="X426" s="51" t="s">
        <v>968</v>
      </c>
      <c r="Y426" s="153"/>
      <c r="Z426" s="153"/>
      <c r="AA426" s="143" t="s">
        <v>1835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/>
      <c r="AS426" s="293"/>
      <c r="AT426" s="293"/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296" t="s">
        <v>1836</v>
      </c>
      <c r="BK426" s="16"/>
      <c r="BL426" s="15"/>
      <c r="BM426" s="14"/>
      <c r="BN426" s="14"/>
      <c r="BO426" s="159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/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1665</v>
      </c>
      <c r="J429" s="37">
        <v>74</v>
      </c>
      <c r="K429" s="37">
        <v>291</v>
      </c>
      <c r="L429" s="83">
        <v>1</v>
      </c>
      <c r="M429" s="194" t="s">
        <v>1666</v>
      </c>
      <c r="N429" s="194" t="s">
        <v>1837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5" t="str">
        <f>IFERROR(_xlfn.XLOOKUP(J429, BASE_MAPA!$E$2:$E$359, BASE_MAPA!$J$2:$J$359), "ERRO")</f>
        <v>MARCO INICIAL - ALTO ARAGUAIA</v>
      </c>
      <c r="V429" s="289" t="s">
        <v>1286</v>
      </c>
      <c r="W429" s="322" t="s">
        <v>1348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TMI</v>
      </c>
      <c r="AM429" s="292" t="str">
        <f>IF(BS_CONTROLE[[#This Row],[Entre - Estações]]=0, "-", BS_CONTROLE[[#This Row],[Entre - Estações]])</f>
        <v>TCS-TMI</v>
      </c>
      <c r="AN429" s="292" t="str">
        <f>IF(BS_CONTROLE[[#This Row],[SB]]=0, "-", BS_CONTROLE[[#This Row],[SB]])</f>
        <v>TCSTMI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291</v>
      </c>
      <c r="AQ429" s="276">
        <f>IF(BS_CONTROLE[[#This Row],[KM - Fim]]=0, "-", BS_CONTROLE[[#This Row],[KM - Fim]])</f>
        <v>1</v>
      </c>
      <c r="AR429" s="293">
        <v>0.41111111111111109</v>
      </c>
      <c r="AS429" s="293">
        <v>0.4201388888888889</v>
      </c>
      <c r="AT429" s="293"/>
      <c r="AU429" s="232"/>
      <c r="AV429" s="232"/>
      <c r="AW429" s="232"/>
      <c r="AX429" s="38"/>
      <c r="AY429" s="303" t="str">
        <f>IF(D429="","*",IFERROR(IF(ISODD(COUNT(AS429:AX429)),"ERRO",SUM((AT429-AS429),(AV429-AU429),(AX429-AW429))),"ERRO"))</f>
        <v>ERRO</v>
      </c>
      <c r="AZ429" s="13"/>
      <c r="BA429" s="71"/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1</v>
      </c>
      <c r="BI429" s="16"/>
      <c r="BJ429" s="296" t="s">
        <v>1838</v>
      </c>
      <c r="BK429" s="16"/>
      <c r="BL429" s="15"/>
      <c r="BM429" s="14"/>
      <c r="BN429" s="14"/>
      <c r="BO429" s="159"/>
      <c r="BP429" s="17"/>
      <c r="BQ429" s="12" t="e">
        <f>IF(AND(BR429&lt;1,BS429&lt;1),"Produção e Intervalo",IF(BR429&lt;1,"Intervalo",IF(BS429&lt;1,"Produção","Aderente")))</f>
        <v>#VALUE!</v>
      </c>
      <c r="BR429" s="18" t="e">
        <f>IF(OR(B429="",F429=""),"*",AY429/P429)</f>
        <v>#VALUE!</v>
      </c>
      <c r="BS429" s="18">
        <f>IF(OR(B429="",F429=""),"*",BA429/Q429)</f>
        <v>0</v>
      </c>
      <c r="BT429" s="215" t="str">
        <f>IF(BN429="","",SUBSTITUTE(BM429," ","")&amp;SUBSTITUTE(BN429," ",""))</f>
        <v/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1547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1286</v>
      </c>
      <c r="W430" s="277" t="s">
        <v>1839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1840</v>
      </c>
      <c r="BK430" s="296" t="s">
        <v>1840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1241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idden="1">
      <c r="A433" s="161" t="str">
        <f>D433&amp;B433</f>
        <v/>
      </c>
      <c r="B433" s="162"/>
      <c r="C433" s="8" t="str">
        <f>IF(BS_CONTROLE[[#This Row],[DATA]]="","",WEEKNUM(BS_CONTROLE[[#This Row],[DATA]]))</f>
        <v/>
      </c>
      <c r="D433" s="51"/>
      <c r="E433" s="304">
        <v>534</v>
      </c>
      <c r="F433" s="166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5" t="str">
        <f>IFERROR(_xlfn.XLOOKUP(J433, BASE_MAPA!$E$2:$E$359, BASE_MAPA!$J$2:$J$359), "ERRO")</f>
        <v>ERRO</v>
      </c>
      <c r="V433" s="289"/>
      <c r="W433" s="322"/>
      <c r="X433" s="51"/>
      <c r="Y433" s="153"/>
      <c r="Z433" s="153"/>
      <c r="AA433" s="143"/>
      <c r="AB433" s="70"/>
      <c r="AC433" s="70"/>
      <c r="AD433" s="167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2" t="str">
        <f>IF(BS_CONTROLE[[#This Row],[Local - Partida]]=0, "-", BS_CONTROLE[[#This Row],[Local - Partida]])</f>
        <v>-</v>
      </c>
      <c r="AL433" s="292" t="str">
        <f>IF(BS_CONTROLE[[#This Row],[Local - Encerramento]]=0, "-", BS_CONTROLE[[#This Row],[Local - Encerramento]])</f>
        <v>-</v>
      </c>
      <c r="AM433" s="292" t="str">
        <f>IF(BS_CONTROLE[[#This Row],[Entre - Estações]]=0, "-", BS_CONTROLE[[#This Row],[Entre - Estações]])</f>
        <v>-</v>
      </c>
      <c r="AN433" s="292" t="str">
        <f>IF(BS_CONTROLE[[#This Row],[SB]]=0, "-", BS_CONTROLE[[#This Row],[SB]])</f>
        <v>-</v>
      </c>
      <c r="AO433" s="275" t="str">
        <f>IF(BS_CONTROLE[[#This Row],[SUB]]=0, "-", BS_CONTROLE[[#This Row],[SUB]])</f>
        <v>-</v>
      </c>
      <c r="AP433" s="276" t="str">
        <f>IF(BS_CONTROLE[[#This Row],[KM - Inicio]]=0, "-", BS_CONTROLE[[#This Row],[KM - Inicio]])</f>
        <v>-</v>
      </c>
      <c r="AQ433" s="276" t="str">
        <f>IF(BS_CONTROLE[[#This Row],[KM - Fim]]=0, "-", BS_CONTROLE[[#This Row],[KM - Fim]])</f>
        <v>-</v>
      </c>
      <c r="AR433" s="293"/>
      <c r="AS433" s="293"/>
      <c r="AT433" s="293"/>
      <c r="AU433" s="232"/>
      <c r="AV433" s="232"/>
      <c r="AW433" s="232"/>
      <c r="AX433" s="38"/>
      <c r="AY433" s="30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7" t="str">
        <f>IFERROR(_xlfn.XLOOKUP(AO433, BASE_MAPA!$E$2:$E$359, BASE_MAPA!$J$2:$J$359), "ERRO")</f>
        <v>ERRO</v>
      </c>
      <c r="BF433" s="277" t="str">
        <f>IF(BS_CONTROLE[[#This Row],[Responsavel pelo boletim]]=0, "-", BS_CONTROLE[[#This Row],[Responsavel pelo boletim]])</f>
        <v>-</v>
      </c>
      <c r="BG433" s="15"/>
      <c r="BH433" s="16"/>
      <c r="BI433" s="16"/>
      <c r="BJ433" s="296"/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15" t="str">
        <f>IF(BN433="","",SUBSTITUTE(BM433," ","")&amp;SUBSTITUTE(BN433," ",""))</f>
        <v/>
      </c>
    </row>
    <row r="434" spans="1:72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1482</v>
      </c>
      <c r="W434" s="322" t="s">
        <v>1238</v>
      </c>
      <c r="X434" s="51" t="s">
        <v>968</v>
      </c>
      <c r="Y434" s="153"/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TAL-TSF</v>
      </c>
      <c r="AN434" s="292" t="str">
        <f>IF(BS_CONTROLE[[#This Row],[SB]]=0, "-", BS_CONTROLE[[#This Row],[SB]])</f>
        <v>TAL699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695.49300000000005</v>
      </c>
      <c r="AQ434" s="276">
        <f>IF(BS_CONTROLE[[#This Row],[KM - Fim]]=0, "-", BS_CONTROLE[[#This Row],[KM - Fim]])</f>
        <v>690.95399999999995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296"/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1339</v>
      </c>
      <c r="W435" s="314" t="s">
        <v>1811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>W7046049</v>
      </c>
      <c r="B436" s="162">
        <v>46049</v>
      </c>
      <c r="C436" s="8">
        <f>IF(BS_CONTROLE[[#This Row],[DATA]]="","",WEEKNUM(BS_CONTROLE[[#This Row],[DATA]]))</f>
        <v>5</v>
      </c>
      <c r="D436" s="51" t="s">
        <v>847</v>
      </c>
      <c r="E436" s="304">
        <v>537</v>
      </c>
      <c r="F436" s="166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4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5" t="str">
        <f>IFERROR(_xlfn.XLOOKUP(J436, BASE_MAPA!$E$2:$E$359, BASE_MAPA!$J$2:$J$359), "ERRO")</f>
        <v>MARCO INICIAL - ALTO ARAGUAIA</v>
      </c>
      <c r="V436" s="289" t="s">
        <v>1339</v>
      </c>
      <c r="W436" s="322" t="s">
        <v>1842</v>
      </c>
      <c r="X436" s="51" t="s">
        <v>973</v>
      </c>
      <c r="Y436" s="153"/>
      <c r="Z436" s="153"/>
      <c r="AA436" s="83" t="s">
        <v>1843</v>
      </c>
      <c r="AB436" s="70" t="s">
        <v>975</v>
      </c>
      <c r="AC436" s="70" t="s">
        <v>971</v>
      </c>
      <c r="AD436" s="167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2" t="str">
        <f>IF(BS_CONTROLE[[#This Row],[Local - Partida]]=0, "-", BS_CONTROLE[[#This Row],[Local - Partida]])</f>
        <v>TGR2</v>
      </c>
      <c r="AL436" s="292" t="str">
        <f>IF(BS_CONTROLE[[#This Row],[Local - Encerramento]]=0, "-", BS_CONTROLE[[#This Row],[Local - Encerramento]])</f>
        <v>TIQ2</v>
      </c>
      <c r="AM436" s="292" t="str">
        <f>IF(BS_CONTROLE[[#This Row],[Entre - Estações]]=0, "-", BS_CONTROLE[[#This Row],[Entre - Estações]])</f>
        <v>TGR</v>
      </c>
      <c r="AN436" s="292" t="str">
        <f>IF(BS_CONTROLE[[#This Row],[SB]]=0, "-", BS_CONTROLE[[#This Row],[SB]])</f>
        <v>TGR2</v>
      </c>
      <c r="AO436" s="275">
        <f>IF(BS_CONTROLE[[#This Row],[SUB]]=0, "-", BS_CONTROLE[[#This Row],[SUB]])</f>
        <v>74</v>
      </c>
      <c r="AP436" s="276">
        <f>IF(BS_CONTROLE[[#This Row],[KM - Inicio]]=0, "-", BS_CONTROLE[[#This Row],[KM - Inicio]])</f>
        <v>501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7" t="str">
        <f>IFERROR(_xlfn.XLOOKUP(AO436, BASE_MAPA!$E$2:$E$359, BASE_MAPA!$J$2:$J$359), "ERRO")</f>
        <v>MARCO INICIAL - ALTO ARAGUAIA</v>
      </c>
      <c r="BF436" s="277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15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1430</v>
      </c>
      <c r="W437" s="322" t="s">
        <v>1844</v>
      </c>
      <c r="X437" s="51" t="s">
        <v>973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296"/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1845</v>
      </c>
      <c r="W438" s="322" t="s">
        <v>1846</v>
      </c>
      <c r="X438" s="51" t="s">
        <v>973</v>
      </c>
      <c r="Y438" s="153"/>
      <c r="Z438" s="153"/>
      <c r="AA438" s="143" t="s">
        <v>1446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/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296"/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1847</v>
      </c>
      <c r="W439" s="322" t="s">
        <v>1848</v>
      </c>
      <c r="X439" s="51" t="s">
        <v>973</v>
      </c>
      <c r="Y439" s="153"/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296"/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1437</v>
      </c>
      <c r="W440" s="322" t="s">
        <v>1434</v>
      </c>
      <c r="X440" s="51" t="s">
        <v>973</v>
      </c>
      <c r="Y440" s="153"/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296"/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1776</v>
      </c>
      <c r="N441" s="194" t="s">
        <v>1777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1286</v>
      </c>
      <c r="W441" s="167" t="s">
        <v>1849</v>
      </c>
      <c r="X441" s="208" t="s">
        <v>973</v>
      </c>
      <c r="Y441" s="153"/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296"/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492</v>
      </c>
      <c r="I442" s="142" t="s">
        <v>520</v>
      </c>
      <c r="J442" s="37">
        <v>78</v>
      </c>
      <c r="K442" s="37">
        <v>303</v>
      </c>
      <c r="L442" s="83" t="s">
        <v>609</v>
      </c>
      <c r="M442" s="194" t="s">
        <v>1850</v>
      </c>
      <c r="N442" s="194" t="s">
        <v>1851</v>
      </c>
      <c r="O442" s="142">
        <v>0.375</v>
      </c>
      <c r="P442" s="142">
        <v>4.1666666666666664E-2</v>
      </c>
      <c r="Q442" s="83">
        <v>1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1383</v>
      </c>
      <c r="W442" s="322" t="s">
        <v>1852</v>
      </c>
      <c r="X442" s="51" t="s">
        <v>973</v>
      </c>
      <c r="Y442" s="153"/>
      <c r="Z442" s="153"/>
      <c r="AA442" s="143">
        <v>1</v>
      </c>
      <c r="AB442" s="70" t="s">
        <v>965</v>
      </c>
      <c r="AC442" s="70" t="s">
        <v>960</v>
      </c>
      <c r="AD442" s="167">
        <v>0.3125</v>
      </c>
      <c r="AE442" s="83">
        <v>6261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ZPD</v>
      </c>
      <c r="AL442" s="292" t="str">
        <f>IF(BS_CONTROLE[[#This Row],[Local - Encerramento]]=0, "-", BS_CONTROLE[[#This Row],[Local - Encerramento]])</f>
        <v>ZTP</v>
      </c>
      <c r="AM442" s="292" t="str">
        <f>IF(BS_CONTROLE[[#This Row],[Entre - Estações]]=0, "-", BS_CONTROLE[[#This Row],[Entre - Estações]])</f>
        <v>ZPD-ZT</v>
      </c>
      <c r="AN442" s="292" t="str">
        <f>IF(BS_CONTROLE[[#This Row],[SB]]=0, "-", BS_CONTROLE[[#This Row],[SB]])</f>
        <v>ZPDZTP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303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Josimar</v>
      </c>
      <c r="BG442" s="15"/>
      <c r="BH442" s="16"/>
      <c r="BI442" s="16"/>
      <c r="BJ442" s="296"/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1853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1383</v>
      </c>
      <c r="W443" s="322" t="s">
        <v>1852</v>
      </c>
      <c r="X443" s="51" t="s">
        <v>973</v>
      </c>
      <c r="Y443" s="153"/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296"/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1854</v>
      </c>
      <c r="J444" s="207">
        <v>72</v>
      </c>
      <c r="K444" s="207">
        <v>321</v>
      </c>
      <c r="L444" s="207" t="s">
        <v>609</v>
      </c>
      <c r="M444" s="194" t="s">
        <v>1855</v>
      </c>
      <c r="N444" s="194" t="s">
        <v>1856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1857</v>
      </c>
      <c r="W444" s="167" t="s">
        <v>1858</v>
      </c>
      <c r="X444" s="51" t="s">
        <v>973</v>
      </c>
      <c r="Y444" s="153"/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/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/>
      <c r="BI444" s="16"/>
      <c r="BJ444" s="296"/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4.1666666666666664E-2</v>
      </c>
      <c r="Q445" s="83">
        <v>5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1255</v>
      </c>
      <c r="W445" s="167" t="s">
        <v>1859</v>
      </c>
      <c r="X445" s="51" t="s">
        <v>973</v>
      </c>
      <c r="Y445" s="153"/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296"/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 hidden="1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56"/>
      <c r="T446" s="156"/>
      <c r="U446" s="155"/>
      <c r="V446" s="188" t="s">
        <v>1457</v>
      </c>
      <c r="W446" s="167" t="s">
        <v>1434</v>
      </c>
      <c r="X446" s="208" t="s">
        <v>973</v>
      </c>
      <c r="Y446" s="173"/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79"/>
      <c r="BI446" s="179"/>
      <c r="BJ446" s="297"/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6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6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6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6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6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/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72"/>
      <c r="S452" s="156"/>
      <c r="T452" s="156"/>
      <c r="U452" s="155"/>
      <c r="V452" s="291"/>
      <c r="W452" s="356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/>
      <c r="K453" s="222"/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8"/>
      <c r="P453" s="158"/>
      <c r="Q453" s="171"/>
      <c r="R453" s="172"/>
      <c r="S453" s="156"/>
      <c r="T453" s="156"/>
      <c r="U453" s="155"/>
      <c r="V453" s="291"/>
      <c r="W453" s="356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72"/>
      <c r="S454" s="156"/>
      <c r="T454" s="156"/>
      <c r="U454" s="155"/>
      <c r="V454" s="291"/>
      <c r="W454" s="356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/>
      <c r="K455" s="222"/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8"/>
      <c r="P455" s="158"/>
      <c r="Q455" s="171"/>
      <c r="R455" s="172"/>
      <c r="S455" s="156"/>
      <c r="T455" s="156"/>
      <c r="U455" s="155"/>
      <c r="V455" s="291"/>
      <c r="W455" s="356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6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6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6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6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6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6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6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6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6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6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6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6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6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6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6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6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6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6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6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6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6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6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6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6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6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6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6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6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6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6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6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6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6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6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6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6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6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6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" name="Range1_8"/>
    <protectedRange sqref="O369:Q416 O426:Q426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" name="Range1_11_1"/>
    <protectedRange sqref="Z6:AD344 AA435:AD436 AA441:AD441 AA444:AD446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27" operator="equal">
      <formula>"ERRO"</formula>
    </cfRule>
  </conditionalFormatting>
  <conditionalFormatting sqref="X4 Y1:Z368 Y369:Y444">
    <cfRule type="cellIs" dxfId="135" priority="18416" operator="equal">
      <formula>"OPORTUNIDADE"</formula>
    </cfRule>
  </conditionalFormatting>
  <conditionalFormatting sqref="AZ6:AZ416">
    <cfRule type="expression" dxfId="134" priority="18411">
      <formula>$BU6=1</formula>
    </cfRule>
  </conditionalFormatting>
  <conditionalFormatting sqref="BQ6:BQ493">
    <cfRule type="cellIs" dxfId="133" priority="18422" operator="equal">
      <formula>"Produção e Intervalo"</formula>
    </cfRule>
    <cfRule type="cellIs" dxfId="132" priority="18423" operator="equal">
      <formula>"Aderente"</formula>
    </cfRule>
    <cfRule type="cellIs" dxfId="131" priority="18424" operator="equal">
      <formula>"Intervalo"</formula>
    </cfRule>
    <cfRule type="cellIs" dxfId="130" priority="18425" operator="equal">
      <formula>"Produção"</formula>
    </cfRule>
    <cfRule type="cellIs" dxfId="129" priority="18426" operator="equal">
      <formula>"ERRO"</formula>
    </cfRule>
  </conditionalFormatting>
  <conditionalFormatting sqref="BR6:BS446">
    <cfRule type="cellIs" dxfId="128" priority="18404" operator="equal">
      <formula>"*"</formula>
    </cfRule>
    <cfRule type="cellIs" dxfId="127" priority="18405" operator="greaterThanOrEqual">
      <formula>1</formula>
    </cfRule>
    <cfRule type="cellIs" dxfId="126" priority="18406" operator="lessThan">
      <formula>1</formula>
    </cfRule>
  </conditionalFormatting>
  <conditionalFormatting sqref="Y6:Z368 X370:X416 X418 X420 Y369:Y444">
    <cfRule type="cellIs" dxfId="125" priority="18352" operator="equal">
      <formula>"NÃO"</formula>
    </cfRule>
    <cfRule type="cellIs" dxfId="124" priority="18353" operator="equal">
      <formula>"SIM"</formula>
    </cfRule>
  </conditionalFormatting>
  <conditionalFormatting sqref="X370:X416 X418 X420">
    <cfRule type="cellIs" dxfId="123" priority="18351" operator="equal">
      <formula>"OPORTUNIDADE"</formula>
    </cfRule>
  </conditionalFormatting>
  <conditionalFormatting sqref="Z369:Z416">
    <cfRule type="cellIs" dxfId="122" priority="18349" operator="equal">
      <formula>"NÃO"</formula>
    </cfRule>
    <cfRule type="cellIs" dxfId="121" priority="18350" operator="equal">
      <formula>"SIM"</formula>
    </cfRule>
  </conditionalFormatting>
  <conditionalFormatting sqref="Z369:Z416">
    <cfRule type="cellIs" dxfId="120" priority="18348" operator="equal">
      <formula>"OPORTUNIDADE"</formula>
    </cfRule>
  </conditionalFormatting>
  <conditionalFormatting sqref="Y1048469:Y1048576">
    <cfRule type="cellIs" dxfId="119" priority="18233" operator="equal">
      <formula>"OPORTUNIDADE"</formula>
    </cfRule>
  </conditionalFormatting>
  <conditionalFormatting sqref="Y1048469:Y1048576">
    <cfRule type="cellIs" dxfId="118" priority="18231" operator="equal">
      <formula>"NÃO"</formula>
    </cfRule>
    <cfRule type="cellIs" dxfId="117" priority="18232" operator="equal">
      <formula>"SIM"</formula>
    </cfRule>
  </conditionalFormatting>
  <conditionalFormatting sqref="Z417:Z444">
    <cfRule type="cellIs" dxfId="116" priority="17968" operator="equal">
      <formula>"OPORTUNIDADE"</formula>
    </cfRule>
  </conditionalFormatting>
  <conditionalFormatting sqref="Z417:Z444">
    <cfRule type="cellIs" dxfId="115" priority="17966" operator="equal">
      <formula>"NÃO"</formula>
    </cfRule>
    <cfRule type="cellIs" dxfId="114" priority="17967" operator="equal">
      <formula>"SIM"</formula>
    </cfRule>
  </conditionalFormatting>
  <conditionalFormatting sqref="Z443">
    <cfRule type="cellIs" dxfId="113" priority="17951" operator="equal">
      <formula>"NÃO"</formula>
    </cfRule>
    <cfRule type="cellIs" dxfId="112" priority="17952" operator="equal">
      <formula>"SIM"</formula>
    </cfRule>
  </conditionalFormatting>
  <conditionalFormatting sqref="Z443">
    <cfRule type="cellIs" dxfId="111" priority="17950" operator="equal">
      <formula>"OPORTUNIDADE"</formula>
    </cfRule>
  </conditionalFormatting>
  <conditionalFormatting sqref="BI443"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0">
      <iconSet showValue="0">
        <cfvo type="percent" val="0"/>
        <cfvo type="num" val="1"/>
        <cfvo type="num" val="1" gte="0"/>
      </iconSet>
    </cfRule>
    <cfRule type="iconSet" priority="1796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0">
      <formula>$BU386=1</formula>
    </cfRule>
  </conditionalFormatting>
  <conditionalFormatting sqref="AZ419:AZ443">
    <cfRule type="expression" dxfId="109" priority="18730">
      <formula>$BU391=1</formula>
    </cfRule>
  </conditionalFormatting>
  <conditionalFormatting sqref="BI417:BI442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3">
      <iconSet showValue="0">
        <cfvo type="percent" val="0"/>
        <cfvo type="num" val="1"/>
        <cfvo type="num" val="1" gte="0"/>
      </iconSet>
    </cfRule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5" operator="equal">
      <formula>"*"</formula>
    </cfRule>
    <cfRule type="cellIs" dxfId="107" priority="13366" operator="greaterThanOrEqual">
      <formula>1</formula>
    </cfRule>
    <cfRule type="cellIs" dxfId="106" priority="13367" operator="lessThan">
      <formula>1</formula>
    </cfRule>
  </conditionalFormatting>
  <conditionalFormatting sqref="BK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1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9 BK431:BK493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6">
      <iconSet showValue="0">
        <cfvo type="percent" val="0"/>
        <cfvo type="num" val="1"/>
        <cfvo type="num" val="1" gte="0"/>
      </iconSet>
    </cfRule>
    <cfRule type="iconSet" priority="206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4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4" t="s">
        <v>1860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06" t="s">
        <v>703</v>
      </c>
      <c r="D3" s="306" t="s">
        <v>1861</v>
      </c>
      <c r="E3" s="306" t="s">
        <v>1862</v>
      </c>
      <c r="F3" s="306" t="s">
        <v>1863</v>
      </c>
      <c r="G3" s="306" t="s">
        <v>1864</v>
      </c>
      <c r="H3" s="306" t="s">
        <v>1865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1866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1481</v>
      </c>
      <c r="D10" s="307">
        <v>9049</v>
      </c>
      <c r="E10" s="308">
        <v>46044</v>
      </c>
      <c r="F10" s="307" t="s">
        <v>1867</v>
      </c>
      <c r="G10" s="307" t="s">
        <v>1868</v>
      </c>
      <c r="H10" s="307"/>
    </row>
    <row r="11" spans="3:8">
      <c r="C11" s="307" t="s">
        <v>1481</v>
      </c>
      <c r="D11" s="307">
        <v>9044</v>
      </c>
      <c r="E11" s="308">
        <v>46044</v>
      </c>
      <c r="F11" s="307" t="s">
        <v>1869</v>
      </c>
      <c r="G11" s="307" t="s">
        <v>1870</v>
      </c>
      <c r="H11" s="307"/>
    </row>
    <row r="12" spans="3:8">
      <c r="C12" s="307" t="s">
        <v>1481</v>
      </c>
      <c r="D12" s="307">
        <v>762</v>
      </c>
      <c r="E12" s="308">
        <v>46044</v>
      </c>
      <c r="F12" s="307" t="s">
        <v>1871</v>
      </c>
      <c r="G12" s="307" t="s">
        <v>1870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5" t="s">
        <v>1872</v>
      </c>
      <c r="C2" s="385"/>
      <c r="D2" s="385"/>
      <c r="E2" s="385"/>
      <c r="F2" s="385"/>
      <c r="G2" s="385"/>
      <c r="H2" s="182"/>
    </row>
    <row r="3" spans="1:8">
      <c r="A3" s="182"/>
      <c r="B3" s="386"/>
      <c r="C3" s="386"/>
      <c r="D3" s="386"/>
      <c r="E3" s="386"/>
      <c r="F3" s="386"/>
      <c r="G3" s="386"/>
      <c r="H3" s="182"/>
    </row>
    <row r="4" spans="1:8" ht="40.5">
      <c r="A4" s="182"/>
      <c r="B4" s="311" t="s">
        <v>1873</v>
      </c>
      <c r="C4" s="311" t="s">
        <v>1874</v>
      </c>
      <c r="D4" s="311" t="s">
        <v>1875</v>
      </c>
      <c r="E4" s="311" t="s">
        <v>1876</v>
      </c>
      <c r="F4" s="311" t="s">
        <v>7</v>
      </c>
      <c r="G4" s="311" t="s">
        <v>1877</v>
      </c>
      <c r="H4" s="182"/>
    </row>
    <row r="5" spans="1:8">
      <c r="A5" s="182"/>
      <c r="B5" s="312" t="s">
        <v>1878</v>
      </c>
      <c r="C5" s="312">
        <v>309525</v>
      </c>
      <c r="D5" s="312" t="s">
        <v>1879</v>
      </c>
      <c r="E5" s="312" t="s">
        <v>847</v>
      </c>
      <c r="F5" s="312" t="s">
        <v>1632</v>
      </c>
      <c r="G5" s="313">
        <v>46296</v>
      </c>
      <c r="H5" s="182"/>
    </row>
    <row r="6" spans="1:8">
      <c r="A6" s="182"/>
      <c r="B6" s="312" t="s">
        <v>1880</v>
      </c>
      <c r="C6" s="312">
        <v>257410</v>
      </c>
      <c r="D6" s="312" t="s">
        <v>1881</v>
      </c>
      <c r="E6" s="312" t="s">
        <v>847</v>
      </c>
      <c r="F6" s="312" t="s">
        <v>1632</v>
      </c>
      <c r="G6" s="313"/>
      <c r="H6" s="182"/>
    </row>
    <row r="7" spans="1:8">
      <c r="A7" s="182"/>
      <c r="B7" s="312" t="s">
        <v>1882</v>
      </c>
      <c r="C7" s="312">
        <v>256875</v>
      </c>
      <c r="D7" s="312" t="s">
        <v>1883</v>
      </c>
      <c r="E7" s="312" t="s">
        <v>847</v>
      </c>
      <c r="F7" s="312" t="s">
        <v>1632</v>
      </c>
      <c r="G7" s="313">
        <v>46296</v>
      </c>
      <c r="H7" s="182"/>
    </row>
    <row r="8" spans="1:8">
      <c r="A8" s="182"/>
      <c r="B8" s="312" t="s">
        <v>1884</v>
      </c>
      <c r="C8" s="312">
        <v>257278</v>
      </c>
      <c r="D8" s="312" t="s">
        <v>1885</v>
      </c>
      <c r="E8" s="312" t="s">
        <v>838</v>
      </c>
      <c r="F8" s="312" t="s">
        <v>1666</v>
      </c>
      <c r="G8" s="313">
        <v>46235</v>
      </c>
      <c r="H8" s="182"/>
    </row>
    <row r="9" spans="1:8">
      <c r="A9" s="182"/>
      <c r="B9" s="312" t="s">
        <v>1886</v>
      </c>
      <c r="C9" s="312">
        <v>261794</v>
      </c>
      <c r="D9" s="312" t="s">
        <v>1887</v>
      </c>
      <c r="E9" s="312" t="s">
        <v>838</v>
      </c>
      <c r="F9" s="312" t="s">
        <v>1666</v>
      </c>
      <c r="G9" s="313">
        <v>46082</v>
      </c>
      <c r="H9" s="182"/>
    </row>
    <row r="10" spans="1:8">
      <c r="A10" s="182"/>
      <c r="B10" s="312" t="s">
        <v>1888</v>
      </c>
      <c r="C10" s="312">
        <v>257033</v>
      </c>
      <c r="D10" s="312" t="s">
        <v>1889</v>
      </c>
      <c r="E10" s="312" t="s">
        <v>838</v>
      </c>
      <c r="F10" s="312" t="s">
        <v>194</v>
      </c>
      <c r="G10" s="312" t="s">
        <v>1890</v>
      </c>
      <c r="H10" s="182"/>
    </row>
    <row r="11" spans="1:8">
      <c r="A11" s="182"/>
      <c r="B11" s="312" t="s">
        <v>1891</v>
      </c>
      <c r="C11" s="312">
        <v>396578</v>
      </c>
      <c r="D11" s="312" t="s">
        <v>1892</v>
      </c>
      <c r="E11" s="312" t="s">
        <v>838</v>
      </c>
      <c r="F11" s="312" t="s">
        <v>194</v>
      </c>
      <c r="G11" s="312" t="s">
        <v>1890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7"/>
      <c r="B1" s="388"/>
      <c r="C1" s="389"/>
      <c r="L1" s="316"/>
      <c r="M1" s="123"/>
      <c r="N1" s="284"/>
      <c r="O1" s="284"/>
      <c r="P1" s="164"/>
      <c r="Q1" s="390" t="s">
        <v>1226</v>
      </c>
      <c r="R1" s="391"/>
      <c r="U1" s="101"/>
      <c r="V1" s="392" t="s">
        <v>1893</v>
      </c>
      <c r="W1" s="392"/>
      <c r="X1" s="392"/>
      <c r="Y1" s="103"/>
    </row>
    <row r="2" spans="1:25" s="100" customFormat="1" ht="11.25" customHeight="1">
      <c r="A2" s="104" t="s">
        <v>1894</v>
      </c>
      <c r="B2" s="104" t="s">
        <v>1895</v>
      </c>
      <c r="C2" s="104" t="s">
        <v>605</v>
      </c>
      <c r="D2" s="105" t="s">
        <v>1178</v>
      </c>
      <c r="E2" s="105" t="s">
        <v>1179</v>
      </c>
      <c r="F2" s="105" t="s">
        <v>1896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1897</v>
      </c>
      <c r="U2" s="107" t="s">
        <v>1181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18">
        <f>IF(FN_MC!N363="","*",FN_MC!N363)</f>
        <v>239251</v>
      </c>
      <c r="M354" s="110">
        <f>IF(FN_MC!J363="","*",FN_MC!J363)</f>
        <v>74</v>
      </c>
      <c r="N354" s="286">
        <f>IF(FN_MC!K363="","*",FN_MC!K363)</f>
        <v>249.5</v>
      </c>
      <c r="O354" s="286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18" t="str">
        <f>IF(FN_MC!N357="","*",FN_MC!N357)</f>
        <v>-</v>
      </c>
      <c r="M355" s="110" t="str">
        <f>IF(FN_MC!J357="","*",FN_MC!J357)</f>
        <v>*</v>
      </c>
      <c r="N355" s="286" t="str">
        <f>IF(FN_MC!K357="","*",FN_MC!K357)</f>
        <v>*</v>
      </c>
      <c r="O355" s="286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18" t="str">
        <f>IF(FN_MC!N358="","*",FN_MC!N358)</f>
        <v>-</v>
      </c>
      <c r="M356" s="110" t="str">
        <f>IF(FN_MC!J358="","*",FN_MC!J358)</f>
        <v>*</v>
      </c>
      <c r="N356" s="286" t="str">
        <f>IF(FN_MC!K358="","*",FN_MC!K358)</f>
        <v>*</v>
      </c>
      <c r="O356" s="286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18" t="str">
        <f>IF(FN_MC!N359="","*",FN_MC!N359)</f>
        <v>-</v>
      </c>
      <c r="M357" s="110" t="str">
        <f>IF(FN_MC!J359="","*",FN_MC!J359)</f>
        <v>*</v>
      </c>
      <c r="N357" s="286" t="str">
        <f>IF(FN_MC!K359="","*",FN_MC!K359)</f>
        <v>*</v>
      </c>
      <c r="O357" s="286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18" t="str">
        <f>IF(FN_MC!N360="","*",FN_MC!N360)</f>
        <v>TCE177</v>
      </c>
      <c r="M358" s="110">
        <f>IF(FN_MC!J360="","*",FN_MC!J360)</f>
        <v>74</v>
      </c>
      <c r="N358" s="286">
        <f>IF(FN_MC!K360="","*",FN_MC!K360)</f>
        <v>171.11500000000001</v>
      </c>
      <c r="O358" s="286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18" t="str">
        <f>IF(FN_MC!N361="","*",FN_MC!N361)</f>
        <v>-</v>
      </c>
      <c r="M359" s="110" t="str">
        <f>IF(FN_MC!J361="","*",FN_MC!J361)</f>
        <v>*</v>
      </c>
      <c r="N359" s="286" t="str">
        <f>IF(FN_MC!K361="","*",FN_MC!K361)</f>
        <v>*</v>
      </c>
      <c r="O359" s="286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18" t="str">
        <f>IF(FN_MC!N362="","*",FN_MC!N362)</f>
        <v>-</v>
      </c>
      <c r="M360" s="110" t="str">
        <f>IF(FN_MC!J362="","*",FN_MC!J362)</f>
        <v>*</v>
      </c>
      <c r="N360" s="286" t="str">
        <f>IF(FN_MC!K362="","*",FN_MC!K362)</f>
        <v>*</v>
      </c>
      <c r="O360" s="286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18" t="str">
        <f>IF(FN_MC!N429="","*",FN_MC!N429)</f>
        <v>TCSTMI</v>
      </c>
      <c r="M426" s="110">
        <f>IF(FN_MC!J429="","*",FN_MC!J429)</f>
        <v>74</v>
      </c>
      <c r="N426" s="286">
        <f>IF(FN_MC!K429="","*",FN_MC!K429)</f>
        <v>291</v>
      </c>
      <c r="O426" s="286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18" t="str">
        <f>IF(FN_MC!N433="","*",FN_MC!N433)</f>
        <v>-</v>
      </c>
      <c r="M430" s="348" t="str">
        <f>IF(FN_MC!J433="","*",FN_MC!J433)</f>
        <v>*</v>
      </c>
      <c r="N430" s="286" t="str">
        <f>IF(FN_MC!K433="","*",FN_MC!K433)</f>
        <v>*</v>
      </c>
      <c r="O430" s="286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349" t="str">
        <f>IF(FN_MC!S434="","*",FN_MC!S434)</f>
        <v>FERRONORTE</v>
      </c>
      <c r="E431" s="349" t="str">
        <f>IF(FN_MC!T434="","*",FN_MC!T434)</f>
        <v>TGR-TRO</v>
      </c>
      <c r="F431" s="349">
        <f>IF(FN_MC!B434="","*",FN_MC!B434)</f>
        <v>46049</v>
      </c>
      <c r="G431" s="349" t="str">
        <f>IF(FN_MC!D434="","*",FN_MC!D434)</f>
        <v>V86</v>
      </c>
      <c r="H431" s="349" t="str">
        <f>IF(FN_MC!F434="","*",FN_MC!F434)</f>
        <v>MECANIZAÇÃO - SOCADORA</v>
      </c>
      <c r="I431" s="349" t="str">
        <f>IF(FN_MC!H434="","*",FN_MC!H434)</f>
        <v>TSF</v>
      </c>
      <c r="J431" s="349" t="str">
        <f>IF(FN_MC!I434="","*",FN_MC!I434)</f>
        <v>TSF</v>
      </c>
      <c r="K431" s="349" t="str">
        <f>IF(FN_MC!M434="","*",FN_MC!M434)</f>
        <v>TAL-TSF</v>
      </c>
      <c r="L431" s="350" t="str">
        <f>IF(FN_MC!N434="","*",FN_MC!N434)</f>
        <v>TAL699</v>
      </c>
      <c r="M431" s="348">
        <f>IF(FN_MC!J434="","*",FN_MC!J434)</f>
        <v>98</v>
      </c>
      <c r="N431" s="351">
        <f>IF(FN_MC!K434="","*",FN_MC!K434)</f>
        <v>695.49300000000005</v>
      </c>
      <c r="O431" s="351">
        <f>IF(FN_MC!L434="","*",FN_MC!L434)</f>
        <v>690.95399999999995</v>
      </c>
      <c r="P431" s="348"/>
      <c r="Q431" s="352">
        <f>IF(FN_MC!O434="","*",FN_MC!O434)</f>
        <v>0.4375</v>
      </c>
      <c r="R431" s="352">
        <f>IF(FN_MC!P434="","*",FN_MC!P434)</f>
        <v>0.25</v>
      </c>
      <c r="S431" s="349" t="str">
        <f>IF(FN_MC!Q434="","*",CONCATENATE(FN_MC!Q434," ",FN_MC!R434))</f>
        <v>3360 M</v>
      </c>
      <c r="T431" s="349" t="str">
        <f>IF(FN_MC!V434="","*",FN_MC!V434)</f>
        <v>Saulo</v>
      </c>
      <c r="U431" s="349" t="str">
        <f>IF(FN_MC!W434="","*",FN_MC!W434)</f>
        <v>Socaria mecanizada</v>
      </c>
      <c r="V431" s="353">
        <f ca="1">_xlfn.XLOOKUP(G431&amp;$V$2,BS_CONTROLE[CHAVE],BS_CONTROLE[Quantidade_11],"-")</f>
        <v>1353</v>
      </c>
      <c r="W431" s="353">
        <f ca="1">_xlfn.XLOOKUP(G431&amp;$W$2,BS_CONTROLE[CHAVE],BS_CONTROLE[Quantidade_11],"-")</f>
        <v>0</v>
      </c>
      <c r="X431" s="353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Oportunidade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18" t="str">
        <f>IF(FN_MC!N436="","*",FN_MC!N436)</f>
        <v>TGR2</v>
      </c>
      <c r="M433" s="110">
        <f>IF(FN_MC!J436="","*",FN_MC!J436)</f>
        <v>74</v>
      </c>
      <c r="N433" s="286">
        <f>IF(FN_MC!K436="","*",FN_MC!K436)</f>
        <v>501</v>
      </c>
      <c r="O433" s="286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>
        <f ca="1">_xlfn.XLOOKUP(G435&amp;$X$2,BS_CONTROLE[CHAVE],BS_CONTROLE[Quantidade_11],"-")</f>
        <v>220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ZPD</v>
      </c>
      <c r="J439" s="109" t="str">
        <f>IF(FN_MC!I442="","*",FN_MC!I442)</f>
        <v>ZTP</v>
      </c>
      <c r="K439" s="109" t="str">
        <f>IF(FN_MC!M442="","*",FN_MC!M442)</f>
        <v>ZPD-ZT</v>
      </c>
      <c r="L439" s="318" t="str">
        <f>IF(FN_MC!N442="","*",FN_MC!N442)</f>
        <v>ZPDZTP</v>
      </c>
      <c r="M439" s="110">
        <f>IF(FN_MC!J442="","*",FN_MC!J442)</f>
        <v>78</v>
      </c>
      <c r="N439" s="286">
        <f>IF(FN_MC!K442="","*",FN_MC!K442)</f>
        <v>303</v>
      </c>
      <c r="O439" s="286" t="str">
        <f>IF(FN_MC!L442="","*",FN_MC!L442)</f>
        <v>-</v>
      </c>
      <c r="P439" s="110"/>
      <c r="Q439" s="127">
        <f>IF(FN_MC!O442="","*",FN_MC!O442)</f>
        <v>0.375</v>
      </c>
      <c r="R439" s="127">
        <f>IF(FN_MC!P442="","*",FN_MC!P442)</f>
        <v>4.1666666666666664E-2</v>
      </c>
      <c r="S439" s="109" t="str">
        <f>IF(FN_MC!Q442="","*",CONCATENATE(FN_MC!Q442," ",FN_MC!R442))</f>
        <v>1 KM</v>
      </c>
      <c r="T439" s="109" t="str">
        <f>IF(FN_MC!V442="","*",FN_MC!V442)</f>
        <v>Josimar</v>
      </c>
      <c r="U439" s="109" t="str">
        <f>IF(FN_MC!W442="","*",FN_MC!W442)</f>
        <v>Posicionamento de trilho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1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4.1666666666666664E-2</v>
      </c>
      <c r="S442" s="109" t="str">
        <f>IF(FN_MC!Q445="","*",CONCATENATE(FN_MC!Q445," ",FN_MC!R445))</f>
        <v>5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8" t="str">
        <f>IF(FN_MC!N452="","*",FN_MC!N452)</f>
        <v>-</v>
      </c>
      <c r="M449" s="110" t="str">
        <f>IF(FN_MC!J452="","*",FN_MC!J452)</f>
        <v>*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18" t="str">
        <f>IF(FN_MC!N453="","*",FN_MC!N453)</f>
        <v>-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8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18" t="str">
        <f>IF(FN_MC!N455="","*",FN_MC!N455)</f>
        <v>-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1898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1899</v>
      </c>
      <c r="C2" s="95" t="s">
        <v>1163</v>
      </c>
      <c r="D2" s="95" t="s">
        <v>1165</v>
      </c>
      <c r="E2" s="95" t="s">
        <v>1900</v>
      </c>
      <c r="F2" s="95" t="s">
        <v>1901</v>
      </c>
      <c r="G2" s="95" t="s">
        <v>1902</v>
      </c>
      <c r="H2" s="95" t="s">
        <v>1903</v>
      </c>
      <c r="I2" s="95" t="s">
        <v>1904</v>
      </c>
      <c r="J2" s="95" t="s">
        <v>1905</v>
      </c>
      <c r="K2" s="130" t="s">
        <v>1906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ZPD</v>
      </c>
      <c r="F439" s="136" t="str">
        <f>IF(FN_MC!M442="","*",FN_MC!M442)</f>
        <v>ZPD-ZT</v>
      </c>
      <c r="G439" s="120" t="str">
        <f>IF(FN_MC!I442="","*",FN_MC!I442)</f>
        <v>ZTP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0.3125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*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*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ZPD</v>
      </c>
      <c r="F547" s="136" t="str">
        <f>IF(FN_MC!M442="","*",FN_MC!M442)</f>
        <v>ZPD-ZT</v>
      </c>
      <c r="G547" s="120" t="str">
        <f>IF(FN_MC!I442="","*",FN_MC!I442)</f>
        <v>ZTP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0.3125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*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*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93" t="s">
        <v>1907</v>
      </c>
      <c r="D5" s="394"/>
      <c r="E5" s="394"/>
      <c r="F5" s="394"/>
      <c r="G5" s="394"/>
      <c r="H5" s="394"/>
      <c r="I5" s="394"/>
      <c r="J5" s="395"/>
      <c r="K5" s="396" t="s">
        <v>1908</v>
      </c>
      <c r="L5" s="397"/>
      <c r="M5" s="397"/>
      <c r="N5" s="397"/>
      <c r="O5" s="398" t="s">
        <v>1909</v>
      </c>
      <c r="P5" s="399"/>
      <c r="Q5" s="400"/>
    </row>
    <row r="6" spans="1:17" s="93" customFormat="1" ht="15.75" customHeight="1">
      <c r="A6" s="87" t="s">
        <v>1896</v>
      </c>
      <c r="B6" s="94" t="s">
        <v>1895</v>
      </c>
      <c r="C6" s="95" t="s">
        <v>1178</v>
      </c>
      <c r="D6" s="96" t="s">
        <v>1179</v>
      </c>
      <c r="E6" s="95" t="s">
        <v>1910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1911</v>
      </c>
      <c r="M6" s="138" t="s">
        <v>628</v>
      </c>
      <c r="N6" s="139" t="s">
        <v>1173</v>
      </c>
      <c r="O6" s="236" t="s">
        <v>1216</v>
      </c>
      <c r="P6" s="152"/>
      <c r="Q6" s="183" t="s">
        <v>1912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8">
        <f>IF(FN_MC!BH429="","*",FN_MC!BH429)</f>
        <v>1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Oportunidade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ZPD</v>
      </c>
      <c r="G531" s="99" t="str">
        <f>IF(FN_MC!M442="","*",FN_MC!M442)</f>
        <v>ZPD-ZT</v>
      </c>
      <c r="H531" s="149">
        <f>IF(FN_MC!K442="","*",FN_MC!K442)</f>
        <v>303</v>
      </c>
      <c r="I531" s="131">
        <f>IF(FN_MC!O442="","*",FN_MC!O442)</f>
        <v>0.375</v>
      </c>
      <c r="J531" s="131">
        <f>IF(FN_MC!P442="","*",FN_MC!P442)</f>
        <v>4.1666666666666664E-2</v>
      </c>
      <c r="K531" s="140" t="str">
        <f>IF(FN_MC!AK442="","*",FN_MC!AK442)</f>
        <v>ZPD</v>
      </c>
      <c r="L531" s="140" t="str">
        <f>IF(FN_MC!AM442="","*",FN_MC!AM442)</f>
        <v>ZPD-ZT</v>
      </c>
      <c r="M531" s="140">
        <f>IF(FN_MC!AP442="","*",FN_MC!AP442)</f>
        <v>303</v>
      </c>
      <c r="N531" s="140" t="str">
        <f>IF(FN_MC!AM442="","*",FN_MC!AM442)</f>
        <v>ZPD-ZT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4.1666666666666664E-2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1912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2026-01-26T17:53:30Z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