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576" documentId="120_S{118792C3-22EF-5104-A093-F22BFE3913F3}" xr6:coauthVersionLast="47" xr6:coauthVersionMax="47" xr10:uidLastSave="{0CBFD5F4-9B79-40CB-8938-235D03283552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86" i="1" l="1" a="1"/>
  <c r="N286" i="1"/>
  <c r="N283" i="1" a="1"/>
  <c r="N283" i="1"/>
  <c r="N284" i="1" a="1"/>
  <c r="N284" i="1"/>
  <c r="M283" i="1" a="1"/>
  <c r="M283" i="1"/>
  <c r="M284" i="1" a="1"/>
  <c r="M284" i="1"/>
  <c r="M281" i="1" a="1"/>
  <c r="M281" i="1" s="1"/>
  <c r="N280" i="1" a="1"/>
  <c r="N280" i="1" s="1"/>
  <c r="M280" i="1" a="1"/>
  <c r="M280" i="1" s="1"/>
  <c r="N279" i="1" a="1"/>
  <c r="N279" i="1" s="1"/>
  <c r="M279" i="1" a="1"/>
  <c r="M279" i="1" s="1"/>
  <c r="M286" i="1" a="1"/>
  <c r="M286" i="1" s="1"/>
  <c r="N272" i="1" a="1"/>
  <c r="N272" i="1" s="1"/>
  <c r="M272" i="1" a="1"/>
  <c r="M272" i="1" s="1"/>
  <c r="N271" i="1" a="1"/>
  <c r="N271" i="1" s="1"/>
  <c r="M271" i="1" a="1"/>
  <c r="M271" i="1" s="1"/>
  <c r="N270" i="1" a="1"/>
  <c r="N270" i="1" s="1"/>
  <c r="M270" i="1" a="1"/>
  <c r="M270" i="1" s="1"/>
  <c r="N269" i="1" a="1"/>
  <c r="N269" i="1" s="1"/>
  <c r="M269" i="1" a="1"/>
  <c r="M269" i="1" s="1"/>
  <c r="N268" i="1" a="1"/>
  <c r="N268" i="1" s="1"/>
  <c r="M268" i="1" a="1"/>
  <c r="M268" i="1" s="1"/>
  <c r="N267" i="1" a="1"/>
  <c r="N267" i="1" s="1"/>
  <c r="M267" i="1" a="1"/>
  <c r="M267" i="1" s="1"/>
  <c r="N265" i="1" a="1"/>
  <c r="N265" i="1" s="1"/>
  <c r="M265" i="1" a="1"/>
  <c r="M265" i="1" s="1"/>
  <c r="M261" i="1" a="1"/>
  <c r="M261" i="1" s="1"/>
  <c r="N261" i="1" a="1"/>
  <c r="N261" i="1" s="1"/>
  <c r="M262" i="1" a="1"/>
  <c r="M262" i="1" s="1"/>
  <c r="N262" i="1" a="1"/>
  <c r="N262" i="1" s="1"/>
  <c r="N260" i="1" a="1"/>
  <c r="N260" i="1" s="1"/>
  <c r="M260" i="1" a="1"/>
  <c r="M260" i="1" s="1"/>
  <c r="N266" i="1" a="1"/>
  <c r="N266" i="1" s="1"/>
  <c r="M266" i="1" a="1"/>
  <c r="M266" i="1" s="1"/>
  <c r="M264" i="1" a="1"/>
  <c r="M264" i="1"/>
  <c r="N263" i="1" a="1"/>
  <c r="N263" i="1"/>
  <c r="M263" i="1" a="1"/>
  <c r="M263" i="1"/>
  <c r="M259" i="1" a="1"/>
  <c r="M259" i="1"/>
  <c r="N258" i="1" a="1"/>
  <c r="N258" i="1"/>
  <c r="M258" i="1" a="1"/>
  <c r="M258" i="1"/>
  <c r="N257" i="1" a="1"/>
  <c r="N257" i="1"/>
  <c r="M257" i="1" a="1"/>
  <c r="M257" i="1"/>
  <c r="N256" i="1" a="1"/>
  <c r="N256" i="1"/>
  <c r="M256" i="1" a="1"/>
  <c r="M256" i="1"/>
  <c r="AP230" i="1"/>
  <c r="M253" i="1" a="1"/>
  <c r="M253" i="1" s="1"/>
  <c r="N236" i="1" a="1"/>
  <c r="N236" i="1" s="1"/>
  <c r="M236" i="1" a="1"/>
  <c r="M236" i="1" s="1"/>
  <c r="M237" i="1" a="1"/>
  <c r="M237" i="1" s="1"/>
  <c r="N237" i="1" a="1"/>
  <c r="N237" i="1" s="1"/>
  <c r="M238" i="1" a="1"/>
  <c r="M238" i="1" s="1"/>
  <c r="N238" i="1" a="1"/>
  <c r="N238" i="1" s="1"/>
  <c r="M239" i="1" a="1"/>
  <c r="M239" i="1" s="1"/>
  <c r="N239" i="1" a="1"/>
  <c r="N239" i="1" s="1"/>
  <c r="M241" i="1" a="1"/>
  <c r="M241" i="1" s="1"/>
  <c r="N241" i="1" a="1"/>
  <c r="N241" i="1" s="1"/>
  <c r="M242" i="1" a="1"/>
  <c r="M242" i="1" s="1"/>
  <c r="N242" i="1" a="1"/>
  <c r="N242" i="1" s="1"/>
  <c r="M243" i="1" a="1"/>
  <c r="M243" i="1" s="1"/>
  <c r="N243" i="1" a="1"/>
  <c r="N243" i="1" s="1"/>
  <c r="M244" i="1" a="1"/>
  <c r="M244" i="1" s="1"/>
  <c r="N244" i="1" a="1"/>
  <c r="N244" i="1" s="1"/>
  <c r="N252" i="1" a="1"/>
  <c r="N252" i="1" s="1"/>
  <c r="M252" i="1" a="1"/>
  <c r="M252" i="1" s="1"/>
  <c r="N251" i="1" a="1"/>
  <c r="N251" i="1" s="1"/>
  <c r="M251" i="1" a="1"/>
  <c r="M251" i="1" s="1"/>
  <c r="M248" i="1" a="1"/>
  <c r="M248" i="1" s="1"/>
  <c r="M247" i="1" a="1"/>
  <c r="M247" i="1" s="1"/>
  <c r="M246" i="1" a="1"/>
  <c r="M246" i="1" s="1"/>
  <c r="N235" i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AN230" i="1" s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K224" i="15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K233" i="15"/>
  <c r="L233" i="15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K234" i="15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K235" i="15"/>
  <c r="L235" i="15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K237" i="15"/>
  <c r="L237" i="15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K238" i="15"/>
  <c r="L238" i="15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K239" i="15"/>
  <c r="L239" i="15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K240" i="15"/>
  <c r="L240" i="15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K241" i="15"/>
  <c r="L241" i="15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K243" i="15"/>
  <c r="L243" i="15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K244" i="15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K245" i="15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K247" i="15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K248" i="15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K249" i="15"/>
  <c r="L249" i="15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K250" i="15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K251" i="15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K253" i="15"/>
  <c r="L253" i="15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K254" i="15"/>
  <c r="L254" i="15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K255" i="15"/>
  <c r="L255" i="15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K256" i="15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K257" i="15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K258" i="15"/>
  <c r="L258" i="15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K259" i="15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K260" i="15"/>
  <c r="L260" i="15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K261" i="15"/>
  <c r="L261" i="15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K262" i="15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K263" i="15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K264" i="15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K265" i="15"/>
  <c r="L265" i="15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K266" i="15"/>
  <c r="L266" i="15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K267" i="15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K268" i="15"/>
  <c r="L268" i="15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K269" i="15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K274" i="15"/>
  <c r="L274" i="15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K275" i="15"/>
  <c r="L275" i="15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K276" i="15"/>
  <c r="L276" i="15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K277" i="15"/>
  <c r="L277" i="15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K278" i="15"/>
  <c r="L278" i="15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K280" i="15"/>
  <c r="L280" i="15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K281" i="15"/>
  <c r="L281" i="15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K283" i="15"/>
  <c r="L283" i="15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8" i="1" l="1"/>
  <c r="L29" i="15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<sst xmlns="http://schemas.openxmlformats.org/spreadsheetml/2006/main" count="6621" uniqueCount="1486">
  <si>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</si>
  <si>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</si>
  <si>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</si>
  <si>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</si>
  <si>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</si>
  <si>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</si>
  <si>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</si>
  <si>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</si>
  <si>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</si>
  <si>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</si>
  <si>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</si>
  <si>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</si>
  <si>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</si>
  <si>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</si>
  <si>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</si>
  <si>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</si>
  <si>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</si>
  <si>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</si>
  <si>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</si>
  <si>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</si>
  <si>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</si>
  <si>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</si>
  <si>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</si>
  <si>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</si>
  <si>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</si>
  <si>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</si>
  <si>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</si>
  <si>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</si>
  <si>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</si>
  <si>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</si>
  <si>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</si>
  <si>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</si>
  <si>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</si>
  <si>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</si>
  <si>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</si>
  <si>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</si>
  <si>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</si>
  <si>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</si>
  <si>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</si>
  <si>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</si>
  <si>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</si>
  <si>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</si>
  <si>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</si>
  <si>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</si>
  <si>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</si>
  <si>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</si>
  <si>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</si>
  <si>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</si>
  <si>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</si>
  <si>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</si>
  <si>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</si>
  <si>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</si>
  <si>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</si>
  <si>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</si>
  <si>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</si>
  <si>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</si>
  <si>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</si>
  <si>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</si>
  <si>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</si>
  <si>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</si>
  <si>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</si>
  <si>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</si>
  <si>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</si>
  <si>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</si>
  <si>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</si>
  <si>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</si>
  <si>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</si>
  <si>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</si>
  <si>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</si>
  <si>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</si>
  <si>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</si>
  <si>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</si>
  <si>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</si>
  <si>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</si>
  <si>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</si>
  <si>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</si>
  <si>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</si>
  <si>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</si>
  <si>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</si>
  <si>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</si>
  <si>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</si>
  <si>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</si>
  <si>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</si>
  <si>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</si>
  <si>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</si>
  <si>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</si>
  <si>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</si>
  <si>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</si>
  <si>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</si>
  <si>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</si>
  <si>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</si>
  <si>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</si>
  <si>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</si>
  <si>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</si>
  <si>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</si>
  <si>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</si>
  <si>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</si>
  <si>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</si>
  <si>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</si>
  <si>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</si>
  <si>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</si>
  <si>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</si>
  <si>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</si>
  <si>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</si>
  <si>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</si>
  <si>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</si>
  <si>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</si>
  <si>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</si>
  <si>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</si>
  <si>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</si>
  <si>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</si>
  <si>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</si>
  <si>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</si>
  <si>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</si>
  <si>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</si>
  <si>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</si>
  <si>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</si>
  <si>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</si>
  <si>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</si>
  <si>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</si>
  <si>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</si>
  <si>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</si>
  <si>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</si>
  <si>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</si>
  <si>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</si>
  <si>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</si>
  <si>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</si>
  <si>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</si>
  <si>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</si>
  <si>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</si>
  <si>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</si>
  <si>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</si>
  <si>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</si>
  <si>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</si>
  <si>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</si>
  <si>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</si>
  <si>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</si>
  <si>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</si>
  <si>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</si>
  <si>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</si>
  <si>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</si>
  <si>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</si>
  <si>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</si>
  <si>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</si>
  <si>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</si>
  <si>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</si>
  <si>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</si>
  <si>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</si>
  <si>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</si>
  <si>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</si>
  <si>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</si>
  <si>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</si>
  <si>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</si>
  <si>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</si>
  <si>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</si>
  <si>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</si>
  <si>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</si>
  <si>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</si>
  <si>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</si>
  <si>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</si>
  <si>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</si>
  <si>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</si>
  <si>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</si>
  <si>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</si>
  <si>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</si>
  <si>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</si>
  <si>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</si>
  <si>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</si>
  <si>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</si>
  <si>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</si>
  <si>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</si>
  <si>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</si>
  <si>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</si>
  <si>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</si>
  <si>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</si>
  <si>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</si>
  <si>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</si>
  <si>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</si>
  <si>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</si>
  <si>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</si>
  <si>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</si>
  <si>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</si>
  <si>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</si>
  <si>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</si>
  <si>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</si>
  <si>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</si>
  <si>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</si>
  <si>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</si>
  <si>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</si>
  <si>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</si>
  <si>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</si>
  <si>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</si>
  <si>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</si>
  <si>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</si>
  <si>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</si>
  <si>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</si>
  <si>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</si>
  <si>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</si>
  <si>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</si>
  <si>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</si>
  <si>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</si>
  <si>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</si>
  <si>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</si>
  <si>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</si>
  <si>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</si>
  <si>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</si>
  <si>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</si>
  <si>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</si>
  <si>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</si>
  <si>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</si>
  <si>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</si>
  <si>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</si>
  <si>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</si>
  <si>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</si>
  <si>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</si>
  <si>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</si>
  <si>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</si>
  <si>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</si>
  <si>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</si>
  <si>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</si>
  <si>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</si>
  <si>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</si>
  <si>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</si>
  <si>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</si>
  <si>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</si>
  <si>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</si>
  <si>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</si>
  <si>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</si>
  <si>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</si>
  <si>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</si>
  <si>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</si>
  <si>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</si>
  <si>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</si>
  <si>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</si>
  <si>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</si>
  <si>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</si>
  <si>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</si>
  <si>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</si>
  <si>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</si>
  <si>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</si>
  <si>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</si>
  <si>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</si>
  <si>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</si>
  <si>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</si>
  <si>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</si>
  <si>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</si>
  <si>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</si>
  <si>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</si>
  <si>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</si>
  <si>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</si>
  <si>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</si>
  <si>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</si>
  <si>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</si>
  <si>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</si>
  <si>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</si>
  <si>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</si>
  <si>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</si>
  <si>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</si>
  <si>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</si>
  <si>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</si>
  <si>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</si>
  <si>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</si>
  <si>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</si>
  <si>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</si>
  <si>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</si>
  <si>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</si>
  <si>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</si>
  <si>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</si>
  <si>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</si>
  <si>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</si>
  <si>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</si>
  <si>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</si>
  <si>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</si>
  <si>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</si>
  <si>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</si>
  <si>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</si>
  <si>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</si>
  <si>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</si>
  <si>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</si>
  <si>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</si>
  <si>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</si>
  <si>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</si>
  <si>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</si>
  <si>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</si>
  <si>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</si>
  <si>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</si>
  <si>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</si>
  <si>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</si>
  <si>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</si>
  <si>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</si>
  <si>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</si>
  <si>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</si>
  <si>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</si>
  <si>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</si>
  <si>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</si>
  <si>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</si>
  <si>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</si>
  <si>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</si>
  <si>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</si>
  <si>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</si>
  <si>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</si>
  <si>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</si>
  <si>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</si>
  <si>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</si>
  <si>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</si>
  <si>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</si>
  <si>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</si>
  <si>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</si>
  <si>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</si>
  <si>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</si>
  <si>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</si>
  <si>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</si>
  <si>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</si>
  <si>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</si>
  <si>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</si>
  <si>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</si>
  <si>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</si>
  <si>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</si>
  <si>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</si>
  <si>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</si>
  <si>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</si>
  <si>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</si>
  <si>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</si>
  <si>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</si>
  <si>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</si>
  <si>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</si>
  <si>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</si>
  <si>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</si>
  <si>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</si>
  <si>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</si>
  <si>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</si>
  <si>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</si>
  <si>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</si>
  <si>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</si>
  <si>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</si>
  <si>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</si>
  <si>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</si>
  <si>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</si>
  <si>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</si>
  <si>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</si>
  <si>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</si>
  <si>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</si>
  <si>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</si>
  <si>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</si>
  <si>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</si>
  <si>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</si>
  <si>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</si>
  <si>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</si>
  <si>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</si>
  <si>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</si>
  <si>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</si>
  <si>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</si>
  <si>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</si>
  <si>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</si>
  <si>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</si>
  <si>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</si>
  <si>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</si>
  <si>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</si>
  <si>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</si>
  <si>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</si>
  <si>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</si>
  <si>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</si>
  <si>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</si>
  <si>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</si>
  <si>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</si>
  <si>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</si>
  <si>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</si>
  <si>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</si>
  <si>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</si>
  <si>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</si>
  <si>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</si>
  <si>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</si>
  <si>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</si>
  <si>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</si>
  <si>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</si>
  <si>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</si>
  <si>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</si>
  <si>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</si>
  <si>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</si>
  <si>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</si>
  <si>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</si>
  <si>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</si>
  <si>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</si>
  <si>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</si>
  <si>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</si>
  <si>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</si>
  <si>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</si>
  <si>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</si>
  <si>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</si>
  <si>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</si>
  <si>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</si>
  <si>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</si>
  <si>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</si>
  <si>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</si>
  <si>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</si>
  <si>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</si>
  <si>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</si>
  <si>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</si>
  <si>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</si>
  <si>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</si>
  <si>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</si>
  <si>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</si>
  <si>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</si>
  <si>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</si>
  <si>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</si>
  <si>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</si>
  <si>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</si>
  <si>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</si>
  <si>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</si>
  <si>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</si>
  <si>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</si>
  <si>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</si>
  <si>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</si>
  <si>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</si>
  <si>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</si>
  <si>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</si>
  <si>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</si>
  <si>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</si>
  <si>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</si>
  <si>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</si>
  <si>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</si>
  <si>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</si>
  <si>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</si>
  <si>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</si>
  <si>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</si>
  <si>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</si>
  <si>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</si>
  <si>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</si>
  <si>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</si>
  <si>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</si>
  <si>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</si>
  <si>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</si>
  <si>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</si>
  <si>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</si>
  <si>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</si>
  <si>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</si>
  <si>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</si>
  <si>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</si>
  <si>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</si>
  <si>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</si>
  <si>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</si>
  <si>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</si>
  <si>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</si>
  <si>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</si>
  <si>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</si>
  <si>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</si>
  <si>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</si>
  <si>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</si>
  <si>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</si>
  <si>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</si>
  <si>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</si>
  <si>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</si>
  <si>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</si>
  <si>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</si>
  <si>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</si>
  <si>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</si>
  <si>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</si>
  <si>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</si>
  <si>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</si>
  <si>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</si>
  <si>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</si>
  <si>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</si>
  <si>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</si>
  <si>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</si>
  <si>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</si>
  <si>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</si>
  <si>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</si>
  <si>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</si>
  <si>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</si>
  <si>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</si>
  <si>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</si>
  <si>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</si>
  <si>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</si>
  <si>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</si>
  <si>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</si>
  <si>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</si>
  <si>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</si>
  <si>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</si>
  <si>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</si>
  <si>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</si>
  <si>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</si>
  <si>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</si>
  <si>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</si>
  <si>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</si>
  <si>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</si>
  <si>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</si>
  <si>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</si>
  <si>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</si>
  <si>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</si>
  <si>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</si>
  <si>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</si>
  <si>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</si>
  <si>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</si>
  <si>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</si>
  <si>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</si>
  <si>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</si>
  <si>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</si>
  <si>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</si>
  <si>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</si>
  <si>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</si>
  <si>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</si>
  <si>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</si>
  <si>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</si>
  <si>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</si>
  <si>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</si>
  <si>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</si>
  <si>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</si>
  <si>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</si>
  <si>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</si>
  <si>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</si>
  <si>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</si>
  <si>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</si>
  <si>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</si>
  <si>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</si>
  <si>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</si>
  <si>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</si>
  <si>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</si>
  <si>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</si>
  <si>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</si>
  <si>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</si>
  <si>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</si>
  <si>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</si>
  <si>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</si>
  <si>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</si>
  <si>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</si>
  <si>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</si>
  <si>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</si>
  <si>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</si>
  <si>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</si>
  <si>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</si>
  <si>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</si>
  <si>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</si>
  <si>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</si>
  <si>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</si>
  <si>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</si>
  <si>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</si>
  <si>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</si>
  <si>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</si>
  <si>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</si>
  <si>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</si>
  <si>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</si>
  <si>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</si>
  <si>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</si>
  <si>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</si>
  <si>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</si>
  <si>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</si>
  <si>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</si>
  <si>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</si>
  <si>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</si>
  <si>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</si>
  <si>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</si>
  <si>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</si>
  <si>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</si>
  <si>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</si>
  <si>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</si>
  <si>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</si>
  <si>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</si>
  <si>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</si>
  <si>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</si>
  <si>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</si>
  <si>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</si>
  <si>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</si>
  <si>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</si>
  <si>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</si>
  <si>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</si>
  <si>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</si>
  <si>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</si>
  <si>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</si>
  <si>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</si>
  <si>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</si>
  <si>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</si>
  <si>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</si>
  <si>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</si>
  <si>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</si>
  <si>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</si>
  <si>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</si>
  <si>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</si>
  <si>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</si>
  <si>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</si>
  <si>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</si>
  <si>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</si>
  <si>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</si>
  <si>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</si>
  <si>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</si>
  <si>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</si>
  <si>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</si>
  <si>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</si>
  <si>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</si>
  <si>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</si>
  <si>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</si>
  <si>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</si>
  <si>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</si>
  <si>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</si>
  <si>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</si>
  <si>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</si>
  <si>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</si>
  <si>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</si>
  <si>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</si>
  <si>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</si>
  <si>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</si>
  <si>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</si>
  <si>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</si>
  <si>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</si>
  <si>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</si>
  <si>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</si>
  <si>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</si>
  <si>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</si>
  <si>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</si>
  <si>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</si>
  <si>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</si>
  <si>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</si>
  <si>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</si>
  <si>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</si>
  <si>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</si>
  <si>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</si>
  <si>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</si>
  <si>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</si>
  <si>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</si>
  <si>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</si>
  <si>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</si>
  <si>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</si>
  <si>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</si>
  <si>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</si>
  <si>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</si>
  <si>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</si>
  <si>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</si>
  <si>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</si>
  <si>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</si>
  <si>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</si>
  <si>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</si>
  <si>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</si>
  <si>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</si>
  <si>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</si>
  <si>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</si>
  <si>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</si>
  <si>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</si>
  <si>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</si>
  <si>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</si>
  <si>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</si>
  <si>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</si>
  <si>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</si>
  <si>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</si>
  <si>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</si>
  <si>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</si>
  <si>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</si>
  <si>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</si>
  <si>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</si>
  <si>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</si>
  <si>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</si>
  <si>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</si>
  <si>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</si>
  <si>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</si>
  <si>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</si>
  <si>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</si>
  <si>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</si>
  <si>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</si>
  <si>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</si>
  <si>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</si>
  <si>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</si>
  <si>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</si>
  <si>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</si>
  <si>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</si>
  <si>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</si>
  <si>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</si>
  <si>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</si>
  <si>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</si>
  <si>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</si>
  <si>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</si>
  <si>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</si>
  <si>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</si>
  <si>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</si>
  <si>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</si>
  <si>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</si>
  <si>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</si>
  <si>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</si>
  <si>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</si>
  <si>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</si>
  <si>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</si>
  <si>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</si>
  <si>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</si>
  <si>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</si>
  <si>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</si>
  <si>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</si>
  <si>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</si>
  <si>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</si>
  <si>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</si>
  <si>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</si>
  <si>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</si>
  <si>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</si>
  <si>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</si>
  <si>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</si>
  <si>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</si>
  <si>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</si>
  <si>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</si>
  <si>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</si>
  <si>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</si>
  <si>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</si>
  <si>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</si>
  <si>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</si>
  <si>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</si>
  <si>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</si>
  <si>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</si>
  <si>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</si>
  <si>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</si>
  <si>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</si>
  <si>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</si>
  <si>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</si>
  <si>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</si>
  <si>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</si>
  <si>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</si>
  <si>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</si>
  <si>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</si>
  <si>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</si>
  <si>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</si>
  <si>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</si>
  <si>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</si>
  <si>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</si>
  <si>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</si>
  <si>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</si>
  <si>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</si>
  <si>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</si>
  <si>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</si>
  <si>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</si>
  <si>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</si>
  <si>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</si>
  <si>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</si>
  <si>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</si>
  <si>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</si>
  <si>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</si>
  <si>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</si>
  <si>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</si>
  <si>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</si>
  <si>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</si>
  <si>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</si>
  <si>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</si>
  <si>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</si>
  <si>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</si>
  <si>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</si>
  <si>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</si>
  <si>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</si>
  <si>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</si>
  <si>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</si>
  <si>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</si>
  <si>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</si>
  <si>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</si>
  <si>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</si>
  <si>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</si>
  <si>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</si>
  <si>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</si>
  <si>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</si>
  <si>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</si>
  <si>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</si>
  <si>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</si>
  <si>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</si>
  <si>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</si>
  <si>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</si>
  <si>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</si>
  <si>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</si>
  <si>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</si>
  <si>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</si>
  <si>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</si>
  <si>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</si>
  <si>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</si>
  <si>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</si>
  <si>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</si>
  <si>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</si>
  <si>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</si>
  <si>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</si>
  <si>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</si>
  <si>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</si>
  <si>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</si>
  <si>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</si>
  <si>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</si>
  <si>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</si>
  <si>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</si>
  <si>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</si>
  <si>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</si>
  <si>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</si>
  <si>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</si>
  <si>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</si>
  <si>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</si>
  <si>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</si>
  <si>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</si>
  <si>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</si>
  <si>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</si>
  <si>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</si>
  <si>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</si>
  <si>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</si>
  <si>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</si>
  <si>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</si>
  <si>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</si>
  <si>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</si>
  <si>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</si>
  <si>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</si>
  <si>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</si>
  <si>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</si>
  <si>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</si>
  <si>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</si>
  <si>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</si>
  <si>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</si>
  <si>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</si>
  <si>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</si>
  <si>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</si>
  <si>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</si>
  <si>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</si>
  <si>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</si>
  <si>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</si>
  <si>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</si>
  <si>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</si>
  <si>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</si>
  <si>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</si>
  <si>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</si>
  <si>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</si>
  <si>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</si>
  <si>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</si>
  <si>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</si>
  <si>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</si>
  <si>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</si>
  <si>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</si>
  <si>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</si>
  <si>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</si>
  <si>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</si>
  <si>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</si>
  <si>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</si>
  <si>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</si>
  <si>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</si>
  <si>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</si>
  <si>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</si>
  <si>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</si>
  <si>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</si>
  <si>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</si>
  <si>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</si>
  <si>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</si>
  <si>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</si>
  <si>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</si>
  <si>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</si>
  <si>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</si>
  <si>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</si>
  <si>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</si>
  <si>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</si>
  <si>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</si>
  <si>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</si>
  <si>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</si>
  <si>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</si>
  <si>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</si>
  <si>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</si>
  <si>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</si>
  <si>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</si>
  <si>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</si>
  <si>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</si>
  <si>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</si>
  <si>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</si>
  <si>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</si>
  <si>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</si>
  <si>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</si>
  <si>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</si>
  <si>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</si>
  <si>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</si>
  <si>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</si>
  <si>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</si>
  <si>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</si>
  <si>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</si>
  <si>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</si>
  <si>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</si>
  <si>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</si>
  <si>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</si>
  <si>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</si>
  <si>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</si>
  <si>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</si>
  <si>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</si>
  <si>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</si>
  <si>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</si>
  <si>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</si>
  <si>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</si>
  <si>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</si>
  <si>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</si>
  <si>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</si>
  <si>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</si>
  <si>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</si>
  <si>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</si>
  <si>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</si>
  <si>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</si>
  <si>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</si>
  <si>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</si>
  <si>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</si>
  <si>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</si>
  <si>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</si>
  <si>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</si>
  <si>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</si>
  <si>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</si>
  <si>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</si>
  <si>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</si>
  <si>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</si>
  <si>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</si>
  <si>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</si>
  <si>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</si>
  <si>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</si>
  <si>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</si>
  <si>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</si>
  <si>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</si>
  <si>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</si>
  <si>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</si>
  <si>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</si>
  <si>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</si>
  <si>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</si>
  <si>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</si>
  <si>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</si>
  <si>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</si>
  <si>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</si>
  <si>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</si>
  <si>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</si>
  <si>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</si>
  <si>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</si>
  <si>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</si>
  <si>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</si>
  <si>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</si>
  <si>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</si>
  <si>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</si>
  <si>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</si>
  <si>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</si>
  <si>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</si>
  <si>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</si>
  <si>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</si>
  <si>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</si>
  <si>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</si>
  <si>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</si>
  <si>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</si>
  <si>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</si>
  <si>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</si>
  <si>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</si>
  <si>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</si>
  <si>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</si>
  <si>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</si>
  <si>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</si>
  <si>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</si>
  <si>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</si>
  <si>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</si>
  <si>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</si>
  <si>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</si>
  <si>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</si>
  <si>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</si>
  <si>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</si>
  <si>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</si>
  <si>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</si>
  <si>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</si>
  <si>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</si>
  <si>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</si>
  <si>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</si>
  <si>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</si>
  <si>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</si>
  <si>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</si>
  <si>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</si>
  <si>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</si>
  <si>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</si>
  <si>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</si>
  <si>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</si>
  <si>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</si>
  <si>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</si>
  <si>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</si>
  <si>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</si>
  <si>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</si>
  <si>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</si>
  <si>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</si>
  <si>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</si>
  <si>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</si>
  <si>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</si>
  <si>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</si>
  <si>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</si>
  <si>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</si>
  <si>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</si>
  <si>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</si>
  <si>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</si>
  <si>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</si>
  <si>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</si>
  <si>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</si>
  <si>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</si>
  <si>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</si>
  <si>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</si>
  <si>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</si>
  <si>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</si>
  <si>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</si>
  <si>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</si>
  <si>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</si>
  <si>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</si>
  <si>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</si>
  <si>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</si>
  <si>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</si>
  <si>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</si>
  <si>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</si>
  <si>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</si>
  <si>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</si>
  <si>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</si>
  <si>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</si>
  <si>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</si>
  <si>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</si>
  <si>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</si>
  <si>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</si>
  <si>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</si>
  <si>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</si>
  <si>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</si>
  <si>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</si>
  <si>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</si>
  <si>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</si>
  <si>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</si>
  <si>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</si>
  <si>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</si>
  <si>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</si>
  <si>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</si>
  <si>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</si>
  <si>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</si>
  <si>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</si>
  <si>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</si>
  <si>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</si>
  <si>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</si>
  <si>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</si>
  <si>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</si>
  <si>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</si>
  <si>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</si>
  <si>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</si>
  <si>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</si>
  <si>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</si>
  <si>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</si>
  <si>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</si>
  <si>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</si>
  <si>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</si>
  <si>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</si>
  <si>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</si>
  <si>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</si>
  <si>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</si>
  <si>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</si>
  <si>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</si>
  <si>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</si>
  <si>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</si>
  <si>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</si>
  <si>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</si>
  <si>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</si>
  <si>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</si>
  <si>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</si>
  <si>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</si>
  <si>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</si>
  <si>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</si>
  <si>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</si>
  <si>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</si>
  <si>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</si>
  <si>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</si>
  <si>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</si>
  <si>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</si>
  <si>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</si>
  <si>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</si>
  <si>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</si>
  <si>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</si>
  <si>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</si>
  <si>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</si>
  <si>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</si>
  <si>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</si>
  <si>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</si>
  <si>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</si>
  <si>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</si>
  <si>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</si>
  <si>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</si>
  <si>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</si>
  <si>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</si>
  <si>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</si>
  <si>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</si>
  <si>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</si>
  <si>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</si>
  <si>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</si>
  <si>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</si>
  <si>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</si>
  <si>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</si>
  <si>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</si>
  <si>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</si>
  <si>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</si>
  <si>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</si>
  <si>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</si>
  <si>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</si>
  <si>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</si>
  <si>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</si>
  <si>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</si>
  <si>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</si>
  <si>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</si>
  <si>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</si>
  <si>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</si>
  <si>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</si>
  <si>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</si>
  <si>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</si>
  <si>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</si>
  <si>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</si>
  <si>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</si>
  <si>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</si>
  <si>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</si>
  <si>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</si>
  <si>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</si>
  <si>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</si>
  <si>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</si>
  <si>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</si>
  <si>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</si>
  <si>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</si>
  <si>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</si>
  <si>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</si>
  <si>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</si>
  <si>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</si>
  <si>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</si>
  <si>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</si>
  <si>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</si>
  <si>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</si>
  <si>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</si>
  <si>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</si>
  <si>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</si>
  <si>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</si>
  <si>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</si>
  <si>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</si>
  <si>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</si>
  <si>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</si>
  <si>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</si>
  <si>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</si>
  <si>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</si>
  <si>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</si>
  <si>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</si>
  <si>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</si>
  <si>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</si>
  <si>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</si>
  <si>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</si>
  <si>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</si>
  <si>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</si>
  <si>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</si>
  <si>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</si>
  <si>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</si>
  <si>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</si>
  <si>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</si>
  <si>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</si>
  <si>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</si>
  <si>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</si>
  <si>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</si>
  <si>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</si>
  <si>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</si>
  <si>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</si>
  <si>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</si>
  <si>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</si>
  <si>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</si>
  <si>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</si>
  <si>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</si>
  <si>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</si>
  <si>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</si>
  <si>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</si>
  <si>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</si>
  <si>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</si>
  <si>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</si>
  <si>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</si>
  <si>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</si>
  <si>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</si>
  <si>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</si>
  <si>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</si>
  <si>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</si>
  <si>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</si>
  <si>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</si>
  <si>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</si>
  <si>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</si>
  <si>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</si>
  <si>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</si>
  <si>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</si>
  <si>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</si>
  <si>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</si>
  <si>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</si>
  <si>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</si>
  <si>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</si>
  <si>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</si>
  <si>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</si>
  <si>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</si>
  <si>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</si>
  <si>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</si>
  <si>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</si>
  <si>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</si>
  <si>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</si>
  <si>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</si>
  <si>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</si>
  <si>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</si>
  <si>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</si>
  <si>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</si>
  <si>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</si>
  <si>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</si>
  <si>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</si>
  <si>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</si>
  <si>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</si>
  <si>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</si>
  <si>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</si>
  <si>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</si>
  <si>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</si>
  <si>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</si>
  <si>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</si>
  <si>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</si>
  <si>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</si>
  <si>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</si>
  <si>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</si>
  <si>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</si>
  <si>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</si>
  <si>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</si>
  <si>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</si>
  <si>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</si>
  <si>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</si>
  <si>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</si>
  <si>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</si>
  <si>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</si>
  <si>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</si>
  <si>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</si>
  <si>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</si>
  <si>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</si>
  <si>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</si>
  <si>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</si>
  <si>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</si>
  <si>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</si>
  <si>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</si>
  <si>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</si>
  <si>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</si>
  <si>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</si>
  <si>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</si>
  <si>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</si>
  <si>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</si>
  <si>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</si>
  <si>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</si>
  <si>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</si>
  <si>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</si>
  <si>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</si>
  <si>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</si>
  <si>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</si>
  <si>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</si>
  <si>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</si>
  <si>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</si>
  <si>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</si>
  <si>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</si>
  <si>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</si>
  <si>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</si>
  <si>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</si>
  <si>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</si>
  <si>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</si>
  <si>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</si>
  <si>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</si>
  <si>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</si>
  <si>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</si>
  <si>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</si>
  <si>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</si>
  <si>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</si>
  <si>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</si>
  <si>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</si>
  <si>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</si>
  <si>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</si>
  <si>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</si>
  <si>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</si>
  <si>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</si>
  <si>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</si>
  <si>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</si>
  <si>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</si>
  <si>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</si>
  <si>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</si>
  <si>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</si>
  <si>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</si>
  <si>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</si>
  <si>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</si>
  <si>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</si>
  <si>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</si>
  <si>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</si>
  <si>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</si>
  <si>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</si>
  <si>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</si>
  <si>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</si>
  <si>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</si>
  <si>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</si>
  <si>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</si>
  <si>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</si>
  <si>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</si>
  <si>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</si>
  <si>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</si>
  <si>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</si>
  <si>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</si>
  <si>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</si>
  <si>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</si>
  <si>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</si>
  <si>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</si>
  <si>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</si>
  <si>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</si>
  <si>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</si>
  <si>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</si>
  <si>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</si>
  <si>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</si>
  <si>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</si>
  <si>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</si>
  <si>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</si>
  <si>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</si>
  <si>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</si>
  <si>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</si>
  <si>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</si>
  <si>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</si>
  <si>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</si>
  <si>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</si>
  <si>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</si>
  <si>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</si>
  <si>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</si>
  <si>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</si>
  <si>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</si>
  <si>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</si>
  <si>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</si>
  <si>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</si>
  <si>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</si>
  <si>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</si>
  <si>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</si>
  <si>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</si>
  <si>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</si>
  <si>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</si>
  <si>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</si>
  <si>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</si>
  <si>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</si>
  <si>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</si>
  <si>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</si>
  <si>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</si>
  <si>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</si>
  <si>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</si>
  <si>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</si>
  <si>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</si>
  <si>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</si>
  <si>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</si>
  <si>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</si>
  <si>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</si>
  <si>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</si>
  <si>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</si>
  <si>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</si>
  <si>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</si>
  <si>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</si>
  <si>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</si>
  <si>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</si>
  <si>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</si>
  <si>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</si>
  <si>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</si>
  <si>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</si>
  <si>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</si>
  <si>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</si>
  <si>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</si>
  <si>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</si>
  <si>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</si>
  <si>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</si>
  <si>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</si>
  <si>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</si>
  <si>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</si>
  <si>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</si>
  <si>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</si>
  <si>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</si>
  <si>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</si>
  <si>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</si>
  <si>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</si>
  <si>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</si>
  <si>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</si>
  <si>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</si>
  <si>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</si>
  <si>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</si>
  <si>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</si>
  <si>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</si>
  <si>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</si>
  <si>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</si>
  <si>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</si>
  <si>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</si>
  <si>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</si>
  <si>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</si>
  <si>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</si>
  <si>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</si>
  <si>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</si>
  <si>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</si>
  <si>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</si>
  <si>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</si>
  <si>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</si>
  <si>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</si>
  <si>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</si>
  <si>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</si>
  <si>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</si>
  <si>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</si>
  <si>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</si>
  <si>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</si>
  <si>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</si>
  <si>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</si>
  <si>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</si>
  <si>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</si>
  <si>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</si>
  <si>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</si>
  <si>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</si>
  <si>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</si>
  <si>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</si>
  <si>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</si>
  <si>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</si>
  <si>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</si>
  <si>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</si>
  <si>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</si>
  <si>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</si>
  <si>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</si>
  <si>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</si>
  <si>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</si>
  <si>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</si>
  <si>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</si>
  <si>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</si>
  <si>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</si>
  <si>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</si>
  <si>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</si>
  <si>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 xml:space="preserve">Sem oportunidade de faixa </t>
  </si>
  <si>
    <t>TP não solicitou intervalo</t>
  </si>
  <si>
    <t>Cancelado CCO / priorização circulação de trens</t>
  </si>
  <si>
    <t>TP pronto 08h41 / Sem oportunidade de faixa</t>
  </si>
  <si>
    <t xml:space="preserve">MC1 10h05 / </t>
  </si>
  <si>
    <t>Robson</t>
  </si>
  <si>
    <t>MC1 10h02 / Cancelado devido chuva</t>
  </si>
  <si>
    <t>Não solicita MC1 / Condições climáticas / chuva.</t>
  </si>
  <si>
    <t>Em intervalo ads 11h10 até 13h10.</t>
  </si>
  <si>
    <t>MC1 09h29 /  Em inervalo das 11h07 até 13h07.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</si>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</sst>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K279" sqref="BK27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9" t="s">
        <v>950</v>
      </c>
      <c r="C1" s="190"/>
      <c r="D1" s="190"/>
      <c r="E1" s="3"/>
      <c r="F1" s="189" t="s">
        <v>951</v>
      </c>
      <c r="G1" s="190"/>
      <c r="H1" s="191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2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82" t="s">
        <v>959</v>
      </c>
      <c r="BB2" s="186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2" t="s">
        <v>960</v>
      </c>
      <c r="AJ3" s="186"/>
      <c r="AK3" s="182" t="s">
        <v>961</v>
      </c>
      <c r="AL3" s="183"/>
      <c r="AM3" s="184"/>
      <c r="AN3" s="185"/>
      <c r="AO3" s="183"/>
      <c r="AP3" s="183"/>
      <c r="AQ3" s="186"/>
      <c r="AR3" s="63"/>
      <c r="AS3" s="187" t="s">
        <v>967</v>
      </c>
      <c r="AT3" s="188"/>
      <c r="AU3" s="187" t="s">
        <v>968</v>
      </c>
      <c r="AV3" s="188"/>
      <c r="AW3" s="187" t="s">
        <v>969</v>
      </c>
      <c r="AX3" s="188"/>
      <c r="AY3" s="63" t="s">
        <v>970</v>
      </c>
      <c r="AZ3" s="63"/>
      <c r="BA3" s="210"/>
      <c r="BB3" s="211"/>
      <c r="BC3" s="182" t="s">
        <v>963</v>
      </c>
      <c r="BD3" s="183"/>
      <c r="BE3" s="183"/>
      <c r="BF3" s="186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/>
      <c r="AT257" s="108"/>
      <c r="AU257" s="136"/>
      <c r="AV257" s="136"/>
      <c r="AW257" s="14"/>
      <c r="AX257" s="14"/>
      <c r="AY257" s="164">
        <f t="shared" si="20"/>
        <v>0</v>
      </c>
      <c r="AZ257" s="153"/>
      <c r="BA257" s="109">
        <v>0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/>
      <c r="BI257" s="17"/>
      <c r="BJ257" s="17" t="s">
        <v>1398</v>
      </c>
      <c r="BK257" s="18"/>
      <c r="BL257" s="16"/>
      <c r="BM257" s="130"/>
      <c r="BN257" s="130"/>
      <c r="BO257" s="130"/>
      <c r="BP257" s="18"/>
      <c r="BQ257" s="12" t="str">
        <f t="shared" si="22"/>
        <v>Produção e Intervalo</v>
      </c>
      <c r="BR257" s="19">
        <f t="shared" si="23"/>
        <v>0</v>
      </c>
      <c r="BS257" s="19">
        <f t="shared" si="24"/>
        <v>0</v>
      </c>
      <c r="BT257" s="8" t="str">
        <f t="shared" si="25"/>
        <v/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1399</v>
      </c>
      <c r="BK259" s="18" t="s">
        <v>1399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1399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1400</v>
      </c>
      <c r="BK261" s="18"/>
      <c r="BL261" s="16"/>
      <c r="BM261" s="130"/>
      <c r="BN261" s="130"/>
      <c r="BO261" s="130"/>
      <c r="BP261" s="18"/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/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>
        <v>7309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1401</v>
      </c>
      <c r="BK262" s="18" t="s">
        <v>1401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1401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1402</v>
      </c>
      <c r="BK263" s="18" t="s">
        <v>1402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1402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/>
      <c r="AT264" s="108"/>
      <c r="AU264" s="136"/>
      <c r="AV264" s="136"/>
      <c r="AW264" s="14"/>
      <c r="AX264" s="14"/>
      <c r="AY264" s="164">
        <f t="shared" si="26"/>
        <v>0</v>
      </c>
      <c r="AZ264" s="153"/>
      <c r="BA264" s="109"/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/>
      <c r="BI264" s="17"/>
      <c r="BJ264" s="17" t="s">
        <v>1403</v>
      </c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1404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1400</v>
      </c>
      <c r="BK265" s="18"/>
      <c r="BL265" s="16"/>
      <c r="BM265" s="130"/>
      <c r="BN265" s="130"/>
      <c r="BO265" s="130"/>
      <c r="BP265" s="18"/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1405</v>
      </c>
      <c r="BK267" s="18" t="s">
        <v>1405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1406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/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1</v>
      </c>
      <c r="BI268" s="17"/>
      <c r="BJ268" s="17" t="s">
        <v>1407</v>
      </c>
      <c r="BK268" s="18"/>
      <c r="BL268" s="16"/>
      <c r="BM268" s="130"/>
      <c r="BN268" s="130"/>
      <c r="BO268" s="130"/>
      <c r="BP268" s="18"/>
      <c r="BQ268" s="12" t="str">
        <f t="shared" si="28"/>
        <v>Produção</v>
      </c>
      <c r="BR268" s="19">
        <f t="shared" si="29"/>
        <v>1.0000000000000004</v>
      </c>
      <c r="BS268" s="19">
        <f t="shared" si="30"/>
        <v>0</v>
      </c>
      <c r="BT268" s="8" t="str">
        <f t="shared" si="31"/>
        <v/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/>
      <c r="BN269" s="130"/>
      <c r="BO269" s="130"/>
      <c r="BP269" s="18"/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/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/>
      <c r="BN270" s="130"/>
      <c r="BO270" s="130"/>
      <c r="BP270" s="18"/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/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0.54652777777777772</v>
      </c>
      <c r="AU271" s="136"/>
      <c r="AV271" s="136"/>
      <c r="AW271" s="14"/>
      <c r="AX271" s="14"/>
      <c r="AY271" s="164">
        <f t="shared" si="26"/>
        <v>8.3333333333333259E-2</v>
      </c>
      <c r="AZ271" s="153"/>
      <c r="BA271" s="109"/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1</v>
      </c>
      <c r="BI271" s="17"/>
      <c r="BJ271" s="17" t="s">
        <v>1408</v>
      </c>
      <c r="BK271" s="18"/>
      <c r="BL271" s="16"/>
      <c r="BM271" s="130"/>
      <c r="BN271" s="130"/>
      <c r="BO271" s="130"/>
      <c r="BP271" s="18"/>
      <c r="BQ271" s="12" t="str">
        <f t="shared" si="28"/>
        <v>Produção e Intervalo</v>
      </c>
      <c r="BR271" s="19">
        <f t="shared" si="29"/>
        <v>0.99999999999999911</v>
      </c>
      <c r="BS271" s="19">
        <f t="shared" si="30"/>
        <v>0</v>
      </c>
      <c r="BT271" s="8" t="str">
        <f t="shared" si="31"/>
        <v/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1409</v>
      </c>
      <c r="BK272" s="18" t="s">
        <v>1409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1409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si="29"/>
        <v>0</v>
      </c>
      <c r="BS275" s="19">
        <f t="shared" si="30"/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6.9444444444444447E-4</v>
      </c>
      <c r="AU277" s="136"/>
      <c r="AV277" s="136"/>
      <c r="AW277" s="14"/>
      <c r="AX277" s="14"/>
      <c r="AY277" s="164">
        <f t="shared" si="26"/>
        <v>6.9444444444444447E-4</v>
      </c>
      <c r="AZ277" s="153"/>
      <c r="BA277" s="109"/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1</v>
      </c>
      <c r="BI277" s="17"/>
      <c r="BJ277" s="17" t="s">
        <v>1410</v>
      </c>
      <c r="BK277" s="18"/>
      <c r="BL277" s="16"/>
      <c r="BM277" s="130"/>
      <c r="BN277" s="130"/>
      <c r="BO277" s="130"/>
      <c r="BP277" s="18"/>
      <c r="BQ277" s="12" t="str">
        <f t="shared" si="28"/>
        <v>Produção e Intervalo</v>
      </c>
      <c r="BR277" s="19">
        <f t="shared" si="29"/>
        <v>1.666666666666667E-2</v>
      </c>
      <c r="BS277" s="19">
        <f t="shared" si="30"/>
        <v>0</v>
      </c>
      <c r="BT277" s="8" t="str">
        <f t="shared" si="31"/>
        <v/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1411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/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1</v>
      </c>
      <c r="BI278" s="17"/>
      <c r="BJ278" s="17" t="s">
        <v>1412</v>
      </c>
      <c r="BK278" s="18"/>
      <c r="BL278" s="16"/>
      <c r="BM278" s="130"/>
      <c r="BN278" s="130"/>
      <c r="BO278" s="130"/>
      <c r="BP278" s="18"/>
      <c r="BQ278" s="12" t="str">
        <f t="shared" si="28"/>
        <v>Produção</v>
      </c>
      <c r="BR278" s="19">
        <f t="shared" si="29"/>
        <v>1.0000000000000004</v>
      </c>
      <c r="BS278" s="19">
        <f t="shared" si="30"/>
        <v>0</v>
      </c>
      <c r="BT278" s="8" t="str">
        <f t="shared" si="31"/>
        <v/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09"/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1</v>
      </c>
      <c r="BI279" s="17"/>
      <c r="BJ279" s="17" t="s">
        <v>1413</v>
      </c>
      <c r="BK279" s="18"/>
      <c r="BL279" s="16"/>
      <c r="BM279" s="130"/>
      <c r="BN279" s="130"/>
      <c r="BO279" s="130"/>
      <c r="BP279" s="18"/>
      <c r="BQ279" s="12" t="str">
        <f t="shared" si="28"/>
        <v>Produção e Intervalo</v>
      </c>
      <c r="BR279" s="19">
        <f t="shared" si="29"/>
        <v>0.50000000000000022</v>
      </c>
      <c r="BS279" s="19">
        <f t="shared" si="30"/>
        <v>0</v>
      </c>
      <c r="BT279" s="8" t="str">
        <f t="shared" si="31"/>
        <v/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1414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1415</v>
      </c>
      <c r="BK280" s="18" t="s">
        <v>1415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1415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1</v>
      </c>
      <c r="BI281" s="17"/>
      <c r="BJ281" s="17" t="s">
        <v>1416</v>
      </c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/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/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/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/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H9" sqref="H9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2" t="s">
        <v>1417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1418</v>
      </c>
      <c r="C4" s="160" t="s">
        <v>1419</v>
      </c>
      <c r="D4" s="160" t="s">
        <v>1420</v>
      </c>
      <c r="E4" s="160" t="s">
        <v>1421</v>
      </c>
      <c r="F4" s="160" t="s">
        <v>4</v>
      </c>
      <c r="G4" s="160" t="s">
        <v>1422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1423</v>
      </c>
      <c r="C6" s="161">
        <v>407867</v>
      </c>
      <c r="D6" s="161" t="s">
        <v>1424</v>
      </c>
      <c r="E6" s="161" t="s">
        <v>824</v>
      </c>
      <c r="F6" s="161" t="s">
        <v>1425</v>
      </c>
      <c r="G6" s="162"/>
    </row>
    <row r="7" spans="2:7">
      <c r="B7" s="228" t="s">
        <v>1426</v>
      </c>
      <c r="C7" s="228">
        <v>293644</v>
      </c>
      <c r="D7" s="228" t="s">
        <v>1427</v>
      </c>
      <c r="E7" s="228" t="s">
        <v>824</v>
      </c>
      <c r="F7" s="228" t="s">
        <v>1425</v>
      </c>
      <c r="G7" s="229" t="s">
        <v>1428</v>
      </c>
    </row>
    <row r="8" spans="2:7">
      <c r="B8" s="161" t="s">
        <v>1429</v>
      </c>
      <c r="C8" s="161">
        <v>256790</v>
      </c>
      <c r="D8" s="161" t="s">
        <v>1430</v>
      </c>
      <c r="E8" s="161" t="s">
        <v>825</v>
      </c>
      <c r="F8" s="161" t="s">
        <v>1431</v>
      </c>
      <c r="G8" s="162">
        <v>46357</v>
      </c>
    </row>
    <row r="9" spans="2:7" ht="29.25">
      <c r="B9" s="161" t="s">
        <v>1432</v>
      </c>
      <c r="C9" s="161"/>
      <c r="D9" s="161"/>
      <c r="E9" s="161" t="s">
        <v>825</v>
      </c>
      <c r="F9" s="161" t="s">
        <v>1431</v>
      </c>
      <c r="G9" s="162" t="s">
        <v>1433</v>
      </c>
    </row>
    <row r="10" spans="2:7">
      <c r="B10" s="161" t="s">
        <v>1434</v>
      </c>
      <c r="C10" s="161">
        <v>265193</v>
      </c>
      <c r="D10" s="161" t="s">
        <v>1435</v>
      </c>
      <c r="E10" s="161" t="s">
        <v>826</v>
      </c>
      <c r="F10" s="161" t="s">
        <v>54</v>
      </c>
      <c r="G10" s="161" t="s">
        <v>1436</v>
      </c>
    </row>
    <row r="11" spans="2:7">
      <c r="B11" s="161" t="s">
        <v>1437</v>
      </c>
      <c r="C11" s="161">
        <v>293716</v>
      </c>
      <c r="D11" s="161" t="s">
        <v>1438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1439</v>
      </c>
      <c r="C12" s="161">
        <v>257258</v>
      </c>
      <c r="D12" s="161" t="s">
        <v>1440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1441</v>
      </c>
      <c r="C13" s="161">
        <v>371147</v>
      </c>
      <c r="D13" s="161" t="s">
        <v>1442</v>
      </c>
      <c r="E13" s="161" t="s">
        <v>827</v>
      </c>
      <c r="F13" s="161" t="s">
        <v>71</v>
      </c>
      <c r="G13" s="161" t="s">
        <v>1436</v>
      </c>
    </row>
    <row r="14" spans="2:7">
      <c r="B14" s="161" t="s">
        <v>1443</v>
      </c>
      <c r="C14" s="161">
        <v>259230</v>
      </c>
      <c r="D14" s="161" t="s">
        <v>1444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1445</v>
      </c>
      <c r="C15" s="161">
        <v>370705</v>
      </c>
      <c r="D15" s="161"/>
      <c r="E15" s="161" t="s">
        <v>827</v>
      </c>
      <c r="F15" s="161" t="s">
        <v>71</v>
      </c>
      <c r="G15" s="161" t="s">
        <v>1436</v>
      </c>
    </row>
    <row r="16" spans="2:7" ht="29.25">
      <c r="B16" s="161" t="s">
        <v>1446</v>
      </c>
      <c r="C16" s="161">
        <v>258542</v>
      </c>
      <c r="D16" s="161" t="s">
        <v>1447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1448</v>
      </c>
      <c r="C17" s="161">
        <v>257050</v>
      </c>
      <c r="D17" s="161" t="s">
        <v>1449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1450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1451</v>
      </c>
      <c r="D4" s="163" t="s">
        <v>1452</v>
      </c>
      <c r="E4" s="163" t="s">
        <v>1453</v>
      </c>
      <c r="F4" s="160" t="s">
        <v>1454</v>
      </c>
      <c r="G4" s="163" t="s">
        <v>1455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1456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1457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1456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1456</v>
      </c>
      <c r="G9" s="167"/>
    </row>
    <row r="10" spans="2:7" ht="19.5" customHeight="1">
      <c r="B10" s="167" t="s">
        <v>1458</v>
      </c>
      <c r="C10" s="167">
        <v>9038</v>
      </c>
      <c r="D10" s="168">
        <v>46063</v>
      </c>
      <c r="E10" s="167">
        <v>11450</v>
      </c>
      <c r="F10" s="169" t="s">
        <v>1459</v>
      </c>
      <c r="G10" s="167"/>
    </row>
    <row r="11" spans="2:7" ht="19.5" customHeight="1">
      <c r="B11" s="167" t="s">
        <v>744</v>
      </c>
      <c r="C11" s="167" t="s">
        <v>1460</v>
      </c>
      <c r="D11" s="168">
        <v>46056</v>
      </c>
      <c r="E11" s="167">
        <v>9100</v>
      </c>
      <c r="F11" s="169" t="s">
        <v>1461</v>
      </c>
      <c r="G11" s="167" t="s">
        <v>1462</v>
      </c>
    </row>
    <row r="12" spans="2:7" ht="19.5" customHeight="1">
      <c r="B12" s="167" t="s">
        <v>744</v>
      </c>
      <c r="C12" s="167" t="s">
        <v>1463</v>
      </c>
      <c r="D12" s="168">
        <v>46058</v>
      </c>
      <c r="E12" s="167">
        <v>12000</v>
      </c>
      <c r="F12" s="169" t="s">
        <v>1456</v>
      </c>
      <c r="G12" s="167"/>
    </row>
    <row r="13" spans="2:7" ht="19.5" customHeight="1">
      <c r="B13" s="167" t="s">
        <v>744</v>
      </c>
      <c r="C13" s="167" t="s">
        <v>1464</v>
      </c>
      <c r="D13" s="168">
        <v>46058</v>
      </c>
      <c r="E13" s="167">
        <v>12000</v>
      </c>
      <c r="F13" s="169" t="s">
        <v>1456</v>
      </c>
      <c r="G13" s="167"/>
    </row>
    <row r="14" spans="2:7" ht="19.5" customHeight="1">
      <c r="B14" s="167" t="s">
        <v>744</v>
      </c>
      <c r="C14" s="167" t="s">
        <v>1465</v>
      </c>
      <c r="D14" s="168">
        <v>46058</v>
      </c>
      <c r="E14" s="167">
        <v>13800</v>
      </c>
      <c r="F14" s="169" t="s">
        <v>1456</v>
      </c>
      <c r="G14" s="167" t="s">
        <v>1466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1467</v>
      </c>
      <c r="D5" s="216"/>
      <c r="E5" s="216"/>
      <c r="F5" s="216"/>
      <c r="G5" s="216"/>
      <c r="H5" s="216"/>
      <c r="I5" s="216"/>
      <c r="J5" s="217"/>
      <c r="K5" s="218" t="s">
        <v>1468</v>
      </c>
      <c r="L5" s="219"/>
      <c r="M5" s="219"/>
      <c r="N5" s="219"/>
      <c r="O5" s="220" t="s">
        <v>1469</v>
      </c>
      <c r="P5" s="221"/>
    </row>
    <row r="6" spans="1:16" s="74" customFormat="1" ht="15" customHeight="1">
      <c r="A6" s="66" t="s">
        <v>1470</v>
      </c>
      <c r="B6" s="75" t="s">
        <v>1471</v>
      </c>
      <c r="C6" s="76" t="s">
        <v>992</v>
      </c>
      <c r="D6" s="77" t="s">
        <v>993</v>
      </c>
      <c r="E6" s="76" t="s">
        <v>1472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1473</v>
      </c>
      <c r="M6" s="80" t="s">
        <v>611</v>
      </c>
      <c r="N6" s="81" t="s">
        <v>987</v>
      </c>
      <c r="O6" s="158" t="s">
        <v>1030</v>
      </c>
      <c r="P6" s="133" t="s">
        <v>1474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Cancelado CCO / priorização circulação de trens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1</v>
      </c>
      <c r="P268" s="147" t="str">
        <f>IF($A$2=1,IF(SP_SUL!BJ268="","*",SP_SUL!BJ268),IF(SP_SUL!BK268="","*",SP_SUL!BK268))</f>
        <v>*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1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1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1</v>
      </c>
      <c r="P278" s="147" t="str">
        <f>IF($A$2=1,IF(SP_SUL!BJ278="","*",SP_SUL!BJ278),IF(SP_SUL!BK278="","*",SP_SUL!BK278))</f>
        <v>*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1</v>
      </c>
      <c r="P279" s="147" t="str">
        <f>IF($A$2=1,IF(SP_SUL!BJ279="","*",SP_SUL!BJ279),IF(SP_SUL!BK279="","*",SP_SUL!BK279))</f>
        <v>*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1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59" sqref="A259:T26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1475</v>
      </c>
      <c r="V1" s="227"/>
      <c r="W1" s="227"/>
    </row>
    <row r="2" spans="1:23" ht="15" customHeight="1">
      <c r="A2" s="87" t="s">
        <v>1476</v>
      </c>
      <c r="B2" s="87" t="s">
        <v>1471</v>
      </c>
      <c r="C2" s="87" t="s">
        <v>411</v>
      </c>
      <c r="D2" s="88" t="s">
        <v>992</v>
      </c>
      <c r="E2" s="88" t="s">
        <v>4</v>
      </c>
      <c r="F2" s="88" t="s">
        <v>1470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1477</v>
      </c>
      <c r="T2" s="91" t="s">
        <v>995</v>
      </c>
      <c r="U2" s="138">
        <f ca="1">TODAY()-1</f>
        <v>46063</v>
      </c>
      <c r="V2" s="138">
        <f ca="1">U2-1</f>
        <v>46062</v>
      </c>
      <c r="W2" s="138">
        <f ca="1">V2-1</f>
        <v>46061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>
        <f ca="1">_xlfn.XLOOKUP(G5&amp;$U$2,BS_CONTROLE[CHAVE],BS_CONTROLE[Quantidade_11],"-")</f>
        <v>0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1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300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600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0</v>
      </c>
      <c r="V31" s="137">
        <f ca="1">_xlfn.XLOOKUP(G31&amp;$V$2,BS_CONTROLE[CHAVE],BS_CONTROLE[Quantidade_11],"-")</f>
        <v>600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1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1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0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0</v>
      </c>
      <c r="V43" s="137">
        <f ca="1">_xlfn.XLOOKUP(G43&amp;$V$2,BS_CONTROLE[CHAVE],BS_CONTROLE[Quantidade_11],"-")</f>
        <v>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0</v>
      </c>
      <c r="V44" s="137">
        <f ca="1">_xlfn.XLOOKUP(G44&amp;$V$2,BS_CONTROLE[CHAVE],BS_CONTROLE[Quantidade_11],"-")</f>
        <v>0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>
        <f ca="1">_xlfn.XLOOKUP(G51&amp;$U$2,BS_CONTROLE[CHAVE],BS_CONTROLE[Quantidade_11],"-")</f>
        <v>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300</v>
      </c>
      <c r="V53" s="137">
        <f ca="1">_xlfn.XLOOKUP(G53&amp;$V$2,BS_CONTROLE[CHAVE],BS_CONTROLE[Quantidade_11],"-")</f>
        <v>0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1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1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>
        <f ca="1">_xlfn.XLOOKUP(G64&amp;$U$2,BS_CONTROLE[CHAVE],BS_CONTROLE[Quantidade_11],"-")</f>
        <v>0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1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>
        <f ca="1">_xlfn.XLOOKUP(G67&amp;$U$2,BS_CONTROLE[CHAVE],BS_CONTROLE[Quantidade_11],"-")</f>
        <v>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>
        <f ca="1">_xlfn.XLOOKUP(G68&amp;$U$2,BS_CONTROLE[CHAVE],BS_CONTROLE[Quantidade_11],"-")</f>
        <v>0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>
        <f ca="1">_xlfn.XLOOKUP(G71&amp;$U$2,BS_CONTROLE[CHAVE],BS_CONTROLE[Quantidade_11],"-")</f>
        <v>0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>
        <f ca="1">_xlfn.XLOOKUP(G83&amp;$U$2,BS_CONTROLE[CHAVE],BS_CONTROLE[Quantidade_11],"-")</f>
        <v>0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22</v>
      </c>
      <c r="V84" s="137">
        <f ca="1">_xlfn.XLOOKUP(G84&amp;$V$2,BS_CONTROLE[CHAVE],BS_CONTROLE[Quantidade_11],"-")</f>
        <v>0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300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1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0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1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1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200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>
        <f ca="1">_xlfn.XLOOKUP(G97&amp;$U$2,BS_CONTROLE[CHAVE],BS_CONTROLE[Quantidade_11],"-")</f>
        <v>0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0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>
        <f ca="1">_xlfn.XLOOKUP(G99&amp;$V$2,BS_CONTROLE[CHAVE],BS_CONTROLE[Quantidade_11],"-")</f>
        <v>1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0</v>
      </c>
      <c r="V102" s="137">
        <f ca="1">_xlfn.XLOOKUP(G102&amp;$V$2,BS_CONTROLE[CHAVE],BS_CONTROLE[Quantidade_11],"-")</f>
        <v>0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0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22</v>
      </c>
      <c r="V110" s="137">
        <f ca="1">_xlfn.XLOOKUP(G110&amp;$V$2,BS_CONTROLE[CHAVE],BS_CONTROLE[Quantidade_11],"-")</f>
        <v>0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300</v>
      </c>
      <c r="V112" s="137">
        <f ca="1">_xlfn.XLOOKUP(G112&amp;$V$2,BS_CONTROLE[CHAVE],BS_CONTROLE[Quantidade_11],"-")</f>
        <v>0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1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1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1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600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200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>
        <f ca="1">_xlfn.XLOOKUP(G123&amp;$U$2,BS_CONTROLE[CHAVE],BS_CONTROLE[Quantidade_11],"-")</f>
        <v>0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0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0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22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300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1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0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600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>
        <f ca="1">_xlfn.XLOOKUP(G146&amp;$U$2,BS_CONTROLE[CHAVE],BS_CONTROLE[Quantidade_11],"-")</f>
        <v>0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1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>
        <f ca="1">_xlfn.XLOOKUP(G149&amp;$U$2,BS_CONTROLE[CHAVE],BS_CONTROLE[Quantidade_11],"-")</f>
        <v>0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>
        <f ca="1">_xlfn.XLOOKUP(G150&amp;$V$2,BS_CONTROLE[CHAVE],BS_CONTROLE[Quantidade_11],"-")</f>
        <v>1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200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>
        <f ca="1">_xlfn.XLOOKUP(G153&amp;$U$2,BS_CONTROLE[CHAVE],BS_CONTROLE[Quantidade_11],"-")</f>
        <v>0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580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>
        <f ca="1">_xlfn.XLOOKUP(G176&amp;$U$2,BS_CONTROLE[CHAVE],BS_CONTROLE[Quantidade_11],"-")</f>
        <v>0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1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1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>
        <f ca="1">_xlfn.XLOOKUP(G184&amp;$V$2,BS_CONTROLE[CHAVE],BS_CONTROLE[Quantidade_11],"-")</f>
        <v>1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200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>
        <f ca="1">_xlfn.XLOOKUP(G187&amp;$V$2,BS_CONTROLE[CHAVE],BS_CONTROLE[Quantidade_11],"-")</f>
        <v>1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0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580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1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200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580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>
        <f ca="1">_xlfn.XLOOKUP(G198&amp;$U$2,BS_CONTROLE[CHAVE],BS_CONTROLE[Quantidade_11],"-")</f>
        <v>0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22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300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1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0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0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600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45</v>
      </c>
      <c r="V209" s="137">
        <f ca="1">_xlfn.XLOOKUP(G209&amp;$V$2,BS_CONTROLE[CHAVE],BS_CONTROLE[Quantidade_11],"-")</f>
        <v>84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1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1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0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1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200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0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>
        <f ca="1">_xlfn.XLOOKUP(G224&amp;$U$2,BS_CONTROLE[CHAVE],BS_CONTROLE[Quantidade_11],"-")</f>
        <v>1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580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22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300</v>
      </c>
      <c r="V228" s="137">
        <f ca="1">_xlfn.XLOOKUP(G228&amp;$V$2,BS_CONTROLE[CHAVE],BS_CONTROLE[Quantidade_11],"-")</f>
        <v>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>
        <f ca="1">_xlfn.XLOOKUP(G229&amp;$U$2,BS_CONTROLE[CHAVE],BS_CONTROLE[Quantidade_11],"-")</f>
        <v>0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1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>
        <f ca="1">_xlfn.XLOOKUP(G231&amp;$U$2,BS_CONTROLE[CHAVE],BS_CONTROLE[Quantidade_11],"-")</f>
        <v>0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0</v>
      </c>
      <c r="V235" s="137">
        <f ca="1">_xlfn.XLOOKUP(G235&amp;$V$2,BS_CONTROLE[CHAVE],BS_CONTROLE[Quantidade_11],"-")</f>
        <v>600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45</v>
      </c>
      <c r="V236" s="137">
        <f ca="1">_xlfn.XLOOKUP(G236&amp;$V$2,BS_CONTROLE[CHAVE],BS_CONTROLE[Quantidade_11],"-")</f>
        <v>84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>
        <f ca="1">_xlfn.XLOOKUP(G238&amp;$U$2,BS_CONTROLE[CHAVE],BS_CONTROLE[Quantidade_11],"-")</f>
        <v>0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>
        <f ca="1">_xlfn.XLOOKUP(G239&amp;$U$2,BS_CONTROLE[CHAVE],BS_CONTROLE[Quantidade_11],"-")</f>
        <v>0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>
        <f ca="1">_xlfn.XLOOKUP(G240&amp;$U$2,BS_CONTROLE[CHAVE],BS_CONTROLE[Quantidade_11],"-")</f>
        <v>0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1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>
        <f ca="1">_xlfn.XLOOKUP(G243&amp;$U$2,BS_CONTROLE[CHAVE],BS_CONTROLE[Quantidade_11],"-")</f>
        <v>0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>
        <f ca="1">_xlfn.XLOOKUP(G245&amp;$U$2,BS_CONTROLE[CHAVE],BS_CONTROLE[Quantidade_11],"-")</f>
        <v>0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>
        <f ca="1">_xlfn.XLOOKUP(G247&amp;$U$2,BS_CONTROLE[CHAVE],BS_CONTROLE[Quantidade_11],"-")</f>
        <v>0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>
        <f ca="1">_xlfn.XLOOKUP(G248&amp;$V$2,BS_CONTROLE[CHAVE],BS_CONTROLE[Quantidade_11],"-")</f>
        <v>1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0</v>
      </c>
      <c r="V249" s="137">
        <f ca="1">_xlfn.XLOOKUP(G249&amp;$V$2,BS_CONTROLE[CHAVE],BS_CONTROLE[Quantidade_11],"-")</f>
        <v>200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580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22</v>
      </c>
      <c r="V260" s="137">
        <f ca="1">_xlfn.XLOOKUP(G260&amp;$V$2,BS_CONTROLE[CHAVE],BS_CONTROLE[Quantidade_11],"-")</f>
        <v>0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300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1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>
        <f ca="1">_xlfn.XLOOKUP(G265&amp;$U$2,BS_CONTROLE[CHAVE],BS_CONTROLE[Quantidade_11],"-")</f>
        <v>0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600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1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0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45</v>
      </c>
      <c r="V275" s="137">
        <f ca="1">_xlfn.XLOOKUP(G275&amp;$V$2,BS_CONTROLE[CHAVE],BS_CONTROLE[Quantidade_11],"-")</f>
        <v>84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0</v>
      </c>
      <c r="V276" s="137">
        <f ca="1">_xlfn.XLOOKUP(G276&amp;$V$2,BS_CONTROLE[CHAVE],BS_CONTROLE[Quantidade_11],"-")</f>
        <v>200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0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0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1" dateTimeGrouping="day"/>
      </filters>
    </filterColumn>
    <filterColumn colId="6">
      <filters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55" sqref="B255:K25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1478</v>
      </c>
      <c r="C2" s="121" t="s">
        <v>977</v>
      </c>
      <c r="D2" s="76" t="s">
        <v>979</v>
      </c>
      <c r="E2" s="76" t="s">
        <v>1479</v>
      </c>
      <c r="F2" s="99" t="s">
        <v>1480</v>
      </c>
      <c r="G2" s="76" t="s">
        <v>1481</v>
      </c>
      <c r="H2" s="76" t="s">
        <v>1482</v>
      </c>
      <c r="I2" s="76" t="s">
        <v>1483</v>
      </c>
      <c r="J2" s="76" t="s">
        <v>1484</v>
      </c>
      <c r="K2" s="78" t="s">
        <v>1485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2026-02-11T14:39:59Z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