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80" documentId="8_{C16AF0B1-DE6F-4D81-B6CC-DB7BBC320B89}" xr6:coauthVersionLast="47" xr6:coauthVersionMax="47" xr10:uidLastSave="{3575168D-E2BD-4111-876F-11D51F6F929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514" i="1" l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<sst xmlns="http://schemas.openxmlformats.org/spreadsheetml/2006/main" count="12935" uniqueCount="1982">
  <si>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</si>
  <si>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</si>
  <si>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</si>
  <si>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</si>
  <si>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</si>
  <si>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</si>
  <si>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</si>
  <si>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</si>
  <si>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</si>
  <si>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</si>
  <si>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</si>
  <si>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</si>
  <si>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</si>
  <si>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</si>
  <si>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</si>
  <si>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</si>
  <si>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</si>
  <si>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</si>
  <si>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</si>
  <si>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</si>
  <si>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</si>
  <si>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</si>
  <si>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</si>
  <si>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</si>
  <si>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</si>
  <si>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</si>
  <si>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</si>
  <si>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</si>
  <si>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</si>
  <si>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</si>
  <si>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</si>
  <si>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</si>
  <si>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</si>
  <si>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</si>
  <si>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</si>
  <si>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</si>
  <si>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</si>
  <si>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</si>
  <si>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</si>
  <si>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</si>
  <si>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</si>
  <si>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</si>
  <si>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</si>
  <si>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</si>
  <si>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</si>
  <si>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</si>
  <si>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</si>
  <si>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</si>
  <si>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</si>
  <si>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</si>
  <si>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</si>
  <si>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</si>
  <si>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</si>
  <si>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</si>
  <si>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</si>
  <si>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</si>
  <si>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</si>
  <si>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</si>
  <si>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</si>
  <si>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</si>
  <si>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</si>
  <si>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</si>
  <si>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</si>
  <si>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</si>
  <si>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</si>
  <si>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</si>
  <si>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</si>
  <si>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</si>
  <si>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</si>
  <si>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</si>
  <si>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</si>
  <si>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</si>
  <si>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</si>
  <si>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</si>
  <si>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</si>
  <si>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</si>
  <si>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</si>
  <si>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</si>
  <si>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</si>
  <si>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</si>
  <si>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</si>
  <si>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</si>
  <si>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</si>
  <si>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</si>
  <si>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</si>
  <si>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</si>
  <si>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</si>
  <si>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</si>
  <si>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</si>
  <si>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</si>
  <si>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</si>
  <si>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</si>
  <si>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</si>
  <si>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</si>
  <si>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</si>
  <si>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</si>
  <si>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</si>
  <si>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</si>
  <si>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</si>
  <si>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</si>
  <si>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</si>
  <si>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</si>
  <si>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</si>
  <si>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</si>
  <si>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</si>
  <si>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</si>
  <si>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</si>
  <si>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</si>
  <si>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</si>
  <si>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</si>
  <si>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</si>
  <si>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</si>
  <si>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</si>
  <si>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</si>
  <si>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</si>
  <si>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</si>
  <si>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</si>
  <si>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</si>
  <si>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</si>
  <si>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</si>
  <si>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</si>
  <si>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</si>
  <si>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</si>
  <si>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</si>
  <si>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</si>
  <si>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</si>
  <si>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</si>
  <si>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</si>
  <si>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</si>
  <si>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</si>
  <si>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</si>
  <si>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</si>
  <si>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</si>
  <si>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</si>
  <si>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</si>
  <si>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</si>
  <si>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</si>
  <si>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</si>
  <si>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</si>
  <si>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</si>
  <si>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</si>
  <si>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</si>
  <si>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</si>
  <si>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</si>
  <si>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</si>
  <si>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</si>
  <si>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</si>
  <si>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</si>
  <si>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</si>
  <si>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</si>
  <si>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</si>
  <si>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</si>
  <si>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</si>
  <si>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</si>
  <si>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</si>
  <si>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</si>
  <si>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</si>
  <si>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</si>
  <si>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</si>
  <si>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</si>
  <si>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</si>
  <si>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</si>
  <si>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</si>
  <si>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</si>
  <si>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</si>
  <si>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</si>
  <si>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</si>
  <si>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</si>
  <si>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</si>
  <si>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</si>
  <si>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</si>
  <si>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</si>
  <si>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</si>
  <si>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</si>
  <si>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</si>
  <si>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</si>
  <si>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</si>
  <si>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</si>
  <si>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</si>
  <si>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</si>
  <si>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</si>
  <si>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</si>
  <si>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</si>
  <si>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</si>
  <si>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</si>
  <si>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</si>
  <si>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</si>
  <si>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</si>
  <si>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</si>
  <si>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</si>
  <si>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</si>
  <si>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</si>
  <si>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</si>
  <si>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</si>
  <si>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</si>
  <si>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</si>
  <si>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</si>
  <si>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</si>
  <si>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</si>
  <si>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</si>
  <si>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</si>
  <si>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</si>
  <si>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</si>
  <si>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</si>
  <si>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</si>
  <si>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</si>
  <si>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</si>
  <si>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</si>
  <si>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</si>
  <si>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</si>
  <si>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</si>
  <si>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</si>
  <si>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</si>
  <si>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</si>
  <si>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</si>
  <si>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</si>
  <si>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</si>
  <si>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</si>
  <si>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</si>
  <si>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</si>
  <si>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</si>
  <si>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</si>
  <si>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</si>
  <si>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</si>
  <si>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</si>
  <si>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</si>
  <si>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</si>
  <si>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</si>
  <si>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</si>
  <si>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</si>
  <si>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</si>
  <si>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</si>
  <si>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</si>
  <si>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</si>
  <si>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</si>
  <si>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</si>
  <si>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</si>
  <si>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</si>
  <si>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</si>
  <si>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</si>
  <si>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</si>
  <si>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</si>
  <si>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</si>
  <si>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</si>
  <si>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</si>
  <si>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</si>
  <si>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</si>
  <si>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</si>
  <si>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</si>
  <si>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</si>
  <si>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</si>
  <si>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</si>
  <si>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</si>
  <si>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</si>
  <si>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</si>
  <si>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</si>
  <si>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</si>
  <si>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</si>
  <si>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</si>
  <si>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</si>
  <si>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</si>
  <si>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</si>
  <si>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</si>
  <si>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</si>
  <si>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</si>
  <si>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</si>
  <si>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</si>
  <si>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</si>
  <si>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</si>
  <si>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</si>
  <si>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</si>
  <si>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</si>
  <si>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</si>
  <si>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</si>
  <si>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</si>
  <si>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</si>
  <si>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</si>
  <si>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</si>
  <si>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</si>
  <si>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</si>
  <si>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</si>
  <si>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</si>
  <si>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</si>
  <si>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</si>
  <si>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</si>
  <si>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</si>
  <si>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</si>
  <si>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</si>
  <si>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</si>
  <si>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</si>
  <si>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</si>
  <si>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</si>
  <si>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</si>
  <si>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</si>
  <si>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</si>
  <si>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</si>
  <si>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</si>
  <si>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</si>
  <si>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</si>
  <si>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</si>
  <si>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</si>
  <si>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</si>
  <si>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</si>
  <si>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</si>
  <si>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</si>
  <si>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</si>
  <si>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</si>
  <si>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</si>
  <si>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</si>
  <si>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</si>
  <si>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</si>
  <si>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</si>
  <si>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</si>
  <si>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</si>
  <si>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</si>
  <si>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</si>
  <si>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</si>
  <si>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</si>
  <si>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</si>
  <si>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</si>
  <si>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</si>
  <si>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</si>
  <si>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</si>
  <si>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</si>
  <si>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</si>
  <si>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</si>
  <si>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</si>
  <si>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</si>
  <si>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</si>
  <si>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</si>
  <si>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</si>
  <si>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</si>
  <si>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</si>
  <si>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</si>
  <si>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</si>
  <si>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</si>
  <si>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</si>
  <si>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</si>
  <si>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</si>
  <si>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</si>
  <si>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</si>
  <si>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</si>
  <si>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</si>
  <si>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</si>
  <si>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</si>
  <si>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</si>
  <si>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</si>
  <si>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</si>
  <si>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</si>
  <si>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</si>
  <si>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</si>
  <si>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</si>
  <si>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</si>
  <si>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</si>
  <si>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</si>
  <si>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</si>
  <si>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</si>
  <si>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</si>
  <si>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</si>
  <si>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</si>
  <si>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</si>
  <si>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</si>
  <si>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</si>
  <si>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</si>
  <si>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</si>
  <si>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</si>
  <si>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</si>
  <si>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</si>
  <si>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</si>
  <si>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</si>
  <si>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</si>
  <si>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</si>
  <si>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</si>
  <si>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</si>
  <si>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</si>
  <si>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</si>
  <si>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</si>
  <si>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</si>
  <si>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</si>
  <si>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</si>
  <si>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</si>
  <si>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</si>
  <si>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</si>
  <si>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</si>
  <si>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</si>
  <si>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</si>
  <si>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</si>
  <si>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</si>
  <si>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</si>
  <si>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</si>
  <si>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</si>
  <si>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</si>
  <si>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</si>
  <si>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</si>
  <si>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</si>
  <si>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</si>
  <si>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</si>
  <si>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</si>
  <si>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</si>
  <si>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</si>
  <si>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</si>
  <si>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</si>
  <si>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</si>
  <si>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</si>
  <si>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</si>
  <si>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</si>
  <si>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</si>
  <si>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</si>
  <si>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</si>
  <si>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</si>
  <si>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</si>
  <si>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</si>
  <si>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</si>
  <si>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</si>
  <si>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</si>
  <si>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</si>
  <si>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</si>
  <si>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</si>
  <si>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</si>
  <si>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</si>
  <si>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</si>
  <si>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</si>
  <si>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</si>
  <si>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</si>
  <si>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</si>
  <si>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</si>
  <si>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</si>
  <si>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</si>
  <si>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</si>
  <si>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</si>
  <si>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</si>
  <si>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</si>
  <si>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</si>
  <si>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</si>
  <si>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</si>
  <si>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</si>
  <si>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</si>
  <si>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</si>
  <si>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</si>
  <si>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</si>
  <si>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</si>
  <si>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</si>
  <si>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</si>
  <si>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</si>
  <si>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</si>
  <si>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</si>
  <si>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</si>
  <si>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</si>
  <si>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</si>
  <si>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</si>
  <si>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</si>
  <si>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</si>
  <si>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</si>
  <si>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</si>
  <si>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</si>
  <si>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</si>
  <si>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</si>
  <si>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</si>
  <si>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</si>
  <si>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</si>
  <si>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</si>
  <si>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</si>
  <si>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</si>
  <si>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</si>
  <si>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</si>
  <si>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</si>
  <si>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</si>
  <si>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</si>
  <si>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</si>
  <si>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</si>
  <si>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</si>
  <si>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</si>
  <si>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</si>
  <si>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</si>
  <si>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</si>
  <si>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</si>
  <si>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</si>
  <si>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</si>
  <si>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</si>
  <si>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</si>
  <si>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</si>
  <si>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</si>
  <si>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</si>
  <si>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</si>
  <si>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</si>
  <si>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</si>
  <si>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</si>
  <si>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</si>
  <si>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</si>
  <si>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</si>
  <si>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</si>
  <si>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</si>
  <si>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</si>
  <si>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</si>
  <si>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</si>
  <si>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</si>
  <si>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</si>
  <si>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</si>
  <si>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</si>
  <si>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</si>
  <si>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</si>
  <si>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</si>
  <si>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</si>
  <si>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</si>
  <si>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</si>
  <si>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</si>
  <si>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</si>
  <si>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</si>
  <si>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</si>
  <si>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</si>
  <si>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</si>
  <si>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</si>
  <si>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</si>
  <si>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</si>
  <si>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</si>
  <si>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</si>
  <si>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</si>
  <si>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</si>
  <si>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</si>
  <si>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</si>
  <si>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</si>
  <si>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</si>
  <si>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</si>
  <si>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</si>
  <si>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</si>
  <si>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</si>
  <si>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</si>
  <si>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</si>
  <si>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</si>
  <si>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</si>
  <si>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</si>
  <si>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</si>
  <si>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</si>
  <si>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</si>
  <si>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</si>
  <si>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</si>
  <si>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</si>
  <si>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</si>
  <si>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</si>
  <si>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</si>
  <si>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</si>
  <si>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</si>
  <si>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</si>
  <si>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</si>
  <si>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</si>
  <si>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</si>
  <si>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</si>
  <si>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</si>
  <si>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</si>
  <si>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</si>
  <si>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</si>
  <si>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</si>
  <si>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</si>
  <si>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</si>
  <si>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</si>
  <si>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</si>
  <si>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</si>
  <si>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</si>
  <si>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</si>
  <si>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</si>
  <si>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</si>
  <si>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</si>
  <si>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</si>
  <si>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</si>
  <si>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</si>
  <si>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</si>
  <si>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</si>
  <si>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</si>
  <si>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</si>
  <si>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</si>
  <si>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</si>
  <si>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</si>
  <si>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</si>
  <si>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</si>
  <si>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</si>
  <si>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</si>
  <si>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</si>
  <si>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</si>
  <si>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</si>
  <si>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</si>
  <si>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</si>
  <si>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</si>
  <si>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</si>
  <si>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</si>
  <si>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</si>
  <si>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</si>
  <si>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</si>
  <si>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</si>
  <si>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</si>
  <si>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</si>
  <si>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</si>
  <si>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</si>
  <si>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</si>
  <si>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</si>
  <si>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</si>
  <si>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</si>
  <si>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</si>
  <si>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</si>
  <si>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</si>
  <si>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</si>
  <si>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</si>
  <si>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</si>
  <si>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</si>
  <si>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</si>
  <si>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</si>
  <si>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</si>
  <si>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</si>
  <si>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</si>
  <si>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</si>
  <si>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</si>
  <si>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</si>
  <si>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</si>
  <si>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</si>
  <si>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</si>
  <si>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</si>
  <si>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</si>
  <si>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</si>
  <si>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</si>
  <si>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</si>
  <si>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</si>
  <si>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</si>
  <si>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</si>
  <si>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</si>
  <si>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</si>
  <si>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</si>
  <si>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</si>
  <si>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</si>
  <si>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</si>
  <si>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</si>
  <si>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</si>
  <si>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</si>
  <si>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</si>
  <si>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</si>
  <si>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</si>
  <si>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</si>
  <si>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</si>
  <si>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</si>
  <si>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</si>
  <si>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</si>
  <si>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</si>
  <si>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</si>
  <si>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</si>
  <si>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</si>
  <si>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</si>
  <si>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</si>
  <si>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</si>
  <si>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</si>
  <si>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</si>
  <si>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</si>
  <si>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</si>
  <si>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</si>
  <si>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</si>
  <si>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</si>
  <si>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</si>
  <si>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</si>
  <si>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</si>
  <si>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</si>
  <si>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</si>
  <si>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</si>
  <si>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</si>
  <si>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</si>
  <si>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</si>
  <si>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</si>
  <si>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</si>
  <si>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</si>
  <si>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</si>
  <si>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</si>
  <si>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</si>
  <si>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</si>
  <si>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</si>
  <si>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</si>
  <si>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</si>
  <si>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</si>
  <si>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</si>
  <si>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</si>
  <si>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</si>
  <si>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</si>
  <si>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</si>
  <si>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</si>
  <si>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</si>
  <si>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</si>
  <si>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</si>
  <si>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</si>
  <si>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</si>
  <si>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</si>
  <si>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</si>
  <si>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</si>
  <si>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</si>
  <si>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</si>
  <si>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</si>
  <si>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</si>
  <si>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</si>
  <si>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</si>
  <si>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</si>
  <si>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</si>
  <si>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</si>
  <si>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</si>
  <si>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</si>
  <si>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</si>
  <si>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</si>
  <si>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</si>
  <si>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</si>
  <si>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</si>
  <si>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</si>
  <si>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</si>
  <si>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</si>
  <si>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</si>
  <si>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</si>
  <si>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</si>
  <si>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</si>
  <si>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</si>
  <si>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</si>
  <si>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</si>
  <si>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</si>
  <si>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</si>
  <si>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</si>
  <si>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</si>
  <si>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</si>
  <si>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</si>
  <si>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</si>
  <si>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</si>
  <si>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</si>
  <si>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</si>
  <si>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</si>
  <si>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</si>
  <si>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</si>
  <si>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</si>
  <si>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</si>
  <si>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</si>
  <si>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</si>
  <si>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</si>
  <si>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</si>
  <si>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</si>
  <si>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</si>
  <si>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</si>
  <si>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</si>
  <si>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</si>
  <si>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</si>
  <si>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</si>
  <si>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</si>
  <si>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</si>
  <si>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</si>
  <si>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</si>
  <si>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</si>
  <si>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</si>
  <si>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</si>
  <si>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</si>
  <si>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</si>
  <si>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</si>
  <si>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</si>
  <si>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</si>
  <si>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</si>
  <si>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</si>
  <si>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</si>
  <si>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</si>
  <si>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</si>
  <si>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</si>
  <si>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</si>
  <si>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</si>
  <si>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</si>
  <si>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</si>
  <si>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</si>
  <si>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</si>
  <si>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</si>
  <si>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</si>
  <si>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</si>
  <si>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</si>
  <si>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</si>
  <si>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</si>
  <si>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</si>
  <si>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</si>
  <si>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</si>
  <si>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</si>
  <si>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</si>
  <si>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</si>
  <si>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</si>
  <si>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</si>
  <si>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</si>
  <si>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</si>
  <si>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</si>
  <si>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</si>
  <si>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</si>
  <si>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</si>
  <si>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</si>
  <si>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</si>
  <si>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</si>
  <si>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</si>
  <si>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</si>
  <si>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</si>
  <si>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</si>
  <si>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</si>
  <si>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</si>
  <si>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</si>
  <si>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</si>
  <si>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</si>
  <si>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</si>
  <si>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</si>
  <si>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</si>
  <si>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</si>
  <si>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</si>
  <si>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</si>
  <si>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</si>
  <si>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</si>
  <si>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</si>
  <si>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</si>
  <si>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</si>
  <si>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</si>
  <si>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</si>
  <si>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</si>
  <si>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</si>
  <si>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</si>
  <si>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</si>
  <si>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</si>
  <si>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</si>
  <si>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</si>
  <si>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</si>
  <si>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</si>
  <si>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</si>
  <si>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</si>
  <si>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</si>
  <si>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</si>
  <si>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</si>
  <si>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</si>
  <si>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</si>
  <si>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</si>
  <si>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</si>
  <si>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</si>
  <si>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</si>
  <si>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</si>
  <si>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</si>
  <si>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</si>
  <si>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</si>
  <si>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</si>
  <si>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</si>
  <si>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</si>
  <si>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</si>
  <si>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</si>
  <si>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</si>
  <si>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</si>
  <si>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</si>
  <si>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</si>
  <si>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</si>
  <si>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</si>
  <si>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</si>
  <si>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</si>
  <si>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</si>
  <si>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</si>
  <si>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</si>
  <si>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</si>
  <si>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</si>
  <si>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</si>
  <si>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</si>
  <si>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</si>
  <si>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</si>
  <si>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</si>
  <si>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</si>
  <si>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</si>
  <si>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</si>
  <si>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</si>
  <si>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</si>
  <si>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</si>
  <si>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</si>
  <si>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</si>
  <si>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</si>
  <si>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</si>
  <si>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</si>
  <si>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</si>
  <si>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</si>
  <si>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</si>
  <si>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</si>
  <si>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</si>
  <si>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</si>
  <si>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</si>
  <si>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</si>
  <si>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</si>
  <si>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</si>
  <si>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</si>
  <si>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</si>
  <si>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</si>
  <si>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</si>
  <si>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</si>
  <si>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</si>
  <si>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</si>
  <si>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</si>
  <si>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</si>
  <si>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</si>
  <si>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</si>
  <si>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</si>
  <si>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</si>
  <si>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</si>
  <si>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</si>
  <si>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</si>
  <si>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</si>
  <si>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</si>
  <si>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</si>
  <si>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</si>
  <si>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</si>
  <si>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</si>
  <si>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</si>
  <si>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</si>
  <si>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</si>
  <si>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</si>
  <si>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</si>
  <si>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</si>
  <si>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</si>
  <si>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</si>
  <si>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</si>
  <si>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</si>
  <si>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</si>
  <si>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</si>
  <si>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</si>
  <si>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</si>
  <si>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</si>
  <si>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</si>
  <si>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</si>
  <si>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</si>
  <si>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</si>
  <si>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</si>
  <si>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</si>
  <si>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</si>
  <si>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</si>
  <si>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</si>
  <si>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</si>
  <si>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</si>
  <si>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</si>
  <si>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</si>
  <si>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</si>
  <si>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</si>
  <si>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</si>
  <si>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</si>
  <si>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</si>
  <si>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</si>
  <si>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</si>
  <si>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</si>
  <si>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</si>
  <si>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</si>
  <si>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</si>
  <si>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</si>
  <si>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</si>
  <si>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</si>
  <si>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</si>
  <si>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</si>
  <si>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</si>
  <si>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</si>
  <si>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</si>
  <si>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</si>
  <si>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</si>
  <si>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</si>
  <si>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</si>
  <si>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</si>
  <si>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</si>
  <si>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</si>
  <si>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</si>
  <si>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</si>
  <si>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</si>
  <si>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</si>
  <si>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</si>
  <si>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</si>
  <si>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</si>
  <si>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</si>
  <si>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</si>
  <si>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</si>
  <si>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</si>
  <si>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</si>
  <si>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</si>
  <si>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</si>
  <si>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</si>
  <si>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</si>
  <si>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</si>
  <si>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</si>
  <si>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</si>
  <si>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</si>
  <si>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</si>
  <si>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</si>
  <si>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</si>
  <si>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</si>
  <si>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</si>
  <si>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</si>
  <si>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</si>
  <si>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</si>
  <si>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</si>
  <si>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</si>
  <si>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</si>
  <si>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</si>
  <si>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</si>
  <si>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</si>
  <si>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</si>
  <si>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</si>
  <si>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</si>
  <si>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</si>
  <si>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</si>
  <si>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</si>
  <si>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</si>
  <si>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</si>
  <si>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</si>
  <si>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</si>
  <si>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</si>
  <si>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</si>
  <si>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</si>
  <si>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</si>
  <si>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</si>
  <si>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</si>
  <si>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</si>
  <si>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</si>
  <si>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</si>
  <si>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</si>
  <si>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</si>
  <si>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</si>
  <si>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</si>
  <si>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</si>
  <si>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</si>
  <si>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</si>
  <si>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</si>
  <si>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</si>
  <si>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</si>
  <si>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</si>
  <si>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</si>
  <si>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</si>
  <si>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</si>
  <si>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</si>
  <si>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</si>
  <si>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</si>
  <si>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</si>
  <si>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</si>
  <si>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</si>
  <si>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</si>
  <si>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</si>
  <si>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</si>
  <si>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</si>
  <si>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</si>
  <si>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</si>
  <si>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</si>
  <si>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</si>
  <si>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</si>
  <si>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</si>
  <si>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</si>
  <si>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</si>
  <si>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</si>
  <si>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</si>
  <si>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</si>
  <si>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</si>
  <si>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</si>
  <si>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</si>
  <si>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</si>
  <si>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</si>
  <si>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</si>
  <si>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</si>
  <si>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</si>
  <si>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</si>
  <si>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</si>
  <si>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</si>
  <si>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</si>
  <si>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</si>
  <si>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</si>
  <si>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</si>
  <si>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</si>
  <si>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</si>
  <si>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</si>
  <si>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</si>
  <si>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</si>
  <si>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</si>
  <si>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</si>
  <si>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</si>
  <si>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</si>
  <si>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</si>
  <si>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</si>
  <si>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</si>
  <si>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</si>
  <si>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</si>
  <si>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</si>
  <si>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</si>
  <si>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</si>
  <si>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</si>
  <si>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</si>
  <si>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</si>
  <si>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</si>
  <si>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</si>
  <si>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</si>
  <si>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</si>
  <si>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</si>
  <si>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</si>
  <si>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</si>
  <si>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</si>
  <si>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</si>
  <si>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</si>
  <si>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</si>
  <si>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</si>
  <si>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</si>
  <si>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</si>
  <si>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</si>
  <si>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</si>
  <si>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</si>
  <si>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</si>
  <si>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</si>
  <si>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</si>
  <si>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</si>
  <si>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</si>
  <si>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</si>
  <si>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</si>
  <si>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</si>
  <si>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</si>
  <si>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</si>
  <si>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</si>
  <si>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</si>
  <si>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</si>
  <si>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</si>
  <si>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</si>
  <si>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</si>
  <si>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</si>
  <si>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</si>
  <si>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</si>
  <si>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</si>
  <si>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</si>
  <si>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</si>
  <si>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</si>
  <si>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</si>
  <si>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</si>
  <si>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</si>
  <si>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</si>
  <si>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</si>
  <si>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</si>
  <si>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</si>
  <si>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</si>
  <si>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</si>
  <si>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</si>
  <si>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</si>
  <si>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</si>
  <si>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</si>
  <si>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</si>
  <si>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</si>
  <si>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</si>
  <si>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</si>
  <si>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</si>
  <si>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</si>
  <si>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</si>
  <si>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</si>
  <si>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</si>
  <si>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</si>
  <si>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</si>
  <si>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</si>
  <si>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</si>
  <si>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</si>
  <si>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</si>
  <si>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</si>
  <si>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</si>
  <si>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</si>
  <si>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</si>
  <si>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</si>
  <si>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</si>
  <si>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</si>
  <si>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</si>
  <si>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</si>
  <si>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</si>
  <si>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</si>
  <si>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</si>
  <si>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</si>
  <si>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</si>
  <si>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</si>
  <si>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</si>
  <si>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</si>
  <si>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</si>
  <si>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</si>
  <si>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</si>
  <si>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</si>
  <si>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</si>
  <si>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</si>
  <si>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</si>
  <si>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</si>
  <si>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</si>
  <si>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</si>
  <si>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</si>
  <si>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</si>
  <si>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</si>
  <si>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</si>
  <si>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</si>
  <si>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</si>
  <si>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</si>
  <si>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</si>
  <si>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</si>
  <si>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</si>
  <si>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</si>
  <si>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</si>
  <si>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</si>
  <si>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</si>
  <si>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</si>
  <si>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</si>
  <si>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</si>
  <si>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</si>
  <si>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</si>
  <si>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</si>
  <si>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</si>
  <si>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</si>
  <si>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</si>
  <si>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</si>
  <si>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</si>
  <si>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</si>
  <si>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</si>
  <si>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</si>
  <si>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</si>
  <si>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</si>
  <si>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</si>
  <si>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</si>
  <si>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</si>
  <si>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</si>
  <si>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</si>
  <si>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</si>
  <si>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</si>
  <si>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</si>
  <si>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</si>
  <si>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</si>
  <si>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</si>
  <si>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</si>
  <si>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</si>
  <si>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</si>
  <si>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</si>
  <si>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</si>
  <si>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</si>
  <si>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</si>
  <si>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</si>
  <si>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</si>
  <si>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</si>
  <si>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</si>
  <si>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</si>
  <si>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</si>
  <si>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</si>
  <si>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</si>
  <si>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</si>
  <si>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</si>
  <si>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</si>
  <si>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</si>
  <si>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</si>
  <si>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</si>
  <si>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</si>
  <si>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</si>
  <si>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</si>
  <si>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</si>
  <si>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</si>
  <si>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</si>
  <si>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</si>
  <si>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</si>
  <si>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</si>
  <si>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</si>
  <si>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</si>
  <si>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</si>
  <si>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</si>
  <si>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</si>
  <si>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</si>
  <si>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</si>
  <si>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</si>
  <si>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</si>
  <si>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</si>
  <si>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</si>
  <si>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</si>
  <si>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</si>
  <si>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</si>
  <si>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</si>
  <si>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</si>
  <si>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</si>
  <si>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</si>
  <si>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</si>
  <si>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</si>
  <si>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</si>
  <si>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</si>
  <si>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</si>
  <si>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</si>
  <si>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</si>
  <si>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</si>
  <si>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</si>
  <si>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</si>
  <si>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</si>
  <si>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</si>
  <si>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</si>
  <si>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</si>
  <si>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</si>
  <si>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</si>
  <si>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</si>
  <si>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</si>
  <si>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</si>
  <si>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</si>
  <si>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</si>
  <si>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</si>
  <si>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</si>
  <si>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</si>
  <si>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</si>
  <si>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</si>
  <si>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</si>
  <si>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</si>
  <si>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</si>
  <si>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</si>
  <si>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</si>
  <si>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</si>
  <si>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</si>
  <si>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</si>
  <si>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</si>
  <si>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</si>
  <si>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</si>
  <si>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</si>
  <si>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</si>
  <si>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</si>
  <si>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</si>
  <si>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</si>
  <si>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</si>
  <si>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</si>
  <si>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</si>
  <si>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</si>
  <si>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</si>
  <si>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</si>
  <si>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</si>
  <si>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</si>
  <si>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</si>
  <si>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</si>
  <si>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</si>
  <si>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</si>
  <si>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</si>
  <si>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</si>
  <si>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</si>
  <si>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</si>
  <si>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</si>
  <si>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</si>
  <si>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</si>
  <si>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</si>
  <si>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</si>
  <si>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</si>
  <si>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</si>
  <si>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</si>
  <si>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</si>
  <si>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</si>
  <si>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</si>
  <si>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</si>
  <si>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</si>
  <si>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</si>
  <si>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</si>
  <si>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</si>
  <si>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</si>
  <si>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</si>
  <si>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</si>
  <si>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</si>
  <si>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</si>
  <si>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</si>
  <si>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</si>
  <si>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</si>
  <si>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</si>
  <si>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</si>
  <si>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</si>
  <si>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</si>
  <si>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</si>
  <si>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</si>
  <si>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</si>
  <si>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</si>
  <si>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</si>
  <si>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</si>
  <si>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</si>
  <si>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</si>
  <si>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</si>
  <si>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</si>
  <si>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</si>
  <si>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</si>
  <si>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</si>
  <si>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</si>
  <si>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</si>
  <si>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</si>
  <si>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</si>
  <si>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</si>
  <si>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</si>
  <si>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</si>
  <si>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</si>
  <si>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</si>
  <si>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</si>
  <si>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</si>
  <si>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</si>
  <si>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</si>
  <si>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</si>
  <si>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</si>
  <si>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</si>
  <si>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</si>
  <si>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</si>
  <si>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</si>
  <si>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</si>
  <si>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</si>
  <si>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</si>
  <si>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</si>
  <si>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</si>
  <si>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</si>
  <si>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</si>
  <si>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</si>
  <si>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</si>
  <si>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</si>
  <si>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</si>
  <si>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</si>
  <si>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</si>
  <si>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</si>
  <si>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</si>
  <si>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</si>
  <si>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</si>
  <si>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</si>
  <si>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</si>
  <si>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</si>
  <si>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</si>
  <si>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</si>
  <si>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</si>
  <si>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</si>
  <si>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</si>
  <si>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</si>
  <si>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</si>
  <si>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</si>
  <si>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</si>
  <si>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</si>
  <si>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</si>
  <si>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</si>
  <si>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</si>
  <si>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</si>
  <si>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</si>
  <si>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</si>
  <si>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</si>
  <si>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</si>
  <si>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</si>
  <si>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</si>
  <si>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</si>
  <si>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</si>
  <si>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</si>
  <si>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</si>
  <si>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</si>
  <si>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</si>
  <si>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</si>
  <si>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</si>
  <si>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</si>
  <si>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</si>
  <si>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</si>
  <si>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</si>
  <si>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</si>
  <si>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</si>
  <si>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</si>
  <si>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</si>
  <si>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</si>
  <si>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</si>
  <si>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</si>
  <si>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</si>
  <si>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</si>
  <si>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</si>
  <si>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</si>
  <si>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</si>
  <si>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</si>
  <si>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</si>
  <si>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</si>
  <si>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</si>
  <si>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</si>
  <si>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</si>
  <si>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</si>
  <si>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</si>
  <si>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</si>
  <si>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</si>
  <si>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</si>
  <si>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</si>
  <si>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</si>
  <si>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</si>
  <si>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</si>
  <si>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</si>
  <si>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</si>
  <si>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</si>
  <si>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</si>
  <si>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</si>
  <si>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</si>
  <si>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</si>
  <si>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</si>
  <si>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</si>
  <si>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</si>
  <si>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</si>
  <si>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</si>
  <si>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</si>
  <si>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</si>
  <si>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</si>
  <si>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</si>
  <si>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</si>
  <si>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</si>
  <si>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</si>
  <si>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</si>
  <si>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</si>
  <si>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</si>
  <si>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</si>
  <si>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</si>
  <si>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</si>
  <si>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</si>
  <si>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</si>
  <si>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</si>
  <si>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</si>
  <si>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</si>
  <si>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</si>
  <si>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</si>
  <si>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</si>
  <si>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</si>
  <si>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</si>
  <si>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</si>
  <si>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</si>
  <si>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</si>
  <si>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</si>
  <si>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</si>
  <si>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</si>
  <si>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</si>
  <si>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</si>
  <si>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</si>
  <si>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</si>
  <si>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</si>
  <si>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</si>
  <si>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</si>
  <si>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</si>
  <si>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</si>
  <si>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</si>
  <si>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</si>
  <si>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</si>
  <si>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</si>
  <si>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</si>
  <si>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</si>
  <si>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</si>
  <si>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</si>
  <si>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</si>
  <si>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</si>
  <si>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</si>
  <si>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</si>
  <si>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</si>
  <si>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</si>
  <si>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</si>
  <si>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</si>
  <si>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</si>
  <si>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</si>
  <si>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</si>
  <si>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</si>
  <si>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</si>
  <si>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</si>
  <si>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</si>
  <si>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</si>
  <si>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</si>
  <si>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</si>
  <si>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</si>
  <si>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</si>
  <si>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</si>
  <si>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</si>
  <si>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</si>
  <si>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</si>
  <si>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</si>
  <si>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</si>
  <si>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</si>
  <si>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</si>
  <si>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</si>
  <si>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</si>
  <si>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</si>
  <si>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</si>
  <si>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</si>
  <si>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</si>
  <si>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</si>
  <si>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</si>
  <si>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</si>
  <si>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</si>
  <si>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</si>
  <si>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</si>
  <si>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</si>
  <si>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</si>
  <si>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</si>
  <si>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</si>
  <si>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</si>
  <si>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</si>
  <si>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</si>
  <si>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</si>
  <si>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</si>
  <si>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</si>
  <si>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</si>
  <si>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</si>
  <si>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</si>
  <si>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</si>
  <si>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</si>
  <si>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</si>
  <si>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</si>
  <si>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</si>
  <si>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</si>
  <si>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</si>
  <si>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</si>
  <si>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</si>
  <si>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</si>
  <si>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</si>
  <si>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</si>
  <si>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</si>
  <si>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</si>
  <si>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</si>
  <si>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</si>
  <si>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</si>
  <si>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</si>
  <si>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</si>
  <si>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</si>
  <si>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</si>
  <si>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</si>
  <si>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</si>
  <si>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</si>
  <si>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</si>
  <si>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</si>
  <si>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</si>
  <si>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</si>
  <si>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</si>
  <si>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</si>
  <si>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</si>
  <si>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</si>
  <si>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</si>
  <si>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</si>
  <si>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</si>
  <si>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</si>
  <si>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</si>
  <si>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</si>
  <si>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</si>
  <si>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</si>
  <si>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</si>
  <si>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</si>
  <si>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</si>
  <si>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</si>
  <si>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</si>
  <si>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</si>
  <si>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</si>
  <si>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</si>
  <si>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</si>
  <si>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</si>
  <si>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</si>
  <si>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</si>
  <si>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</si>
  <si>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</si>
  <si>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</si>
  <si>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</si>
  <si>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</si>
  <si>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</si>
  <si>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</si>
  <si>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</si>
  <si>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</si>
  <si>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</si>
  <si>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</si>
  <si>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</si>
  <si>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</si>
  <si>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</si>
  <si>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</si>
  <si>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</si>
  <si>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</si>
  <si>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</si>
  <si>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</si>
  <si>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</si>
  <si>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</si>
  <si>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</si>
  <si>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</si>
  <si>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</si>
  <si>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</si>
  <si>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</si>
  <si>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</si>
  <si>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</si>
  <si>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</si>
  <si>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</si>
  <si>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</si>
  <si>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</si>
  <si>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</si>
  <si>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</si>
  <si>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</si>
  <si>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</si>
  <si>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</si>
  <si>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</si>
  <si>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</si>
  <si>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</si>
  <si>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</si>
  <si>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</si>
  <si>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</si>
  <si>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</si>
  <si>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</si>
  <si>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</si>
  <si>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</si>
  <si>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</si>
  <si>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</si>
  <si>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</si>
  <si>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</si>
  <si>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</si>
  <si>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</si>
  <si>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</si>
  <si>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</si>
  <si>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</si>
  <si>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</si>
  <si>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</si>
  <si>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</si>
  <si>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</si>
  <si>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</si>
  <si>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</si>
  <si>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</si>
  <si>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</si>
  <si>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</si>
  <si>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</si>
  <si>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</si>
  <si>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</si>
  <si>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</si>
  <si>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</si>
  <si>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</si>
  <si>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</si>
  <si>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</si>
  <si>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</si>
  <si>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</si>
  <si>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</si>
  <si>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</si>
  <si>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</si>
  <si>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</si>
  <si>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</si>
  <si>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</si>
  <si>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</si>
  <si>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</si>
  <si>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</si>
  <si>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</si>
  <si>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</si>
  <si>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</si>
  <si>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</si>
  <si>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</si>
  <si>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</si>
  <si>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</si>
  <si>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</si>
  <si>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</si>
  <si>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</si>
  <si>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</si>
  <si>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</si>
  <si>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</si>
  <si>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</si>
  <si>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</si>
  <si>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</si>
  <si>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</si>
  <si>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</si>
  <si>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</si>
  <si>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</si>
  <si>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</si>
  <si>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</si>
  <si>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</si>
  <si>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</si>
  <si>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</si>
  <si>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</si>
  <si>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</si>
  <si>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</si>
  <si>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</si>
  <si>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</si>
  <si>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</si>
  <si>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</si>
  <si>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</si>
  <si>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</si>
  <si>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</si>
  <si>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</si>
  <si>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</si>
  <si>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</si>
  <si>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</si>
  <si>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</si>
  <si>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</si>
  <si>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</si>
  <si>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</si>
  <si>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</si>
  <si>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</si>
  <si>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</si>
  <si>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</si>
  <si>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</si>
  <si>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</si>
  <si>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</si>
  <si>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</si>
  <si>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</si>
  <si>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</si>
  <si>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</si>
  <si>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</si>
  <si>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</si>
  <si>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</si>
  <si>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</si>
  <si>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</si>
  <si>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</si>
  <si>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</si>
  <si>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</si>
  <si>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</si>
  <si>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</si>
  <si>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</si>
  <si>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</si>
  <si>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</si>
  <si>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</si>
  <si>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</si>
  <si>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</si>
  <si>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</si>
  <si>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</si>
  <si>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</si>
  <si>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</si>
  <si>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</si>
  <si>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</si>
  <si>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</si>
  <si>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</si>
  <si>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</si>
  <si>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</si>
  <si>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</si>
  <si>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</si>
  <si>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</si>
  <si>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</si>
  <si>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</si>
  <si>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</si>
  <si>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</si>
  <si>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</si>
  <si>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</si>
  <si>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</si>
  <si>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</si>
  <si>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</si>
  <si>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</si>
  <si>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</si>
  <si>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</si>
  <si>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</si>
  <si>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</si>
  <si>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</si>
  <si>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</si>
  <si>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</si>
  <si>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</si>
  <si>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</si>
  <si>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</si>
  <si>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</si>
  <si>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</si>
  <si>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</si>
  <si>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</si>
  <si>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</si>
  <si>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</si>
  <si>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</si>
  <si>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</si>
  <si>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</si>
  <si>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</si>
  <si>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</si>
  <si>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</si>
  <si>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</si>
  <si>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</si>
  <si>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</si>
  <si>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</si>
  <si>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</si>
  <si>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</si>
  <si>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</si>
  <si>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</si>
  <si>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</si>
  <si>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</si>
  <si>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</si>
  <si>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</si>
  <si>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</si>
  <si>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</si>
  <si>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</si>
  <si>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</si>
  <si>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</si>
  <si>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</si>
  <si>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</si>
  <si>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</si>
  <si>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</si>
  <si>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</si>
  <si>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</si>
  <si>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</si>
  <si>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</si>
  <si>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</si>
  <si>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</si>
  <si>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</si>
  <si>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</si>
  <si>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</si>
  <si>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</si>
  <si>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</si>
  <si>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</si>
  <si>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</si>
  <si>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</si>
  <si>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</si>
  <si>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</si>
  <si>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</si>
  <si>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</si>
  <si>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</si>
  <si>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</si>
  <si>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</si>
  <si>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</si>
  <si>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</si>
  <si>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</si>
  <si>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</si>
  <si>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</si>
  <si>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</si>
  <si>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</si>
  <si>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</si>
  <si>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</si>
  <si>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</si>
  <si>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</si>
  <si>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</si>
  <si>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</si>
  <si>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</si>
  <si>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</si>
  <si>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</si>
  <si>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</si>
  <si>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</si>
  <si>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</si>
  <si>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</si>
  <si>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</si>
  <si>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</si>
  <si>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</si>
  <si>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</si>
  <si>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</si>
  <si>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</si>
  <si>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</si>
  <si>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</si>
  <si>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</si>
  <si>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</si>
  <si>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</si>
  <si>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</si>
  <si>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</si>
  <si>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</si>
  <si>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</si>
  <si>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</si>
  <si>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</si>
  <si>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</si>
  <si>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ZBM-ZSU</t>
  </si>
  <si>
    <t>K57ZHO/ZSU2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</si>
  <si>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</si>
  <si>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</si>
  <si>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</si>
  <si>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</si>
  <si>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</si>
  <si>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Descarga de dormentes km190+00 (40min) e descarga de jacaré km167+500 (20min)</t>
  </si>
  <si>
    <t>ZKEZGA-ZEV</t>
  </si>
  <si>
    <t>ZKEZGAZEV</t>
  </si>
  <si>
    <t>ZWWZKW</t>
  </si>
  <si>
    <t>Bloco V89 + Substituição de trilho</t>
  </si>
  <si>
    <t>ZKW-ZEM</t>
  </si>
  <si>
    <t>ZKWZEM</t>
  </si>
  <si>
    <t>Deslocamento de ZKW para ZEM, condicionado a liberação do W97 de ZEM)</t>
  </si>
  <si>
    <t>Deslocamento de ZEM para ZEV (antes da partida de ZEM, necessário realizar MNB, tempo de MNB 2h30 entre ZEM-1 e ZEM1301 )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</si>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</sst>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5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6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7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6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7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6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7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6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7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6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7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6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7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6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6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7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7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6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7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6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7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6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6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7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7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6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7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6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7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6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7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6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7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6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7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6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7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6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7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6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7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6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7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6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7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6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7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6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7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9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7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6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7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6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7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6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7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6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8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6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7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6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7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9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8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6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7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6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7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6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7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6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7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6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7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6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7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6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7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6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7" t="s">
        <v>817</v>
      </c>
    </row>
    <row r="83" spans="1:11">
      <c r="A83" s="206" t="s">
        <v>818</v>
      </c>
    </row>
    <row r="84" spans="1:11">
      <c r="A84" s="207" t="s">
        <v>819</v>
      </c>
    </row>
    <row r="85" spans="1:11">
      <c r="A85" s="206" t="s">
        <v>820</v>
      </c>
    </row>
    <row r="86" spans="1:11">
      <c r="A86" s="207" t="s">
        <v>821</v>
      </c>
    </row>
    <row r="87" spans="1:11">
      <c r="A87" s="206" t="s">
        <v>822</v>
      </c>
    </row>
    <row r="88" spans="1:11">
      <c r="A88" s="207" t="s">
        <v>823</v>
      </c>
    </row>
    <row r="89" spans="1:11">
      <c r="A89" s="206" t="s">
        <v>824</v>
      </c>
    </row>
    <row r="90" spans="1:11">
      <c r="A90" s="207" t="s">
        <v>825</v>
      </c>
    </row>
    <row r="91" spans="1:11">
      <c r="A91" s="206" t="s">
        <v>826</v>
      </c>
    </row>
    <row r="92" spans="1:11">
      <c r="A92" s="207" t="s">
        <v>827</v>
      </c>
    </row>
    <row r="93" spans="1:11">
      <c r="A93" s="206" t="s">
        <v>828</v>
      </c>
    </row>
    <row r="94" spans="1:11">
      <c r="A94" s="207" t="s">
        <v>829</v>
      </c>
    </row>
    <row r="95" spans="1:11">
      <c r="A95" s="206" t="s">
        <v>830</v>
      </c>
    </row>
    <row r="96" spans="1:11">
      <c r="A96" s="207" t="s">
        <v>831</v>
      </c>
    </row>
    <row r="97" spans="1:1">
      <c r="A97" s="206" t="s">
        <v>832</v>
      </c>
    </row>
    <row r="98" spans="1:1">
      <c r="A98" s="207" t="s">
        <v>833</v>
      </c>
    </row>
    <row r="99" spans="1:1">
      <c r="A99" s="206" t="s">
        <v>834</v>
      </c>
    </row>
    <row r="100" spans="1:1">
      <c r="A100" s="207" t="s">
        <v>835</v>
      </c>
    </row>
    <row r="101" spans="1:1">
      <c r="A101" s="206" t="s">
        <v>836</v>
      </c>
    </row>
    <row r="102" spans="1:1">
      <c r="A102" s="207" t="s">
        <v>837</v>
      </c>
    </row>
    <row r="103" spans="1:1">
      <c r="A103" s="206" t="s">
        <v>838</v>
      </c>
    </row>
    <row r="104" spans="1:1">
      <c r="A104" s="207" t="s">
        <v>839</v>
      </c>
    </row>
    <row r="105" spans="1:1">
      <c r="A105" s="206" t="s">
        <v>840</v>
      </c>
    </row>
    <row r="106" spans="1:1">
      <c r="A106" s="207" t="s">
        <v>841</v>
      </c>
    </row>
    <row r="107" spans="1:1">
      <c r="A107" s="206" t="s">
        <v>842</v>
      </c>
    </row>
    <row r="108" spans="1:1">
      <c r="A108" s="207" t="s">
        <v>843</v>
      </c>
    </row>
    <row r="109" spans="1:1">
      <c r="A109" s="206" t="s">
        <v>844</v>
      </c>
    </row>
    <row r="110" spans="1:1">
      <c r="A110" s="207" t="s">
        <v>845</v>
      </c>
    </row>
    <row r="111" spans="1:1">
      <c r="A111" s="206" t="s">
        <v>846</v>
      </c>
    </row>
    <row r="112" spans="1:1">
      <c r="A112" s="207" t="s">
        <v>736</v>
      </c>
    </row>
    <row r="113" spans="1:1">
      <c r="A113" s="206" t="s">
        <v>847</v>
      </c>
    </row>
    <row r="114" spans="1:1">
      <c r="A114" s="207" t="s">
        <v>848</v>
      </c>
    </row>
    <row r="115" spans="1:1">
      <c r="A115" s="206" t="s">
        <v>849</v>
      </c>
    </row>
    <row r="116" spans="1:1">
      <c r="A116" s="207" t="s">
        <v>850</v>
      </c>
    </row>
    <row r="117" spans="1:1">
      <c r="A117" s="206" t="s">
        <v>851</v>
      </c>
    </row>
    <row r="118" spans="1:1">
      <c r="A118" s="207" t="s">
        <v>852</v>
      </c>
    </row>
    <row r="119" spans="1:1">
      <c r="A119" s="206" t="s">
        <v>853</v>
      </c>
    </row>
    <row r="120" spans="1:1">
      <c r="A120" s="207" t="s">
        <v>854</v>
      </c>
    </row>
    <row r="121" spans="1:1">
      <c r="A121" s="206" t="s">
        <v>855</v>
      </c>
    </row>
    <row r="122" spans="1:1">
      <c r="A122" s="208" t="s">
        <v>856</v>
      </c>
    </row>
    <row r="123" spans="1:1">
      <c r="A123" s="206" t="s">
        <v>857</v>
      </c>
    </row>
    <row r="124" spans="1:1">
      <c r="A124" s="207" t="s">
        <v>858</v>
      </c>
    </row>
    <row r="125" spans="1:1">
      <c r="A125" s="206" t="s">
        <v>859</v>
      </c>
    </row>
    <row r="126" spans="1:1">
      <c r="A126" s="207" t="s">
        <v>860</v>
      </c>
    </row>
    <row r="127" spans="1:1">
      <c r="A127" s="209" t="s">
        <v>861</v>
      </c>
    </row>
    <row r="128" spans="1:1">
      <c r="A128" s="207" t="s">
        <v>862</v>
      </c>
    </row>
    <row r="129" spans="1:1">
      <c r="A129" s="206" t="s">
        <v>863</v>
      </c>
    </row>
    <row r="130" spans="1:1">
      <c r="A130" s="207" t="s">
        <v>864</v>
      </c>
    </row>
    <row r="131" spans="1:1">
      <c r="A131" s="206" t="s">
        <v>865</v>
      </c>
    </row>
    <row r="132" spans="1:1">
      <c r="A132" s="207" t="s">
        <v>866</v>
      </c>
    </row>
    <row r="133" spans="1:1">
      <c r="A133" s="206" t="s">
        <v>867</v>
      </c>
    </row>
    <row r="134" spans="1:1">
      <c r="A134" s="207" t="s">
        <v>868</v>
      </c>
    </row>
    <row r="135" spans="1:1">
      <c r="A135" s="206" t="s">
        <v>869</v>
      </c>
    </row>
    <row r="136" spans="1:1">
      <c r="A136" s="208" t="s">
        <v>870</v>
      </c>
    </row>
    <row r="137" spans="1:1">
      <c r="A137" s="206" t="s">
        <v>871</v>
      </c>
    </row>
    <row r="138" spans="1:1">
      <c r="A138" s="207" t="s">
        <v>872</v>
      </c>
    </row>
    <row r="139" spans="1:1">
      <c r="A139" s="206" t="s">
        <v>873</v>
      </c>
    </row>
    <row r="140" spans="1:1">
      <c r="A140" s="207" t="s">
        <v>874</v>
      </c>
    </row>
    <row r="141" spans="1:1">
      <c r="A141" s="206" t="s">
        <v>875</v>
      </c>
    </row>
    <row r="142" spans="1:1">
      <c r="A142" s="207" t="s">
        <v>876</v>
      </c>
    </row>
    <row r="143" spans="1:1">
      <c r="A143" s="206" t="s">
        <v>877</v>
      </c>
    </row>
    <row r="144" spans="1:1">
      <c r="A144" s="207" t="s">
        <v>878</v>
      </c>
    </row>
    <row r="145" spans="1:1">
      <c r="A145" s="206" t="s">
        <v>879</v>
      </c>
    </row>
    <row r="146" spans="1:1">
      <c r="A146" s="207" t="s">
        <v>880</v>
      </c>
    </row>
    <row r="147" spans="1:1">
      <c r="A147" s="209" t="s">
        <v>881</v>
      </c>
    </row>
    <row r="148" spans="1:1">
      <c r="A148" s="207" t="s">
        <v>882</v>
      </c>
    </row>
    <row r="149" spans="1:1">
      <c r="A149" s="206" t="s">
        <v>883</v>
      </c>
    </row>
    <row r="150" spans="1:1">
      <c r="A150" s="207" t="s">
        <v>884</v>
      </c>
    </row>
    <row r="151" spans="1:1">
      <c r="A151" s="206" t="s">
        <v>885</v>
      </c>
    </row>
    <row r="152" spans="1:1">
      <c r="A152" s="207" t="s">
        <v>886</v>
      </c>
    </row>
    <row r="153" spans="1:1">
      <c r="A153" s="206" t="s">
        <v>887</v>
      </c>
    </row>
    <row r="154" spans="1:1">
      <c r="A154" s="207" t="s">
        <v>888</v>
      </c>
    </row>
    <row r="155" spans="1:1">
      <c r="A155" s="206" t="s">
        <v>889</v>
      </c>
    </row>
    <row r="156" spans="1:1">
      <c r="A156" s="207" t="s">
        <v>890</v>
      </c>
    </row>
    <row r="157" spans="1:1">
      <c r="A157" s="206" t="s">
        <v>891</v>
      </c>
    </row>
    <row r="158" spans="1:1">
      <c r="A158" s="208" t="s">
        <v>892</v>
      </c>
    </row>
    <row r="159" spans="1:1">
      <c r="A159" s="206" t="s">
        <v>893</v>
      </c>
    </row>
    <row r="160" spans="1:1">
      <c r="A160" s="207" t="s">
        <v>894</v>
      </c>
    </row>
    <row r="161" spans="1:1">
      <c r="A161" s="206" t="s">
        <v>895</v>
      </c>
    </row>
    <row r="162" spans="1:1">
      <c r="A162" s="207" t="s">
        <v>896</v>
      </c>
    </row>
    <row r="163" spans="1:1">
      <c r="A163" s="206" t="s">
        <v>897</v>
      </c>
    </row>
    <row r="164" spans="1:1">
      <c r="A164" s="207" t="s">
        <v>898</v>
      </c>
    </row>
    <row r="165" spans="1:1">
      <c r="A165" s="209" t="s">
        <v>899</v>
      </c>
    </row>
    <row r="166" spans="1:1">
      <c r="A166" s="207" t="s">
        <v>900</v>
      </c>
    </row>
    <row r="167" spans="1:1">
      <c r="A167" s="206" t="s">
        <v>901</v>
      </c>
    </row>
    <row r="168" spans="1:1">
      <c r="A168" s="207" t="s">
        <v>902</v>
      </c>
    </row>
    <row r="169" spans="1:1">
      <c r="A169" s="206" t="s">
        <v>903</v>
      </c>
    </row>
    <row r="170" spans="1:1">
      <c r="A170" s="207" t="s">
        <v>904</v>
      </c>
    </row>
    <row r="171" spans="1:1">
      <c r="A171" s="206" t="s">
        <v>905</v>
      </c>
    </row>
    <row r="172" spans="1:1">
      <c r="A172" s="207" t="s">
        <v>906</v>
      </c>
    </row>
    <row r="173" spans="1:1">
      <c r="A173" s="206" t="s">
        <v>907</v>
      </c>
    </row>
    <row r="174" spans="1:1">
      <c r="A174" s="207" t="s">
        <v>908</v>
      </c>
    </row>
    <row r="175" spans="1:1">
      <c r="A175" s="206" t="s">
        <v>909</v>
      </c>
    </row>
    <row r="176" spans="1:1">
      <c r="A176" s="207" t="s">
        <v>910</v>
      </c>
    </row>
    <row r="177" spans="1:1">
      <c r="A177" s="209" t="s">
        <v>911</v>
      </c>
    </row>
    <row r="178" spans="1:1">
      <c r="A178" s="207" t="s">
        <v>912</v>
      </c>
    </row>
    <row r="179" spans="1:1">
      <c r="A179" s="206" t="s">
        <v>913</v>
      </c>
    </row>
    <row r="180" spans="1:1">
      <c r="A180" s="207" t="s">
        <v>914</v>
      </c>
    </row>
    <row r="181" spans="1:1">
      <c r="A181" s="206" t="s">
        <v>915</v>
      </c>
    </row>
    <row r="182" spans="1:1">
      <c r="A182" s="207" t="s">
        <v>916</v>
      </c>
    </row>
    <row r="183" spans="1:1">
      <c r="A183" s="206" t="s">
        <v>917</v>
      </c>
    </row>
    <row r="184" spans="1:1">
      <c r="A184" s="207" t="s">
        <v>918</v>
      </c>
    </row>
    <row r="185" spans="1:1">
      <c r="A185" s="209" t="s">
        <v>919</v>
      </c>
    </row>
    <row r="186" spans="1:1">
      <c r="A186" s="207" t="s">
        <v>920</v>
      </c>
    </row>
    <row r="187" spans="1:1">
      <c r="A187" s="206" t="s">
        <v>921</v>
      </c>
    </row>
    <row r="188" spans="1:1">
      <c r="A188" s="208" t="s">
        <v>922</v>
      </c>
    </row>
    <row r="189" spans="1:1">
      <c r="A189" s="209" t="s">
        <v>923</v>
      </c>
    </row>
    <row r="190" spans="1:1">
      <c r="A190" s="207" t="s">
        <v>924</v>
      </c>
    </row>
    <row r="191" spans="1:1">
      <c r="A191" s="206" t="s">
        <v>925</v>
      </c>
    </row>
    <row r="192" spans="1:1">
      <c r="A192" s="208" t="s">
        <v>926</v>
      </c>
    </row>
    <row r="193" spans="1:1">
      <c r="A193" s="209" t="s">
        <v>927</v>
      </c>
    </row>
    <row r="194" spans="1:1">
      <c r="A194" s="207" t="s">
        <v>928</v>
      </c>
    </row>
    <row r="195" spans="1:1">
      <c r="A195" s="206" t="s">
        <v>929</v>
      </c>
    </row>
    <row r="196" spans="1:1">
      <c r="A196" s="208" t="s">
        <v>930</v>
      </c>
    </row>
    <row r="197" spans="1:1">
      <c r="A197" s="209" t="s">
        <v>931</v>
      </c>
    </row>
    <row r="198" spans="1:1">
      <c r="A198" s="207" t="s">
        <v>932</v>
      </c>
    </row>
    <row r="199" spans="1:1">
      <c r="A199" s="206" t="s">
        <v>933</v>
      </c>
    </row>
    <row r="200" spans="1:1">
      <c r="A200" s="207" t="s">
        <v>934</v>
      </c>
    </row>
    <row r="201" spans="1:1">
      <c r="A201" s="206" t="s">
        <v>935</v>
      </c>
    </row>
    <row r="202" spans="1:1">
      <c r="A202" s="207" t="s">
        <v>936</v>
      </c>
    </row>
    <row r="203" spans="1:1">
      <c r="A203" s="206" t="s">
        <v>937</v>
      </c>
    </row>
    <row r="204" spans="1:1">
      <c r="A204" s="207" t="s">
        <v>938</v>
      </c>
    </row>
    <row r="205" spans="1:1">
      <c r="A205" s="206" t="s">
        <v>939</v>
      </c>
    </row>
    <row r="206" spans="1:1">
      <c r="A206" s="207" t="s">
        <v>940</v>
      </c>
    </row>
    <row r="207" spans="1:1">
      <c r="A207" s="206" t="s">
        <v>941</v>
      </c>
    </row>
    <row r="208" spans="1:1">
      <c r="A208" s="207" t="s">
        <v>942</v>
      </c>
    </row>
    <row r="209" spans="1:1">
      <c r="A209" s="206" t="s">
        <v>943</v>
      </c>
    </row>
    <row r="210" spans="1:1">
      <c r="A210" s="207" t="s">
        <v>944</v>
      </c>
    </row>
    <row r="211" spans="1:1">
      <c r="A211" s="206" t="s">
        <v>945</v>
      </c>
    </row>
    <row r="212" spans="1:1">
      <c r="A212" s="208" t="s">
        <v>946</v>
      </c>
    </row>
    <row r="213" spans="1:1">
      <c r="A213" s="206" t="s">
        <v>947</v>
      </c>
    </row>
    <row r="214" spans="1:1">
      <c r="A214" s="207" t="s">
        <v>948</v>
      </c>
    </row>
    <row r="215" spans="1:1">
      <c r="A215" s="206" t="s">
        <v>949</v>
      </c>
    </row>
    <row r="216" spans="1:1">
      <c r="A216" s="207" t="s">
        <v>950</v>
      </c>
    </row>
    <row r="217" spans="1:1">
      <c r="A217" s="204" t="s">
        <v>951</v>
      </c>
    </row>
    <row r="218" spans="1:1">
      <c r="A218" s="204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N1" activePane="topRight" state="frozen"/>
      <selection pane="topRight" activeCell="X206" sqref="X2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36" t="s">
        <v>953</v>
      </c>
      <c r="C1" s="237"/>
      <c r="D1" s="237"/>
      <c r="E1" s="3"/>
      <c r="F1" s="236" t="s">
        <v>954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5"/>
      <c r="AI1" s="213" t="s">
        <v>955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956</v>
      </c>
      <c r="BI1" s="219"/>
      <c r="BJ1" s="219"/>
      <c r="BK1" s="220"/>
      <c r="BL1" s="5"/>
      <c r="BM1" s="210" t="s">
        <v>957</v>
      </c>
      <c r="BN1" s="211"/>
      <c r="BO1" s="211"/>
      <c r="BP1" s="211"/>
      <c r="BQ1" s="211"/>
      <c r="BR1" s="211"/>
      <c r="BS1" s="21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3" t="s">
        <v>958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961</v>
      </c>
      <c r="AT2" s="214"/>
      <c r="AU2" s="214"/>
      <c r="AV2" s="214"/>
      <c r="AW2" s="214"/>
      <c r="AX2" s="214"/>
      <c r="AY2" s="217"/>
      <c r="AZ2" s="6"/>
      <c r="BA2" s="227" t="s">
        <v>962</v>
      </c>
      <c r="BB2" s="228"/>
      <c r="BC2" s="213" t="s">
        <v>959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7" t="s">
        <v>963</v>
      </c>
      <c r="AJ3" s="228"/>
      <c r="AK3" s="227" t="s">
        <v>964</v>
      </c>
      <c r="AL3" s="233"/>
      <c r="AM3" s="234"/>
      <c r="AN3" s="235"/>
      <c r="AO3" s="233"/>
      <c r="AP3" s="233"/>
      <c r="AQ3" s="228"/>
      <c r="AR3" s="63"/>
      <c r="AS3" s="231" t="s">
        <v>970</v>
      </c>
      <c r="AT3" s="232"/>
      <c r="AU3" s="231" t="s">
        <v>971</v>
      </c>
      <c r="AV3" s="232"/>
      <c r="AW3" s="231" t="s">
        <v>972</v>
      </c>
      <c r="AX3" s="232"/>
      <c r="AY3" s="63" t="s">
        <v>973</v>
      </c>
      <c r="AZ3" s="63"/>
      <c r="BA3" s="229"/>
      <c r="BB3" s="230"/>
      <c r="BC3" s="227" t="s">
        <v>966</v>
      </c>
      <c r="BD3" s="233"/>
      <c r="BE3" s="233"/>
      <c r="BF3" s="228"/>
      <c r="BG3" s="62"/>
      <c r="BH3" s="221"/>
      <c r="BI3" s="222"/>
      <c r="BJ3" s="222"/>
      <c r="BK3" s="223"/>
      <c r="BL3" s="62"/>
      <c r="BM3" s="210" t="s">
        <v>974</v>
      </c>
      <c r="BN3" s="211"/>
      <c r="BO3" s="211"/>
      <c r="BP3" s="212"/>
      <c r="BQ3" s="210" t="s">
        <v>742</v>
      </c>
      <c r="BR3" s="211"/>
      <c r="BS3" s="212"/>
      <c r="BT3" s="186"/>
      <c r="CV3" s="183"/>
    </row>
    <row r="4" spans="1:100" s="8" customFormat="1" ht="11.25">
      <c r="A4" s="39" t="s">
        <v>975</v>
      </c>
      <c r="B4" s="201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9" t="s">
        <v>979</v>
      </c>
      <c r="B5" s="200" t="s">
        <v>980</v>
      </c>
      <c r="C5" s="200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202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7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7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/>
      <c r="AT575" s="107"/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0</v>
      </c>
      <c r="AZ575" s="151"/>
      <c r="BA575" s="108"/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/>
      <c r="BI575" s="17"/>
      <c r="BJ575" s="17" t="s">
        <v>1840</v>
      </c>
      <c r="BK575" s="18" t="s">
        <v>1841</v>
      </c>
      <c r="BL575" s="16"/>
      <c r="BM575" s="129"/>
      <c r="BN575" s="129"/>
      <c r="BO575" s="129"/>
      <c r="BP575" s="18"/>
      <c r="BQ575" s="12" t="str">
        <f t="shared" si="54"/>
        <v>Produção e Intervalo</v>
      </c>
      <c r="BR575" s="19">
        <f t="shared" si="55"/>
        <v>0</v>
      </c>
      <c r="BS575" s="19">
        <f t="shared" si="56"/>
        <v>0</v>
      </c>
      <c r="BT575" s="185" t="str">
        <f t="shared" si="57"/>
        <v/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1842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1843</v>
      </c>
      <c r="BK578" s="18" t="s">
        <v>1843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1843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1844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1845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1846</v>
      </c>
      <c r="BK580" s="18" t="s">
        <v>1846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1847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1848</v>
      </c>
      <c r="BK581" s="18" t="s">
        <v>1848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1848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1849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1850</v>
      </c>
      <c r="N582" s="126" t="s">
        <v>1851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1850</v>
      </c>
      <c r="AN582" s="104" t="s">
        <v>1851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/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1</v>
      </c>
      <c r="BI582" s="17"/>
      <c r="BJ582" s="17" t="s">
        <v>1852</v>
      </c>
      <c r="BK582" s="18" t="s">
        <v>1852</v>
      </c>
      <c r="BL582" s="16"/>
      <c r="BM582" s="129"/>
      <c r="BN582" s="129"/>
      <c r="BO582" s="129"/>
      <c r="BP582" s="18"/>
      <c r="BQ582" s="12" t="str">
        <f t="shared" si="54"/>
        <v>Produção</v>
      </c>
      <c r="BR582" s="19">
        <f t="shared" si="55"/>
        <v>1.0000000000000018</v>
      </c>
      <c r="BS582" s="19">
        <f t="shared" si="56"/>
        <v>0</v>
      </c>
      <c r="BT582" s="185" t="str">
        <f t="shared" si="57"/>
        <v/>
      </c>
    </row>
    <row r="583" spans="1:72">
      <c r="A583" s="47" t="s">
        <v>1853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1854</v>
      </c>
      <c r="BK583" s="18" t="s">
        <v>1854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1854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1855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1854</v>
      </c>
      <c r="BK584" s="18" t="s">
        <v>1854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1854</v>
      </c>
      <c r="BQ584" s="12" t="str">
        <f t="shared" ref="BQ584:BQ647" si="58">IF(AND(BR584&lt;1,BS584&lt;1),"Produção e Intervalo",IF(BR584&lt;1,"Intervalo",IF(BS584&lt;1,"Produção","Aderente")))</f>
        <v>Produção e Intervalo</v>
      </c>
      <c r="BR584" s="19">
        <f t="shared" ref="BR584:BR647" si="59">IF(OR(B584="",F584=""),"*",AY584/P584)</f>
        <v>0</v>
      </c>
      <c r="BS584" s="19">
        <f t="shared" ref="BS584:BS647" si="60">IF(OR(B584="",F584=""),"*",BA584/Q584)</f>
        <v>0</v>
      </c>
      <c r="BT584" s="185" t="str">
        <f t="shared" ref="BT584:BT647" si="61">IF(BN584="","",SUBSTITUTE(BM584," ","")&amp;SUBSTITUTE(BN584," ",""))</f>
        <v>CCOCirculaçãoIntervaloOportunidade</v>
      </c>
    </row>
    <row r="585" spans="1:72">
      <c r="A585" s="47" t="s">
        <v>1856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1857</v>
      </c>
      <c r="BK585" s="18" t="s">
        <v>1858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1858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1859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1860</v>
      </c>
      <c r="BK586" s="18" t="s">
        <v>1861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1862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1863</v>
      </c>
      <c r="I587" s="105" t="s">
        <v>1864</v>
      </c>
      <c r="J587" s="104">
        <v>49</v>
      </c>
      <c r="K587" s="104">
        <v>149</v>
      </c>
      <c r="L587" s="104" t="s">
        <v>593</v>
      </c>
      <c r="M587" s="126" t="s">
        <v>1865</v>
      </c>
      <c r="N587" s="126" t="s">
        <v>1866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1863</v>
      </c>
      <c r="AL587" s="31" t="s">
        <v>201</v>
      </c>
      <c r="AM587" s="104" t="s">
        <v>1867</v>
      </c>
      <c r="AN587" s="104" t="s">
        <v>1868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1869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1870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/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1</v>
      </c>
      <c r="BI588" s="17"/>
      <c r="BJ588" s="17" t="s">
        <v>1871</v>
      </c>
      <c r="BK588" s="18" t="s">
        <v>1872</v>
      </c>
      <c r="BL588" s="16"/>
      <c r="BM588" s="129"/>
      <c r="BN588" s="129"/>
      <c r="BO588" s="129"/>
      <c r="BP588" s="18"/>
      <c r="BQ588" s="12" t="str">
        <f t="shared" si="58"/>
        <v>Produção</v>
      </c>
      <c r="BR588" s="19">
        <f t="shared" si="59"/>
        <v>1.8250000000000002</v>
      </c>
      <c r="BS588" s="19">
        <f t="shared" si="60"/>
        <v>0</v>
      </c>
      <c r="BT588" s="185" t="str">
        <f t="shared" si="61"/>
        <v/>
      </c>
    </row>
    <row r="589" spans="1:72">
      <c r="A589" s="47" t="s">
        <v>1873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1864</v>
      </c>
      <c r="I589" s="105" t="s">
        <v>1864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1874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1864</v>
      </c>
      <c r="AL589" s="31" t="s">
        <v>1864</v>
      </c>
      <c r="AM589" s="104" t="s">
        <v>49</v>
      </c>
      <c r="AN589" s="104" t="s">
        <v>1874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1875</v>
      </c>
      <c r="BK589" s="18" t="s">
        <v>1876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1876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1877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1878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1879</v>
      </c>
      <c r="BK590" s="18" t="s">
        <v>1880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1880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1881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1882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1883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1884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1885</v>
      </c>
      <c r="BK594" s="18" t="s">
        <v>1886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1887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1888</v>
      </c>
      <c r="BK595" s="18" t="s">
        <v>1888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1889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1891</v>
      </c>
      <c r="BK596" s="18" t="s">
        <v>1891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1891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1892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1890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1891</v>
      </c>
      <c r="BK597" s="18" t="s">
        <v>1891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1891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1893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1891</v>
      </c>
      <c r="BK598" s="18" t="s">
        <v>1891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1891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1894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1895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1896</v>
      </c>
      <c r="BK600" s="18" t="s">
        <v>1896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1896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1897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7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6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/>
      <c r="AS603" s="107"/>
      <c r="AT603" s="107"/>
      <c r="AU603" s="135"/>
      <c r="AV603" s="135"/>
      <c r="AW603" s="14"/>
      <c r="AX603" s="14"/>
      <c r="AY603" s="160">
        <f t="shared" si="63"/>
        <v>0</v>
      </c>
      <c r="AZ603" s="151"/>
      <c r="BA603" s="108"/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/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/>
      <c r="AS604" s="107"/>
      <c r="AT604" s="107"/>
      <c r="AU604" s="135"/>
      <c r="AV604" s="135"/>
      <c r="AW604" s="14"/>
      <c r="AX604" s="14"/>
      <c r="AY604" s="160">
        <f t="shared" si="63"/>
        <v>0</v>
      </c>
      <c r="AZ604" s="151"/>
      <c r="BA604" s="108"/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/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tr">
        <f>IF(BS_CONTROLE[[#This Row],[Entre - Estações]]=0, "-", BS_CONTROLE[[#This Row],[Entre - Estações]])</f>
        <v>ZAC-S</v>
      </c>
      <c r="AN605" s="104" t="str">
        <f>IF(BS_CONTROLE[[#This Row],[SB]]=0, "-", BS_CONTROLE[[#This Row],[SB]])</f>
        <v>ZACS</v>
      </c>
      <c r="AO605" s="104">
        <f>IF(BS_CONTROLE[[#This Row],[SUB]]=0, "-", BS_CONTROLE[[#This Row],[SUB]])</f>
        <v>68</v>
      </c>
      <c r="AP605" s="104">
        <f>BS_CONTROLE[[#This Row],[KM - Inicio]]</f>
        <v>77.212999999999994</v>
      </c>
      <c r="AQ605" s="104">
        <f>BS_CONTROLE[[#This Row],[KM - Inicio]]</f>
        <v>77.212999999999994</v>
      </c>
      <c r="AR605" s="107"/>
      <c r="AS605" s="107"/>
      <c r="AT605" s="107"/>
      <c r="AU605" s="135"/>
      <c r="AV605" s="135"/>
      <c r="AW605" s="14"/>
      <c r="AX605" s="14"/>
      <c r="AY605" s="160">
        <f t="shared" si="63"/>
        <v>0</v>
      </c>
      <c r="AZ605" s="151"/>
      <c r="BA605" s="108"/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/>
      </c>
    </row>
    <row r="606" spans="1:72" ht="23.25">
      <c r="A606" s="47" t="str">
        <f t="shared" si="62"/>
        <v>E4246077</v>
      </c>
      <c r="B606" s="101">
        <v>46077</v>
      </c>
      <c r="C606" s="134">
        <f>IF(BS_CONTROLE[[#This Row],[DATA]]="","",WEEKNUM(BS_CONTROLE[[#This Row],[DATA]]))</f>
        <v>9</v>
      </c>
      <c r="D606" s="103" t="s">
        <v>752</v>
      </c>
      <c r="E606" s="155">
        <v>193</v>
      </c>
      <c r="F606" s="125" t="s">
        <v>660</v>
      </c>
      <c r="G606" s="140" t="str">
        <f>IF(D606="","*",VLOOKUP(F606,BS_ATIVIDADE[],3,FALSE))</f>
        <v>TRILHEIRO - DESCARGA</v>
      </c>
      <c r="H606" s="105" t="s">
        <v>1333</v>
      </c>
      <c r="I606" s="105" t="s">
        <v>1333</v>
      </c>
      <c r="J606" s="104">
        <v>68</v>
      </c>
      <c r="K606" s="104">
        <v>57.484000000000002</v>
      </c>
      <c r="L606" s="104">
        <v>68</v>
      </c>
      <c r="M606" s="126" t="s">
        <v>1898</v>
      </c>
      <c r="N606" s="126" t="s">
        <v>1899</v>
      </c>
      <c r="O606" s="105">
        <v>0.41666666666666669</v>
      </c>
      <c r="P606" s="105">
        <v>0.16666666666666666</v>
      </c>
      <c r="Q606" s="104">
        <v>2496</v>
      </c>
      <c r="R606" s="10" t="str">
        <f>IFERROR(_xlfn.XLOOKUP(F606, BS_ATIVIDADE[ATIVIDADE],BS_ATIVIDADE[UNIDADE] ), "*")</f>
        <v>M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6" s="104" t="s">
        <v>1069</v>
      </c>
      <c r="W606" s="149" t="s">
        <v>1900</v>
      </c>
      <c r="X606" s="103" t="s">
        <v>416</v>
      </c>
      <c r="Y606" s="128" t="s">
        <v>424</v>
      </c>
      <c r="Z606" s="103"/>
      <c r="AA606" s="104" t="s">
        <v>1901</v>
      </c>
      <c r="AB606" s="102" t="s">
        <v>412</v>
      </c>
      <c r="AC606" s="150" t="s">
        <v>406</v>
      </c>
      <c r="AD606" s="106">
        <v>0.375</v>
      </c>
      <c r="AE606" s="104" t="s">
        <v>593</v>
      </c>
      <c r="AF606" s="104"/>
      <c r="AG606" s="104"/>
      <c r="AH606" s="15"/>
      <c r="AI606" s="125" t="str">
        <f>IF(BS_CONTROLE[[#This Row],[Atividade]]=0, "-", BS_CONTROLE[[#This Row],[Atividade]])</f>
        <v>TRILHEIRO - DESCARGA</v>
      </c>
      <c r="AJ606" s="9" t="str">
        <f>IF(BS_CONTROLE[[#This Row],[Atividade]]=0, "-", BS_CONTROLE[[#This Row],[Atividade]])</f>
        <v>TRILHEIRO - DESCARGA</v>
      </c>
      <c r="AK606" s="31" t="str">
        <f>BS_CONTROLE[[#This Row],[Local - Partida]]</f>
        <v>ZBV3</v>
      </c>
      <c r="AL606" s="31" t="str">
        <f>BS_CONTROLE[[#This Row],[Local - Encerramento]]</f>
        <v>ZBV3</v>
      </c>
      <c r="AM606" s="104" t="str">
        <f>IF(BS_CONTROLE[[#This Row],[Entre - Estações]]=0, "-", BS_CONTROLE[[#This Row],[Entre - Estações]])</f>
        <v>ZBM-ZSU</v>
      </c>
      <c r="AN606" s="104" t="str">
        <f>IF(BS_CONTROLE[[#This Row],[SB]]=0, "-", BS_CONTROLE[[#This Row],[SB]])</f>
        <v>K57ZHO/ZSU2</v>
      </c>
      <c r="AO606" s="104">
        <f>IF(BS_CONTROLE[[#This Row],[SUB]]=0, "-", BS_CONTROLE[[#This Row],[SUB]])</f>
        <v>68</v>
      </c>
      <c r="AP606" s="104">
        <f>BS_CONTROLE[[#This Row],[KM - Inicio]]</f>
        <v>57.484000000000002</v>
      </c>
      <c r="AQ606" s="104">
        <f>BS_CONTROLE[[#This Row],[KM - Inicio]]</f>
        <v>57.484000000000002</v>
      </c>
      <c r="AR606" s="107"/>
      <c r="AS606" s="107"/>
      <c r="AT606" s="107"/>
      <c r="AU606" s="135"/>
      <c r="AV606" s="135"/>
      <c r="AW606" s="14"/>
      <c r="AX606" s="14"/>
      <c r="AY606" s="160">
        <f t="shared" si="63"/>
        <v>0</v>
      </c>
      <c r="AZ606" s="151"/>
      <c r="BA606" s="108"/>
      <c r="BB606" s="10" t="str">
        <f>IFERROR(_xlfn.XLOOKUP(AI606, BS_ATIVIDADE[ATIVIDADE],BS_ATIVIDADE[UNIDADE] ), "*")</f>
        <v>M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58"/>
        <v>Produção e Intervalo</v>
      </c>
      <c r="BR606" s="19">
        <f t="shared" si="59"/>
        <v>0</v>
      </c>
      <c r="BS606" s="19">
        <f t="shared" si="60"/>
        <v>0</v>
      </c>
      <c r="BT606" s="185" t="str">
        <f t="shared" si="61"/>
        <v/>
      </c>
    </row>
    <row r="607" spans="1:72">
      <c r="A607" s="47" t="str">
        <f t="shared" si="62"/>
        <v>A7446077</v>
      </c>
      <c r="B607" s="101">
        <v>46077</v>
      </c>
      <c r="C607" s="134">
        <f>IF(BS_CONTROLE[[#This Row],[DATA]]="","",WEEKNUM(BS_CONTROLE[[#This Row],[DATA]]))</f>
        <v>9</v>
      </c>
      <c r="D607" s="103" t="s">
        <v>721</v>
      </c>
      <c r="E607" s="155">
        <v>601</v>
      </c>
      <c r="F607" s="125" t="s">
        <v>614</v>
      </c>
      <c r="G607" s="140" t="str">
        <f>IF(D607="","*",VLOOKUP(F607,BS_ATIVIDADE[],3,FALSE))</f>
        <v>DETECÇÃO</v>
      </c>
      <c r="H607" s="105" t="s">
        <v>1902</v>
      </c>
      <c r="I607" s="105" t="s">
        <v>20</v>
      </c>
      <c r="J607" s="104">
        <v>56</v>
      </c>
      <c r="K607" s="104">
        <v>248</v>
      </c>
      <c r="L607" s="104">
        <v>149</v>
      </c>
      <c r="M607" s="126" t="s">
        <v>1903</v>
      </c>
      <c r="N607" s="126" t="s">
        <v>1904</v>
      </c>
      <c r="O607" s="105">
        <v>0.33333333333333331</v>
      </c>
      <c r="P607" s="105">
        <v>4.1666666666666664E-2</v>
      </c>
      <c r="Q607" s="104">
        <v>100</v>
      </c>
      <c r="R607" s="10" t="str">
        <f>IFERROR(_xlfn.XLOOKUP(F607, BS_ATIVIDADE[ATIVIDADE],BS_ATIVIDADE[UNIDADE] ), "*")</f>
        <v>KM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7" s="104" t="s">
        <v>1354</v>
      </c>
      <c r="W607" s="149" t="s">
        <v>1355</v>
      </c>
      <c r="X607" s="103" t="s">
        <v>416</v>
      </c>
      <c r="Y607" s="128" t="s">
        <v>415</v>
      </c>
      <c r="Z607" s="103"/>
      <c r="AA607" s="104">
        <v>1</v>
      </c>
      <c r="AB607" s="102" t="s">
        <v>412</v>
      </c>
      <c r="AC607" s="150" t="s">
        <v>406</v>
      </c>
      <c r="AD607" s="106">
        <v>0.29166666666666669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DETECÇÃO - RONDA 7 DIAS</v>
      </c>
      <c r="AJ607" s="9" t="str">
        <f>IF(BS_CONTROLE[[#This Row],[Atividade]]=0, "-", BS_CONTROLE[[#This Row],[Atividade]])</f>
        <v>DETECÇÃO - RONDA 7 DIAS</v>
      </c>
      <c r="AK607" s="31" t="str">
        <f>BS_CONTROLE[[#This Row],[Local - Partida]]</f>
        <v>ZBVZQB</v>
      </c>
      <c r="AL607" s="31" t="str">
        <f>BS_CONTROLE[[#This Row],[Local - Encerramento]]</f>
        <v>ZKE</v>
      </c>
      <c r="AM607" s="104" t="str">
        <f>IF(BS_CONTROLE[[#This Row],[Entre - Estações]]=0, "-", BS_CONTROLE[[#This Row],[Entre - Estações]])</f>
        <v>ZQBZBV-ZKE</v>
      </c>
      <c r="AN607" s="104" t="str">
        <f>IF(BS_CONTROLE[[#This Row],[SB]]=0, "-", BS_CONTROLE[[#This Row],[SB]])</f>
        <v>ZQBZBVZKE</v>
      </c>
      <c r="AO607" s="104">
        <f>IF(BS_CONTROLE[[#This Row],[SUB]]=0, "-", BS_CONTROLE[[#This Row],[SUB]])</f>
        <v>56</v>
      </c>
      <c r="AP607" s="104">
        <f>BS_CONTROLE[[#This Row],[KM - Inicio]]</f>
        <v>248</v>
      </c>
      <c r="AQ607" s="104">
        <f>BS_CONTROLE[[#This Row],[KM - Inicio]]</f>
        <v>248</v>
      </c>
      <c r="AR607" s="107"/>
      <c r="AS607" s="107"/>
      <c r="AT607" s="107"/>
      <c r="AU607" s="135"/>
      <c r="AV607" s="135"/>
      <c r="AW607" s="14"/>
      <c r="AX607" s="14"/>
      <c r="AY607" s="160">
        <f t="shared" si="63"/>
        <v>0</v>
      </c>
      <c r="AZ607" s="151"/>
      <c r="BA607" s="108"/>
      <c r="BB607" s="10" t="str">
        <f>IFERROR(_xlfn.XLOOKUP(AI607, BS_ATIVIDADE[ATIVIDADE],BS_ATIVIDADE[UNIDADE] ), "*")</f>
        <v>KM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/>
      </c>
    </row>
    <row r="608" spans="1:72">
      <c r="A608" s="47" t="str">
        <f t="shared" si="62"/>
        <v>DANIEL (TP-647)46077</v>
      </c>
      <c r="B608" s="101">
        <v>46077</v>
      </c>
      <c r="C608" s="134">
        <f>IF(BS_CONTROLE[[#This Row],[DATA]]="","",WEEKNUM(BS_CONTROLE[[#This Row],[DATA]]))</f>
        <v>9</v>
      </c>
      <c r="D608" s="103" t="s">
        <v>867</v>
      </c>
      <c r="E608" s="155">
        <v>162</v>
      </c>
      <c r="F608" s="125" t="s">
        <v>775</v>
      </c>
      <c r="G608" s="140" t="str">
        <f>IF(D608="","*",VLOOKUP(F608,BS_ATIVIDADE[],3,FALSE))</f>
        <v>SOLDA</v>
      </c>
      <c r="H608" s="104" t="s">
        <v>593</v>
      </c>
      <c r="I608" s="104" t="s">
        <v>593</v>
      </c>
      <c r="J608" s="104">
        <v>56</v>
      </c>
      <c r="K608" s="104">
        <v>208.75</v>
      </c>
      <c r="L608" s="104" t="s">
        <v>593</v>
      </c>
      <c r="M608" s="126" t="s">
        <v>105</v>
      </c>
      <c r="N608" s="126" t="s">
        <v>250</v>
      </c>
      <c r="O608" s="105">
        <v>0.375</v>
      </c>
      <c r="P608" s="105">
        <v>6.25E-2</v>
      </c>
      <c r="Q608" s="104">
        <v>1</v>
      </c>
      <c r="R608" s="10" t="str">
        <f>IFERROR(_xlfn.XLOOKUP(F608, BS_ATIVIDADE[ATIVIDADE],BS_ATIVIDADE[UNIDADE] ), "*")</f>
        <v>Nº DE SOLDA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1217</v>
      </c>
      <c r="W608" s="149" t="s">
        <v>1060</v>
      </c>
      <c r="X608" s="103" t="s">
        <v>421</v>
      </c>
      <c r="Y608" s="128" t="s">
        <v>424</v>
      </c>
      <c r="Z608" s="103"/>
      <c r="AA608" s="104" t="s">
        <v>593</v>
      </c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PDM - SOLDA</v>
      </c>
      <c r="AJ608" s="9" t="str">
        <f>IF(BS_CONTROLE[[#This Row],[Atividade]]=0, "-", BS_CONTROLE[[#This Row],[Atividade]])</f>
        <v>PDM - SOLDA</v>
      </c>
      <c r="AK608" s="31" t="str">
        <f>BS_CONTROLE[[#This Row],[Local - Partida]]</f>
        <v>-</v>
      </c>
      <c r="AL608" s="31" t="str">
        <f>BS_CONTROLE[[#This Row],[Local - Encerramento]]</f>
        <v>-</v>
      </c>
      <c r="AM608" s="104" t="str">
        <f>IF(BS_CONTROLE[[#This Row],[Entre - Estações]]=0, "-", BS_CONTROLE[[#This Row],[Entre - Estações]])</f>
        <v>ZST</v>
      </c>
      <c r="AN608" s="104" t="str">
        <f>IF(BS_CONTROLE[[#This Row],[SB]]=0, "-", BS_CONTROLE[[#This Row],[SB]])</f>
        <v>ZST2</v>
      </c>
      <c r="AO608" s="104">
        <f>IF(BS_CONTROLE[[#This Row],[SUB]]=0, "-", BS_CONTROLE[[#This Row],[SUB]])</f>
        <v>56</v>
      </c>
      <c r="AP608" s="104">
        <f>BS_CONTROLE[[#This Row],[KM - Inicio]]</f>
        <v>208.75</v>
      </c>
      <c r="AQ608" s="104">
        <f>BS_CONTROLE[[#This Row],[KM - Inicio]]</f>
        <v>208.75</v>
      </c>
      <c r="AR608" s="107"/>
      <c r="AS608" s="107"/>
      <c r="AT608" s="107"/>
      <c r="AU608" s="135"/>
      <c r="AV608" s="135"/>
      <c r="AW608" s="14"/>
      <c r="AX608" s="14"/>
      <c r="AY608" s="160">
        <f t="shared" si="63"/>
        <v>0</v>
      </c>
      <c r="AZ608" s="151"/>
      <c r="BA608" s="108"/>
      <c r="BB608" s="10" t="str">
        <f>IFERROR(_xlfn.XLOOKUP(AI608, BS_ATIVIDADE[ATIVIDADE],BS_ATIVIDADE[UNIDADE] ), "*")</f>
        <v>Nº DE SOLDA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58"/>
        <v>Produção e Intervalo</v>
      </c>
      <c r="BR608" s="19">
        <f t="shared" si="59"/>
        <v>0</v>
      </c>
      <c r="BS608" s="19">
        <f t="shared" si="60"/>
        <v>0</v>
      </c>
      <c r="BT608" s="185" t="str">
        <f t="shared" si="61"/>
        <v/>
      </c>
    </row>
    <row r="609" spans="1:72">
      <c r="A609" s="47" t="str">
        <f t="shared" si="62"/>
        <v>V9346077</v>
      </c>
      <c r="B609" s="101">
        <v>46077</v>
      </c>
      <c r="C609" s="134">
        <f>IF(BS_CONTROLE[[#This Row],[DATA]]="","",WEEKNUM(BS_CONTROLE[[#This Row],[DATA]]))</f>
        <v>9</v>
      </c>
      <c r="D609" s="103" t="s">
        <v>814</v>
      </c>
      <c r="E609" s="155">
        <v>162</v>
      </c>
      <c r="F609" s="125" t="s">
        <v>698</v>
      </c>
      <c r="G609" s="140" t="str">
        <f>IF(D609="","*",VLOOKUP(F609,BS_ATIVIDADE[],3,FALSE))</f>
        <v>MECANIZAÇÃO - SOCADORA</v>
      </c>
      <c r="H609" s="104" t="s">
        <v>104</v>
      </c>
      <c r="I609" s="104" t="s">
        <v>104</v>
      </c>
      <c r="J609" s="104">
        <v>56</v>
      </c>
      <c r="K609" s="104">
        <v>204.4</v>
      </c>
      <c r="L609" s="104">
        <v>205.8</v>
      </c>
      <c r="M609" s="126" t="s">
        <v>247</v>
      </c>
      <c r="N609" s="126" t="s">
        <v>248</v>
      </c>
      <c r="O609" s="105">
        <v>0.41666666666666669</v>
      </c>
      <c r="P609" s="105">
        <v>8.3333333333333329E-2</v>
      </c>
      <c r="Q609" s="104">
        <v>500</v>
      </c>
      <c r="R609" s="10" t="str">
        <f>IFERROR(_xlfn.XLOOKUP(F609, BS_ATIVIDADE[ATIVIDADE],BS_ATIVIDADE[UNIDADE] ), "*")</f>
        <v>M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1109</v>
      </c>
      <c r="W609" s="149" t="s">
        <v>1664</v>
      </c>
      <c r="X609" s="103" t="s">
        <v>421</v>
      </c>
      <c r="Y609" s="128" t="s">
        <v>424</v>
      </c>
      <c r="Z609" s="103"/>
      <c r="AA609" s="104">
        <v>1</v>
      </c>
      <c r="AB609" s="102" t="s">
        <v>418</v>
      </c>
      <c r="AC609" s="150" t="s">
        <v>419</v>
      </c>
      <c r="AD609" s="106">
        <v>0.33333333333333331</v>
      </c>
      <c r="AE609" s="104">
        <v>7309</v>
      </c>
      <c r="AF609" s="104" t="s">
        <v>593</v>
      </c>
      <c r="AG609" s="104" t="s">
        <v>593</v>
      </c>
      <c r="AH609" s="15"/>
      <c r="AI609" s="125" t="str">
        <f>IF(BS_CONTROLE[[#This Row],[Atividade]]=0, "-", BS_CONTROLE[[#This Row],[Atividade]])</f>
        <v>MECANIZAÇÃO - SOCADORA</v>
      </c>
      <c r="AJ609" s="9" t="str">
        <f>IF(BS_CONTROLE[[#This Row],[Atividade]]=0, "-", BS_CONTROLE[[#This Row],[Atividade]])</f>
        <v>MECANIZAÇÃO - SOCADORA</v>
      </c>
      <c r="AK609" s="31" t="str">
        <f>BS_CONTROLE[[#This Row],[Local - Partida]]</f>
        <v>ZYU1</v>
      </c>
      <c r="AL609" s="31" t="str">
        <f>BS_CONTROLE[[#This Row],[Local - Encerramento]]</f>
        <v>ZYU1</v>
      </c>
      <c r="AM609" s="104" t="str">
        <f>IF(BS_CONTROLE[[#This Row],[Entre - Estações]]=0, "-", BS_CONTROLE[[#This Row],[Entre - Estações]])</f>
        <v>ZYU-ZST</v>
      </c>
      <c r="AN609" s="104" t="str">
        <f>IF(BS_CONTROLE[[#This Row],[SB]]=0, "-", BS_CONTROLE[[#This Row],[SB]])</f>
        <v>ZYU206</v>
      </c>
      <c r="AO609" s="104">
        <f>IF(BS_CONTROLE[[#This Row],[SUB]]=0, "-", BS_CONTROLE[[#This Row],[SUB]])</f>
        <v>56</v>
      </c>
      <c r="AP609" s="104">
        <f>BS_CONTROLE[[#This Row],[KM - Inicio]]</f>
        <v>204.4</v>
      </c>
      <c r="AQ609" s="104">
        <f>BS_CONTROLE[[#This Row],[KM - Inicio]]</f>
        <v>204.4</v>
      </c>
      <c r="AR609" s="107"/>
      <c r="AS609" s="107"/>
      <c r="AT609" s="107"/>
      <c r="AU609" s="135"/>
      <c r="AV609" s="135"/>
      <c r="AW609" s="14"/>
      <c r="AX609" s="14"/>
      <c r="AY609" s="160">
        <f t="shared" si="63"/>
        <v>0</v>
      </c>
      <c r="AZ609" s="151"/>
      <c r="BA609" s="108"/>
      <c r="BB609" s="10" t="str">
        <f>IFERROR(_xlfn.XLOOKUP(AI609, BS_ATIVIDADE[ATIVIDADE],BS_ATIVIDADE[UNIDADE] ), "*")</f>
        <v>M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/>
      </c>
    </row>
    <row r="610" spans="1:72">
      <c r="A610" s="47" t="str">
        <f t="shared" si="62"/>
        <v>ROGÉRIO (TP-730)46077</v>
      </c>
      <c r="B610" s="101">
        <v>46077</v>
      </c>
      <c r="C610" s="134">
        <f>IF(BS_CONTROLE[[#This Row],[DATA]]="","",WEEKNUM(BS_CONTROLE[[#This Row],[DATA]]))</f>
        <v>9</v>
      </c>
      <c r="D610" s="103" t="s">
        <v>937</v>
      </c>
      <c r="E610" s="155">
        <v>543</v>
      </c>
      <c r="F610" s="125" t="s">
        <v>779</v>
      </c>
      <c r="G610" s="140" t="str">
        <f>IF(D610="","*",VLOOKUP(F610,BS_ATIVIDADE[],3,FALSE))</f>
        <v>DORMENTE - SUBSTITUIÇÂO</v>
      </c>
      <c r="H610" s="105" t="s">
        <v>593</v>
      </c>
      <c r="I610" s="105"/>
      <c r="J610" s="104">
        <v>56</v>
      </c>
      <c r="K610" s="104">
        <v>202</v>
      </c>
      <c r="L610" s="104" t="s">
        <v>593</v>
      </c>
      <c r="M610" s="126" t="s">
        <v>103</v>
      </c>
      <c r="N610" s="126" t="s">
        <v>246</v>
      </c>
      <c r="O610" s="105">
        <v>0.41666666666666669</v>
      </c>
      <c r="P610" s="105">
        <v>8.3333333333333329E-2</v>
      </c>
      <c r="Q610" s="104">
        <v>20</v>
      </c>
      <c r="R610" s="10" t="str">
        <f>IFERROR(_xlfn.XLOOKUP(F610, BS_ATIVIDADE[ATIVIDADE],BS_ATIVIDADE[UNIDADE] ), "*")</f>
        <v>Nº DE DORMENTES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1179</v>
      </c>
      <c r="W610" s="149" t="s">
        <v>1075</v>
      </c>
      <c r="X610" s="103" t="s">
        <v>421</v>
      </c>
      <c r="Y610" s="128" t="s">
        <v>424</v>
      </c>
      <c r="Z610" s="103"/>
      <c r="AA610" s="104" t="s">
        <v>593</v>
      </c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PDM - SUBSTITUIÇÃO - DORMENTE</v>
      </c>
      <c r="AJ610" s="9" t="str">
        <f>IF(BS_CONTROLE[[#This Row],[Atividade]]=0, "-", BS_CONTROLE[[#This Row],[Atividade]])</f>
        <v>PDM - SUBSTITUIÇÃO - DORMENTE</v>
      </c>
      <c r="AK610" s="31" t="str">
        <f>BS_CONTROLE[[#This Row],[Local - Partida]]</f>
        <v>-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ZYU</v>
      </c>
      <c r="AN610" s="104" t="str">
        <f>IF(BS_CONTROLE[[#This Row],[SB]]=0, "-", BS_CONTROLE[[#This Row],[SB]])</f>
        <v>ZYU2</v>
      </c>
      <c r="AO610" s="104">
        <f>IF(BS_CONTROLE[[#This Row],[SUB]]=0, "-", BS_CONTROLE[[#This Row],[SUB]])</f>
        <v>56</v>
      </c>
      <c r="AP610" s="104">
        <f>BS_CONTROLE[[#This Row],[KM - Inicio]]</f>
        <v>202</v>
      </c>
      <c r="AQ610" s="104">
        <f>BS_CONTROLE[[#This Row],[KM - Inicio]]</f>
        <v>202</v>
      </c>
      <c r="AR610" s="107"/>
      <c r="AS610" s="107"/>
      <c r="AT610" s="107"/>
      <c r="AU610" s="135"/>
      <c r="AV610" s="135"/>
      <c r="AW610" s="14"/>
      <c r="AX610" s="14"/>
      <c r="AY610" s="160">
        <f t="shared" si="63"/>
        <v>0</v>
      </c>
      <c r="AZ610" s="151"/>
      <c r="BA610" s="108"/>
      <c r="BB610" s="10" t="str">
        <f>IFERROR(_xlfn.XLOOKUP(AI610, BS_ATIVIDADE[ATIVIDADE],BS_ATIVIDADE[UNIDADE] ), "*")</f>
        <v>Nº DE DORMENTES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/>
      </c>
    </row>
    <row r="611" spans="1:72">
      <c r="A611" s="47" t="str">
        <f t="shared" si="62"/>
        <v>W5946077</v>
      </c>
      <c r="B611" s="101">
        <v>46077</v>
      </c>
      <c r="C611" s="134">
        <f>IF(BS_CONTROLE[[#This Row],[DATA]]="","",WEEKNUM(BS_CONTROLE[[#This Row],[DATA]]))</f>
        <v>9</v>
      </c>
      <c r="D611" s="103" t="s">
        <v>827</v>
      </c>
      <c r="E611" s="155">
        <v>605</v>
      </c>
      <c r="F611" s="125" t="s">
        <v>756</v>
      </c>
      <c r="G611" s="140" t="str">
        <f>IF(D611="","*",VLOOKUP(F611,BS_ATIVIDADE[],3,FALSE))</f>
        <v>DORMENTE - DESCARGA</v>
      </c>
      <c r="H611" s="104" t="s">
        <v>104</v>
      </c>
      <c r="I611" s="104" t="s">
        <v>104</v>
      </c>
      <c r="J611" s="104">
        <v>56</v>
      </c>
      <c r="K611" s="104">
        <v>190</v>
      </c>
      <c r="L611" s="104">
        <v>167.5</v>
      </c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1" s="105">
        <v>0.375</v>
      </c>
      <c r="P611" s="105">
        <v>4.1666666666666664E-2</v>
      </c>
      <c r="Q611" s="104">
        <v>100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1181</v>
      </c>
      <c r="W611" s="149" t="s">
        <v>1905</v>
      </c>
      <c r="X611" s="103" t="s">
        <v>421</v>
      </c>
      <c r="Y611" s="128" t="s">
        <v>424</v>
      </c>
      <c r="Z611" s="103"/>
      <c r="AA611" s="104">
        <v>1</v>
      </c>
      <c r="AB611" s="102" t="s">
        <v>412</v>
      </c>
      <c r="AC611" s="150"/>
      <c r="AD611" s="106">
        <v>0.29166666666666669</v>
      </c>
      <c r="AE611" s="104">
        <v>7629</v>
      </c>
      <c r="AF611" s="104" t="s">
        <v>593</v>
      </c>
      <c r="AG611" s="104" t="s">
        <v>593</v>
      </c>
      <c r="AH611" s="15"/>
      <c r="AI611" s="125" t="str">
        <f>IF(BS_CONTROLE[[#This Row],[Atividade]]=0, "-", BS_CONTROLE[[#This Row],[Atividade]])</f>
        <v>PDM - DESCARGA - DORMENTE</v>
      </c>
      <c r="AJ611" s="9" t="str">
        <f>IF(BS_CONTROLE[[#This Row],[Atividade]]=0, "-", BS_CONTROLE[[#This Row],[Atividade]])</f>
        <v>PDM - DESCARGA - DORMENTE</v>
      </c>
      <c r="AK611" s="31" t="str">
        <f>BS_CONTROLE[[#This Row],[Local - Partida]]</f>
        <v>ZYU1</v>
      </c>
      <c r="AL611" s="31" t="str">
        <f>BS_CONTROLE[[#This Row],[Local - Encerramento]]</f>
        <v>ZYU1</v>
      </c>
      <c r="AM611" s="104" t="str">
        <f>IF(BS_CONTROLE[[#This Row],[Entre - Estações]]=0, "-", BS_CONTROLE[[#This Row],[Entre - Estações]])</f>
        <v>ZDY-ZFY</v>
      </c>
      <c r="AN611" s="104" t="str">
        <f>IF(BS_CONTROLE[[#This Row],[SB]]=0, "-", BS_CONTROLE[[#This Row],[SB]])</f>
        <v>189ZFY</v>
      </c>
      <c r="AO611" s="104">
        <f>IF(BS_CONTROLE[[#This Row],[SUB]]=0, "-", BS_CONTROLE[[#This Row],[SUB]])</f>
        <v>56</v>
      </c>
      <c r="AP611" s="104">
        <f>BS_CONTROLE[[#This Row],[KM - Inicio]]</f>
        <v>190</v>
      </c>
      <c r="AQ611" s="104">
        <f>BS_CONTROLE[[#This Row],[KM - Inicio]]</f>
        <v>190</v>
      </c>
      <c r="AR611" s="107"/>
      <c r="AS611" s="107"/>
      <c r="AT611" s="107"/>
      <c r="AU611" s="135"/>
      <c r="AV611" s="135"/>
      <c r="AW611" s="14"/>
      <c r="AX611" s="14"/>
      <c r="AY611" s="160">
        <f t="shared" si="63"/>
        <v>0</v>
      </c>
      <c r="AZ611" s="151"/>
      <c r="BA611" s="108"/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/>
      </c>
    </row>
    <row r="612" spans="1:72">
      <c r="A612" s="47" t="str">
        <f t="shared" si="62"/>
        <v>ROBSON (TF-701)</v>
      </c>
      <c r="B612" s="101"/>
      <c r="C612" s="134" t="str">
        <f>IF(BS_CONTROLE[[#This Row],[DATA]]="","",WEEKNUM(BS_CONTROLE[[#This Row],[DATA]]))</f>
        <v/>
      </c>
      <c r="D612" s="103" t="s">
        <v>935</v>
      </c>
      <c r="E612" s="155">
        <v>310</v>
      </c>
      <c r="F612" s="125" t="s">
        <v>779</v>
      </c>
      <c r="G612" s="140" t="str">
        <f>IF(D612="","*",VLOOKUP(F612,BS_ATIVIDADE[],3,FALSE))</f>
        <v>DORMENTE - SUBSTITUIÇÂO</v>
      </c>
      <c r="H612" s="105" t="s">
        <v>593</v>
      </c>
      <c r="I612" s="105" t="s">
        <v>593</v>
      </c>
      <c r="J612" s="104">
        <v>56</v>
      </c>
      <c r="K612" s="104">
        <v>190.3</v>
      </c>
      <c r="L612" s="104">
        <v>190.5</v>
      </c>
      <c r="M612" s="126" t="s">
        <v>95</v>
      </c>
      <c r="N612" s="126" t="s">
        <v>242</v>
      </c>
      <c r="O612" s="105">
        <v>0.375</v>
      </c>
      <c r="P612" s="105">
        <v>8.3333333333333329E-2</v>
      </c>
      <c r="Q612" s="104">
        <v>50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1417</v>
      </c>
      <c r="W612" s="149" t="s">
        <v>1075</v>
      </c>
      <c r="X612" s="103" t="s">
        <v>421</v>
      </c>
      <c r="Y612" s="128"/>
      <c r="Z612" s="103"/>
      <c r="AA612" s="104" t="s">
        <v>593</v>
      </c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PDM - SUBSTITUIÇÃO - DORMENTE</v>
      </c>
      <c r="AJ612" s="9" t="str">
        <f>IF(BS_CONTROLE[[#This Row],[Atividade]]=0, "-", BS_CONTROLE[[#This Row],[Atividade]])</f>
        <v>PDM - SUBSTITUIÇÃO - DORMENTE</v>
      </c>
      <c r="AK612" s="31" t="str">
        <f>BS_CONTROLE[[#This Row],[Local - Partida]]</f>
        <v>-</v>
      </c>
      <c r="AL612" s="31" t="str">
        <f>BS_CONTROLE[[#This Row],[Local - Encerramento]]</f>
        <v>-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190.3</v>
      </c>
      <c r="AQ612" s="104">
        <f>BS_CONTROLE[[#This Row],[KM - Inicio]]</f>
        <v>190.3</v>
      </c>
      <c r="AR612" s="107"/>
      <c r="AS612" s="107"/>
      <c r="AT612" s="107"/>
      <c r="AU612" s="135"/>
      <c r="AV612" s="135"/>
      <c r="AW612" s="14"/>
      <c r="AX612" s="14"/>
      <c r="AY612" s="160">
        <f t="shared" si="63"/>
        <v>0</v>
      </c>
      <c r="AZ612" s="151"/>
      <c r="BA612" s="108"/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185" t="str">
        <f t="shared" si="61"/>
        <v/>
      </c>
    </row>
    <row r="613" spans="1:72">
      <c r="A613" s="47" t="str">
        <f t="shared" si="62"/>
        <v>JACIANO (TF-674)</v>
      </c>
      <c r="B613" s="101"/>
      <c r="C613" s="134" t="str">
        <f>IF(BS_CONTROLE[[#This Row],[DATA]]="","",WEEKNUM(BS_CONTROLE[[#This Row],[DATA]]))</f>
        <v/>
      </c>
      <c r="D613" s="103" t="s">
        <v>895</v>
      </c>
      <c r="E613" s="155"/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1804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ROBSON (TP-729)</v>
      </c>
      <c r="B614" s="101"/>
      <c r="C614" s="134" t="str">
        <f>IF(BS_CONTROLE[[#This Row],[DATA]]="","",WEEKNUM(BS_CONTROLE[[#This Row],[DATA]]))</f>
        <v/>
      </c>
      <c r="D614" s="103" t="s">
        <v>936</v>
      </c>
      <c r="E614" s="155"/>
      <c r="F614" s="125" t="s">
        <v>671</v>
      </c>
      <c r="G614" s="140" t="str">
        <f>IF(D614="","*",VLOOKUP(F614,BS_ATIVIDADE[],3,FALSE))</f>
        <v>LIMPEZA LASTRO</v>
      </c>
      <c r="H614" s="105" t="s">
        <v>593</v>
      </c>
      <c r="I614" s="105" t="s">
        <v>593</v>
      </c>
      <c r="J614" s="104">
        <v>56</v>
      </c>
      <c r="K614" s="104">
        <v>187.58</v>
      </c>
      <c r="L614" s="104" t="s">
        <v>593</v>
      </c>
      <c r="M614" s="126" t="s">
        <v>95</v>
      </c>
      <c r="N614" s="126" t="s">
        <v>241</v>
      </c>
      <c r="O614" s="105">
        <v>0.375</v>
      </c>
      <c r="P614" s="105">
        <v>8.3333333333333329E-2</v>
      </c>
      <c r="Q614" s="104">
        <v>10</v>
      </c>
      <c r="R614" s="10" t="str">
        <f>IFERROR(_xlfn.XLOOKUP(F614, BS_ATIVIDADE[ATIVIDADE],BS_ATIVIDADE[UNIDADE] ), "*")</f>
        <v>M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1417</v>
      </c>
      <c r="W614" s="149" t="s">
        <v>1196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LIMPEZA LASTRO</v>
      </c>
      <c r="AJ614" s="9" t="str">
        <f>IF(BS_CONTROLE[[#This Row],[Atividade]]=0, "-", BS_CONTROLE[[#This Row],[Atividade]])</f>
        <v>LIMPEZA LASTRO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ZXP189</v>
      </c>
      <c r="AO614" s="104">
        <f>IF(BS_CONTROLE[[#This Row],[SUB]]=0, "-", BS_CONTROLE[[#This Row],[SUB]])</f>
        <v>56</v>
      </c>
      <c r="AP614" s="104">
        <f>BS_CONTROLE[[#This Row],[KM - Inicio]]</f>
        <v>187.58</v>
      </c>
      <c r="AQ614" s="104">
        <f>BS_CONTROLE[[#This Row],[KM - Inicio]]</f>
        <v>187.58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M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A8446077</v>
      </c>
      <c r="B615" s="101">
        <v>46077</v>
      </c>
      <c r="C615" s="134">
        <f>IF(BS_CONTROLE[[#This Row],[DATA]]="","",WEEKNUM(BS_CONTROLE[[#This Row],[DATA]]))</f>
        <v>9</v>
      </c>
      <c r="D615" s="103" t="s">
        <v>727</v>
      </c>
      <c r="E615" s="155">
        <v>609</v>
      </c>
      <c r="F615" s="125" t="s">
        <v>614</v>
      </c>
      <c r="G615" s="140" t="str">
        <f>IF(D615="","*",VLOOKUP(F615,BS_ATIVIDADE[],3,FALSE))</f>
        <v>DETECÇÃO</v>
      </c>
      <c r="H615" s="105" t="s">
        <v>1351</v>
      </c>
      <c r="I615" s="105" t="s">
        <v>1810</v>
      </c>
      <c r="J615" s="104">
        <v>55</v>
      </c>
      <c r="K615" s="104">
        <v>76.3</v>
      </c>
      <c r="L615" s="104" t="s">
        <v>593</v>
      </c>
      <c r="M615" s="126" t="s">
        <v>1906</v>
      </c>
      <c r="N615" s="126" t="s">
        <v>1907</v>
      </c>
      <c r="O615" s="105">
        <v>0.33333333333333331</v>
      </c>
      <c r="P615" s="105">
        <v>4.1666666666666664E-2</v>
      </c>
      <c r="Q615" s="104">
        <v>100</v>
      </c>
      <c r="R615" s="10" t="str">
        <f>IFERROR(_xlfn.XLOOKUP(F615, BS_ATIVIDADE[ATIVIDADE],BS_ATIVIDADE[UNIDADE] ), "*")</f>
        <v>KM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5" s="104" t="s">
        <v>1354</v>
      </c>
      <c r="W615" s="149" t="s">
        <v>1355</v>
      </c>
      <c r="X615" s="103" t="s">
        <v>416</v>
      </c>
      <c r="Y615" s="128" t="s">
        <v>415</v>
      </c>
      <c r="Z615" s="103"/>
      <c r="AA615" s="104">
        <v>1</v>
      </c>
      <c r="AB615" s="102" t="s">
        <v>412</v>
      </c>
      <c r="AC615" s="150"/>
      <c r="AD615" s="106">
        <v>0.29166666666666669</v>
      </c>
      <c r="AE615" s="104"/>
      <c r="AF615" s="104"/>
      <c r="AG615" s="104"/>
      <c r="AH615" s="15"/>
      <c r="AI615" s="125" t="str">
        <f>IF(BS_CONTROLE[[#This Row],[Atividade]]=0, "-", BS_CONTROLE[[#This Row],[Atividade]])</f>
        <v>DETECÇÃO - RONDA 7 DIAS</v>
      </c>
      <c r="AJ615" s="9" t="str">
        <f>IF(BS_CONTROLE[[#This Row],[Atividade]]=0, "-", BS_CONTROLE[[#This Row],[Atividade]])</f>
        <v>DETECÇÃO - RONDA 7 DIAS</v>
      </c>
      <c r="AK615" s="31" t="str">
        <f>BS_CONTROLE[[#This Row],[Local - Partida]]</f>
        <v>ZKEZGA</v>
      </c>
      <c r="AL615" s="31" t="str">
        <f>BS_CONTROLE[[#This Row],[Local - Encerramento]]</f>
        <v>ZEV-1</v>
      </c>
      <c r="AM615" s="104" t="str">
        <f>IF(BS_CONTROLE[[#This Row],[Entre - Estações]]=0, "-", BS_CONTROLE[[#This Row],[Entre - Estações]])</f>
        <v>ZKEZGA-ZEV</v>
      </c>
      <c r="AN615" s="104" t="str">
        <f>IF(BS_CONTROLE[[#This Row],[SB]]=0, "-", BS_CONTROLE[[#This Row],[SB]])</f>
        <v>ZKEZGAZEV</v>
      </c>
      <c r="AO615" s="104">
        <f>IF(BS_CONTROLE[[#This Row],[SUB]]=0, "-", BS_CONTROLE[[#This Row],[SUB]])</f>
        <v>55</v>
      </c>
      <c r="AP615" s="104">
        <f>BS_CONTROLE[[#This Row],[KM - Inicio]]</f>
        <v>76.3</v>
      </c>
      <c r="AQ615" s="104">
        <f>BS_CONTROLE[[#This Row],[KM - Inicio]]</f>
        <v>76.3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KM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Produção e Intervalo</v>
      </c>
      <c r="BR615" s="19">
        <f t="shared" si="59"/>
        <v>0</v>
      </c>
      <c r="BS615" s="19">
        <f t="shared" si="60"/>
        <v>0</v>
      </c>
      <c r="BT615" s="185" t="str">
        <f t="shared" si="61"/>
        <v/>
      </c>
    </row>
    <row r="616" spans="1:72">
      <c r="A616" s="47" t="str">
        <f t="shared" si="62"/>
        <v>SUPER ZWW46077</v>
      </c>
      <c r="B616" s="101">
        <v>46077</v>
      </c>
      <c r="C616" s="134">
        <f>IF(BS_CONTROLE[[#This Row],[DATA]]="","",WEEKNUM(BS_CONTROLE[[#This Row],[DATA]]))</f>
        <v>9</v>
      </c>
      <c r="D616" s="103" t="s">
        <v>662</v>
      </c>
      <c r="E616" s="155">
        <v>610</v>
      </c>
      <c r="F616" s="125" t="s">
        <v>583</v>
      </c>
      <c r="G616" s="140" t="str">
        <f>IF(D616="","*",VLOOKUP(F616,BS_ATIVIDADE[],3,FALSE))</f>
        <v>OUTROS</v>
      </c>
      <c r="H616" s="105" t="s">
        <v>593</v>
      </c>
      <c r="I616" s="105" t="s">
        <v>593</v>
      </c>
      <c r="J616" s="104">
        <v>55</v>
      </c>
      <c r="K616" s="104">
        <v>87.256</v>
      </c>
      <c r="L616" s="104">
        <v>97.6</v>
      </c>
      <c r="M616" s="126" t="s">
        <v>31</v>
      </c>
      <c r="N616" s="126" t="s">
        <v>1908</v>
      </c>
      <c r="O616" s="105">
        <v>0.41666666666666669</v>
      </c>
      <c r="P616" s="105">
        <v>0.125</v>
      </c>
      <c r="Q616" s="104">
        <v>1</v>
      </c>
      <c r="R616" s="10" t="str">
        <f>IFERROR(_xlfn.XLOOKUP(F616, BS_ATIVIDADE[ATIVIDADE],BS_ATIVIDADE[UNIDADE] ), "*")</f>
        <v>BINÁRIO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1097</v>
      </c>
      <c r="W616" s="149" t="s">
        <v>1909</v>
      </c>
      <c r="X616" s="103" t="s">
        <v>416</v>
      </c>
      <c r="Y616" s="128" t="s">
        <v>424</v>
      </c>
      <c r="Z616" s="103"/>
      <c r="AA616" s="104" t="s">
        <v>593</v>
      </c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BLOCO</v>
      </c>
      <c r="AJ616" s="9" t="str">
        <f>IF(BS_CONTROLE[[#This Row],[Atividade]]=0, "-", BS_CONTROLE[[#This Row],[Atividade]])</f>
        <v>BLOCO</v>
      </c>
      <c r="AK616" s="31" t="str">
        <f>BS_CONTROLE[[#This Row],[Local - Partida]]</f>
        <v>-</v>
      </c>
      <c r="AL616" s="31" t="str">
        <f>BS_CONTROLE[[#This Row],[Local - Encerramento]]</f>
        <v>-</v>
      </c>
      <c r="AM616" s="104" t="str">
        <f>IF(BS_CONTROLE[[#This Row],[Entre - Estações]]=0, "-", BS_CONTROLE[[#This Row],[Entre - Estações]])</f>
        <v>ZWW-ZKW</v>
      </c>
      <c r="AN616" s="104" t="str">
        <f>IF(BS_CONTROLE[[#This Row],[SB]]=0, "-", BS_CONTROLE[[#This Row],[SB]])</f>
        <v>ZWWZKW</v>
      </c>
      <c r="AO616" s="104">
        <f>IF(BS_CONTROLE[[#This Row],[SUB]]=0, "-", BS_CONTROLE[[#This Row],[SUB]])</f>
        <v>55</v>
      </c>
      <c r="AP616" s="104">
        <f>BS_CONTROLE[[#This Row],[KM - Inicio]]</f>
        <v>87.256</v>
      </c>
      <c r="AQ616" s="104">
        <f>BS_CONTROLE[[#This Row],[KM - Inicio]]</f>
        <v>87.256</v>
      </c>
      <c r="AR616" s="107"/>
      <c r="AS616" s="107"/>
      <c r="AT616" s="107"/>
      <c r="AU616" s="135"/>
      <c r="AV616" s="135"/>
      <c r="AW616" s="14"/>
      <c r="AX616" s="14"/>
      <c r="AY616" s="160">
        <f t="shared" si="63"/>
        <v>0</v>
      </c>
      <c r="AZ616" s="151"/>
      <c r="BA616" s="108"/>
      <c r="BB616" s="10" t="str">
        <f>IFERROR(_xlfn.XLOOKUP(AI616, BS_ATIVIDADE[ATIVIDADE],BS_ATIVIDADE[UNIDADE] ), "*")</f>
        <v>BINÁRIO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/>
      </c>
    </row>
    <row r="617" spans="1:72">
      <c r="A617" s="47" t="str">
        <f t="shared" si="62"/>
        <v>EDSON (TP-780)46077</v>
      </c>
      <c r="B617" s="101">
        <v>46077</v>
      </c>
      <c r="C617" s="134">
        <f>IF(BS_CONTROLE[[#This Row],[DATA]]="","",WEEKNUM(BS_CONTROLE[[#This Row],[DATA]]))</f>
        <v>9</v>
      </c>
      <c r="D617" s="103" t="s">
        <v>878</v>
      </c>
      <c r="E617" s="155">
        <v>580</v>
      </c>
      <c r="F617" s="125" t="s">
        <v>782</v>
      </c>
      <c r="G617" s="140" t="str">
        <f>IF(D617="","*",VLOOKUP(F617,BS_ATIVIDADE[],3,FALSE))</f>
        <v>TRILHO - SUBSTITUIÇÂO</v>
      </c>
      <c r="H617" s="105" t="s">
        <v>593</v>
      </c>
      <c r="I617" s="105"/>
      <c r="J617" s="104">
        <v>55</v>
      </c>
      <c r="K617" s="104">
        <v>95.664000000000001</v>
      </c>
      <c r="L617" s="104">
        <v>96.132999999999996</v>
      </c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7" s="105">
        <v>0.41666666666666669</v>
      </c>
      <c r="P617" s="105">
        <v>6.9444444444444447E-4</v>
      </c>
      <c r="Q617" s="104">
        <v>624</v>
      </c>
      <c r="R617" s="10" t="str">
        <f>IFERROR(_xlfn.XLOOKUP(F617, BS_ATIVIDADE[ATIVIDADE],BS_ATIVIDADE[UNIDADE] ), "*")</f>
        <v>M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1344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PDM - SUBSTITUIÇÃO - TRILHO</v>
      </c>
      <c r="AJ617" s="9" t="str">
        <f>IF(BS_CONTROLE[[#This Row],[Atividade]]=0, "-", BS_CONTROLE[[#This Row],[Atividade]])</f>
        <v>PDM - SUBSTITUIÇÃO - TRILHO</v>
      </c>
      <c r="AK617" s="31" t="str">
        <f>BS_CONTROLE[[#This Row],[Local - Partida]]</f>
        <v>-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ZKW</v>
      </c>
      <c r="AN617" s="104" t="str">
        <f>IF(BS_CONTROLE[[#This Row],[SB]]=0, "-", BS_CONTROLE[[#This Row],[SB]])</f>
        <v>ZKW2</v>
      </c>
      <c r="AO617" s="104">
        <f>IF(BS_CONTROLE[[#This Row],[SUB]]=0, "-", BS_CONTROLE[[#This Row],[SUB]])</f>
        <v>55</v>
      </c>
      <c r="AP617" s="104">
        <f>BS_CONTROLE[[#This Row],[KM - Inicio]]</f>
        <v>95.664000000000001</v>
      </c>
      <c r="AQ617" s="104">
        <f>BS_CONTROLE[[#This Row],[KM - Inicio]]</f>
        <v>95.664000000000001</v>
      </c>
      <c r="AR617" s="107"/>
      <c r="AS617" s="107"/>
      <c r="AT617" s="107"/>
      <c r="AU617" s="135"/>
      <c r="AV617" s="135"/>
      <c r="AW617" s="14"/>
      <c r="AX617" s="14"/>
      <c r="AY617" s="160">
        <f t="shared" si="63"/>
        <v>0</v>
      </c>
      <c r="AZ617" s="151"/>
      <c r="BA617" s="108"/>
      <c r="BB617" s="10" t="str">
        <f>IFERROR(_xlfn.XLOOKUP(AI617, BS_ATIVIDADE[ATIVIDADE],BS_ATIVIDADE[UNIDADE] ), "*")</f>
        <v>M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/>
      </c>
    </row>
    <row r="618" spans="1:72">
      <c r="A618" s="47" t="str">
        <f t="shared" si="62"/>
        <v>V8946077</v>
      </c>
      <c r="B618" s="101">
        <v>46077</v>
      </c>
      <c r="C618" s="134">
        <f>IF(BS_CONTROLE[[#This Row],[DATA]]="","",WEEKNUM(BS_CONTROLE[[#This Row],[DATA]]))</f>
        <v>9</v>
      </c>
      <c r="D618" s="103" t="s">
        <v>807</v>
      </c>
      <c r="E618" s="155"/>
      <c r="F618" s="125" t="s">
        <v>698</v>
      </c>
      <c r="G618" s="140" t="str">
        <f>IF(D618="","*",VLOOKUP(F618,BS_ATIVIDADE[],3,FALSE))</f>
        <v>MECANIZAÇÃO - SOCADORA</v>
      </c>
      <c r="H618" s="105" t="s">
        <v>201</v>
      </c>
      <c r="I618" s="105" t="s">
        <v>201</v>
      </c>
      <c r="J618" s="104">
        <v>55</v>
      </c>
      <c r="K618" s="104">
        <v>94.2</v>
      </c>
      <c r="L618" s="104">
        <v>94.8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8" s="105">
        <v>0.40277777777777779</v>
      </c>
      <c r="P618" s="105">
        <v>6.9444444444444447E-4</v>
      </c>
      <c r="Q618" s="104">
        <v>480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1066</v>
      </c>
      <c r="W618" s="149" t="s">
        <v>1664</v>
      </c>
      <c r="X618" s="103" t="s">
        <v>416</v>
      </c>
      <c r="Y618" s="128" t="s">
        <v>424</v>
      </c>
      <c r="Z618" s="103"/>
      <c r="AA618" s="104">
        <v>1</v>
      </c>
      <c r="AB618" s="102" t="s">
        <v>412</v>
      </c>
      <c r="AC618" s="150" t="s">
        <v>406</v>
      </c>
      <c r="AD618" s="106">
        <v>0.35416666666666669</v>
      </c>
      <c r="AE618" s="104">
        <v>6239</v>
      </c>
      <c r="AF618" s="104">
        <v>6809</v>
      </c>
      <c r="AG618" s="104" t="s">
        <v>593</v>
      </c>
      <c r="AH618" s="15"/>
      <c r="AI618" s="125" t="str">
        <f>IF(BS_CONTROLE[[#This Row],[Atividade]]=0, "-", BS_CONTROLE[[#This Row],[Atividade]])</f>
        <v>MECANIZAÇÃO - SOCADORA</v>
      </c>
      <c r="AJ618" s="9" t="str">
        <f>IF(BS_CONTROLE[[#This Row],[Atividade]]=0, "-", BS_CONTROLE[[#This Row],[Atividade]])</f>
        <v>MECANIZAÇÃO - SOCADORA</v>
      </c>
      <c r="AK618" s="31" t="str">
        <f>BS_CONTROLE[[#This Row],[Local - Partida]]</f>
        <v>102ZKW2</v>
      </c>
      <c r="AL618" s="31" t="str">
        <f>BS_CONTROLE[[#This Row],[Local - Encerramento]]</f>
        <v>102ZKW2</v>
      </c>
      <c r="AM618" s="104" t="str">
        <f>IF(BS_CONTROLE[[#This Row],[Entre - Estações]]=0, "-", BS_CONTROLE[[#This Row],[Entre - Estações]])</f>
        <v>ZWW-ZKW</v>
      </c>
      <c r="AN618" s="104" t="str">
        <f>IF(BS_CONTROLE[[#This Row],[SB]]=0, "-", BS_CONTROLE[[#This Row],[SB]])</f>
        <v>ZKWK932</v>
      </c>
      <c r="AO618" s="104">
        <f>IF(BS_CONTROLE[[#This Row],[SUB]]=0, "-", BS_CONTROLE[[#This Row],[SUB]])</f>
        <v>55</v>
      </c>
      <c r="AP618" s="104">
        <f>BS_CONTROLE[[#This Row],[KM - Inicio]]</f>
        <v>94.2</v>
      </c>
      <c r="AQ618" s="104">
        <f>BS_CONTROLE[[#This Row],[KM - Inicio]]</f>
        <v>94.2</v>
      </c>
      <c r="AR618" s="107"/>
      <c r="AS618" s="107"/>
      <c r="AT618" s="107"/>
      <c r="AU618" s="135"/>
      <c r="AV618" s="135"/>
      <c r="AW618" s="14"/>
      <c r="AX618" s="14"/>
      <c r="AY618" s="160">
        <f t="shared" si="63"/>
        <v>0</v>
      </c>
      <c r="AZ618" s="151"/>
      <c r="BA618" s="108"/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/>
      </c>
    </row>
    <row r="619" spans="1:72">
      <c r="A619" s="47" t="str">
        <f t="shared" si="62"/>
        <v>W6046077</v>
      </c>
      <c r="B619" s="101">
        <v>46077</v>
      </c>
      <c r="C619" s="134">
        <f>IF(BS_CONTROLE[[#This Row],[DATA]]="","",WEEKNUM(BS_CONTROLE[[#This Row],[DATA]]))</f>
        <v>9</v>
      </c>
      <c r="D619" s="103" t="s">
        <v>828</v>
      </c>
      <c r="E619" s="155">
        <v>582</v>
      </c>
      <c r="F619" s="125" t="s">
        <v>756</v>
      </c>
      <c r="G619" s="140" t="str">
        <f>IF(D619="","*",VLOOKUP(F619,BS_ATIVIDADE[],3,FALSE))</f>
        <v>DORMENTE - DESCARGA</v>
      </c>
      <c r="H619" s="105" t="s">
        <v>1864</v>
      </c>
      <c r="I619" s="105" t="s">
        <v>1864</v>
      </c>
      <c r="J619" s="104">
        <v>55</v>
      </c>
      <c r="K619" s="104">
        <v>127.4</v>
      </c>
      <c r="L619" s="104">
        <v>137</v>
      </c>
      <c r="M619" s="126" t="s">
        <v>49</v>
      </c>
      <c r="N619" s="126" t="s">
        <v>1874</v>
      </c>
      <c r="O619" s="105">
        <v>0.33333333333333331</v>
      </c>
      <c r="P619" s="105">
        <v>8.3333333333333329E-2</v>
      </c>
      <c r="Q619" s="104">
        <v>1000</v>
      </c>
      <c r="R619" s="10" t="str">
        <f>IFERROR(_xlfn.XLOOKUP(F619, BS_ATIVIDADE[ATIVIDADE],BS_ATIVIDADE[UNIDADE] ), "*")</f>
        <v>Nº DE DORMENTES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1097</v>
      </c>
      <c r="W619" s="149" t="s">
        <v>1584</v>
      </c>
      <c r="X619" s="103" t="s">
        <v>421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0.29166666666666669</v>
      </c>
      <c r="AE619" s="104">
        <v>7694</v>
      </c>
      <c r="AF619" s="104" t="s">
        <v>593</v>
      </c>
      <c r="AG619" s="104" t="s">
        <v>593</v>
      </c>
      <c r="AH619" s="15"/>
      <c r="AI619" s="125" t="str">
        <f>IF(BS_CONTROLE[[#This Row],[Atividade]]=0, "-", BS_CONTROLE[[#This Row],[Atividade]])</f>
        <v>PDM - DESCARGA - DORMENTE</v>
      </c>
      <c r="AJ619" s="9" t="str">
        <f>IF(BS_CONTROLE[[#This Row],[Atividade]]=0, "-", BS_CONTROLE[[#This Row],[Atividade]])</f>
        <v>PDM - DESCARGA - DORMENTE</v>
      </c>
      <c r="AK619" s="31" t="str">
        <f>BS_CONTROLE[[#This Row],[Local - Partida]]</f>
        <v>ZEM130-2</v>
      </c>
      <c r="AL619" s="31" t="str">
        <f>BS_CONTROLE[[#This Row],[Local - Encerramento]]</f>
        <v>ZEM130-2</v>
      </c>
      <c r="AM619" s="104" t="str">
        <f>IF(BS_CONTROLE[[#This Row],[Entre - Estações]]=0, "-", BS_CONTROLE[[#This Row],[Entre - Estações]])</f>
        <v>ZWI-ZEM</v>
      </c>
      <c r="AN619" s="104" t="str">
        <f>IF(BS_CONTROLE[[#This Row],[SB]]=0, "-", BS_CONTROLE[[#This Row],[SB]])</f>
        <v>130ZYQW/ZEM2</v>
      </c>
      <c r="AO619" s="104">
        <f>IF(BS_CONTROLE[[#This Row],[SUB]]=0, "-", BS_CONTROLE[[#This Row],[SUB]])</f>
        <v>55</v>
      </c>
      <c r="AP619" s="104">
        <f>BS_CONTROLE[[#This Row],[KM - Inicio]]</f>
        <v>127.4</v>
      </c>
      <c r="AQ619" s="104">
        <f>BS_CONTROLE[[#This Row],[KM - Inicio]]</f>
        <v>127.4</v>
      </c>
      <c r="AR619" s="107"/>
      <c r="AS619" s="107"/>
      <c r="AT619" s="107"/>
      <c r="AU619" s="135"/>
      <c r="AV619" s="135"/>
      <c r="AW619" s="14"/>
      <c r="AX619" s="14"/>
      <c r="AY619" s="160">
        <f t="shared" si="63"/>
        <v>0</v>
      </c>
      <c r="AZ619" s="151"/>
      <c r="BA619" s="108"/>
      <c r="BB619" s="10" t="str">
        <f>IFERROR(_xlfn.XLOOKUP(AI619, BS_ATIVIDADE[ATIVIDADE],BS_ATIVIDADE[UNIDADE] ), "*")</f>
        <v>Nº DE DORMENTES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/>
      </c>
    </row>
    <row r="620" spans="1:72">
      <c r="A620" s="47" t="str">
        <f t="shared" si="62"/>
        <v/>
      </c>
      <c r="B620" s="101"/>
      <c r="C620" s="134" t="str">
        <f>IF(BS_CONTROLE[[#This Row],[DATA]]="","",WEEKNUM(BS_CONTROLE[[#This Row],[DATA]]))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3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185" t="str">
        <f t="shared" si="61"/>
        <v/>
      </c>
    </row>
    <row r="621" spans="1:72">
      <c r="A621" s="47" t="str">
        <f t="shared" si="62"/>
        <v>W9946077</v>
      </c>
      <c r="B621" s="101">
        <v>46077</v>
      </c>
      <c r="C621" s="134">
        <f>IF(BS_CONTROLE[[#This Row],[DATA]]="","",WEEKNUM(BS_CONTROLE[[#This Row],[DATA]]))</f>
        <v>9</v>
      </c>
      <c r="D621" s="103" t="s">
        <v>845</v>
      </c>
      <c r="E621" s="155"/>
      <c r="F621" s="125" t="s">
        <v>607</v>
      </c>
      <c r="G621" s="140" t="str">
        <f>IF(D621="","*",VLOOKUP(F621,BS_ATIVIDADE[],3,FALSE))</f>
        <v>OUTROS</v>
      </c>
      <c r="H621" s="105" t="s">
        <v>201</v>
      </c>
      <c r="I621" s="105" t="s">
        <v>1864</v>
      </c>
      <c r="J621" s="104">
        <v>55</v>
      </c>
      <c r="K621" s="104">
        <v>102</v>
      </c>
      <c r="L621" s="104">
        <v>135</v>
      </c>
      <c r="M621" s="126" t="s">
        <v>1910</v>
      </c>
      <c r="N621" s="126" t="s">
        <v>1911</v>
      </c>
      <c r="O621" s="105">
        <v>0.45833333333333331</v>
      </c>
      <c r="P621" s="105">
        <v>4.1666666666666664E-2</v>
      </c>
      <c r="Q621" s="104">
        <v>1</v>
      </c>
      <c r="R621" s="10" t="str">
        <f>IFERROR(_xlfn.XLOOKUP(F621, BS_ATIVIDADE[ATIVIDADE],BS_ATIVIDADE[UNIDADE] ), "*")</f>
        <v>BINÁRIO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1" s="104" t="s">
        <v>1105</v>
      </c>
      <c r="W621" s="149" t="s">
        <v>1912</v>
      </c>
      <c r="X621" s="103" t="s">
        <v>421</v>
      </c>
      <c r="Y621" s="128" t="s">
        <v>424</v>
      </c>
      <c r="Z621" s="103"/>
      <c r="AA621" s="104">
        <v>2</v>
      </c>
      <c r="AB621" s="102" t="s">
        <v>412</v>
      </c>
      <c r="AC621" s="150"/>
      <c r="AD621" s="106">
        <v>0.4375</v>
      </c>
      <c r="AE621" s="104" t="s">
        <v>593</v>
      </c>
      <c r="AF621" s="104" t="s">
        <v>593</v>
      </c>
      <c r="AG621" s="104" t="s">
        <v>593</v>
      </c>
      <c r="AH621" s="15"/>
      <c r="AI621" s="125" t="str">
        <f>IF(BS_CONTROLE[[#This Row],[Atividade]]=0, "-", BS_CONTROLE[[#This Row],[Atividade]])</f>
        <v>DESLOCAMENTO</v>
      </c>
      <c r="AJ621" s="9" t="str">
        <f>IF(BS_CONTROLE[[#This Row],[Atividade]]=0, "-", BS_CONTROLE[[#This Row],[Atividade]])</f>
        <v>DESLOCAMENTO</v>
      </c>
      <c r="AK621" s="31" t="str">
        <f>BS_CONTROLE[[#This Row],[Local - Partida]]</f>
        <v>102ZKW2</v>
      </c>
      <c r="AL621" s="31" t="str">
        <f>BS_CONTROLE[[#This Row],[Local - Encerramento]]</f>
        <v>ZEM130-2</v>
      </c>
      <c r="AM621" s="104" t="str">
        <f>IF(BS_CONTROLE[[#This Row],[Entre - Estações]]=0, "-", BS_CONTROLE[[#This Row],[Entre - Estações]])</f>
        <v>ZKW-ZEM</v>
      </c>
      <c r="AN621" s="104" t="str">
        <f>IF(BS_CONTROLE[[#This Row],[SB]]=0, "-", BS_CONTROLE[[#This Row],[SB]])</f>
        <v>ZKWZEM</v>
      </c>
      <c r="AO621" s="104">
        <f>IF(BS_CONTROLE[[#This Row],[SUB]]=0, "-", BS_CONTROLE[[#This Row],[SUB]])</f>
        <v>55</v>
      </c>
      <c r="AP621" s="104">
        <f>BS_CONTROLE[[#This Row],[KM - Inicio]]</f>
        <v>102</v>
      </c>
      <c r="AQ621" s="104">
        <f>BS_CONTROLE[[#This Row],[KM - Inicio]]</f>
        <v>102</v>
      </c>
      <c r="AR621" s="107"/>
      <c r="AS621" s="107"/>
      <c r="AT621" s="107"/>
      <c r="AU621" s="135"/>
      <c r="AV621" s="135"/>
      <c r="AW621" s="14"/>
      <c r="AX621" s="14"/>
      <c r="AY621" s="160">
        <f t="shared" si="63"/>
        <v>0</v>
      </c>
      <c r="AZ621" s="151"/>
      <c r="BA621" s="108"/>
      <c r="BB621" s="10" t="str">
        <f>IFERROR(_xlfn.XLOOKUP(AI621, BS_ATIVIDADE[ATIVIDADE],BS_ATIVIDADE[UNIDADE] ), "*")</f>
        <v>BINÁRIO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Produção e Intervalo</v>
      </c>
      <c r="BR621" s="19">
        <f t="shared" si="59"/>
        <v>0</v>
      </c>
      <c r="BS621" s="19">
        <f t="shared" si="60"/>
        <v>0</v>
      </c>
      <c r="BT621" s="185" t="str">
        <f t="shared" si="61"/>
        <v/>
      </c>
    </row>
    <row r="622" spans="1:72">
      <c r="A622" s="47" t="str">
        <f t="shared" si="62"/>
        <v>MOD ZRB</v>
      </c>
      <c r="B622" s="101"/>
      <c r="C622" s="134" t="str">
        <f>IF(BS_CONTROLE[[#This Row],[DATA]]="","",WEEKNUM(BS_CONTROLE[[#This Row],[DATA]]))</f>
        <v/>
      </c>
      <c r="D622" s="103" t="s">
        <v>625</v>
      </c>
      <c r="E622" s="155">
        <v>584</v>
      </c>
      <c r="F622" s="125" t="s">
        <v>583</v>
      </c>
      <c r="G622" s="140" t="str">
        <f>IF(D622="","*",VLOOKUP(F622,BS_ATIVIDADE[],3,FALSE))</f>
        <v>OUTROS</v>
      </c>
      <c r="H622" s="105" t="s">
        <v>593</v>
      </c>
      <c r="I622" s="105" t="s">
        <v>593</v>
      </c>
      <c r="J622" s="104">
        <v>48</v>
      </c>
      <c r="K622" s="104">
        <v>145.9</v>
      </c>
      <c r="L622" s="104">
        <v>152</v>
      </c>
      <c r="M622" s="126" t="s">
        <v>63</v>
      </c>
      <c r="N622" s="126" t="s">
        <v>1304</v>
      </c>
      <c r="O622" s="105">
        <v>0.33333333333333331</v>
      </c>
      <c r="P622" s="105">
        <v>0.33333333333333331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2" s="104" t="s">
        <v>1105</v>
      </c>
      <c r="W622" s="149" t="s">
        <v>1747</v>
      </c>
      <c r="X622" s="103" t="s">
        <v>416</v>
      </c>
      <c r="Y622" s="128"/>
      <c r="Z622" s="103"/>
      <c r="AA622" s="104" t="s">
        <v>593</v>
      </c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BLOCO</v>
      </c>
      <c r="AJ622" s="9" t="str">
        <f>IF(BS_CONTROLE[[#This Row],[Atividade]]=0, "-", BS_CONTROLE[[#This Row],[Atividade]])</f>
        <v>BLOCO</v>
      </c>
      <c r="AK622" s="31" t="str">
        <f>BS_CONTROLE[[#This Row],[Local - Partida]]</f>
        <v>-</v>
      </c>
      <c r="AL622" s="31" t="str">
        <f>BS_CONTROLE[[#This Row],[Local - Encerramento]]</f>
        <v>-</v>
      </c>
      <c r="AM622" s="104" t="str">
        <f>IF(BS_CONTROLE[[#This Row],[Entre - Estações]]=0, "-", BS_CONTROLE[[#This Row],[Entre - Estações]])</f>
        <v>ZEJ-ZRB</v>
      </c>
      <c r="AN622" s="104" t="str">
        <f>IF(BS_CONTROLE[[#This Row],[SB]]=0, "-", BS_CONTROLE[[#This Row],[SB]])</f>
        <v>ZEJZRB</v>
      </c>
      <c r="AO622" s="104">
        <f>IF(BS_CONTROLE[[#This Row],[SUB]]=0, "-", BS_CONTROLE[[#This Row],[SUB]])</f>
        <v>48</v>
      </c>
      <c r="AP622" s="104">
        <f>BS_CONTROLE[[#This Row],[KM - Inicio]]</f>
        <v>145.9</v>
      </c>
      <c r="AQ622" s="104">
        <f>BS_CONTROLE[[#This Row],[KM - Inicio]]</f>
        <v>145.9</v>
      </c>
      <c r="AR622" s="107"/>
      <c r="AS622" s="107"/>
      <c r="AT622" s="107"/>
      <c r="AU622" s="135"/>
      <c r="AV622" s="135"/>
      <c r="AW622" s="14"/>
      <c r="AX622" s="14"/>
      <c r="AY622" s="160">
        <f t="shared" si="63"/>
        <v>0</v>
      </c>
      <c r="AZ622" s="151"/>
      <c r="BA622" s="108"/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185" t="str">
        <f t="shared" si="61"/>
        <v/>
      </c>
    </row>
    <row r="623" spans="1:72" ht="23.25">
      <c r="A623" s="47" t="str">
        <f t="shared" si="62"/>
        <v>W9746077</v>
      </c>
      <c r="B623" s="101">
        <v>46077</v>
      </c>
      <c r="C623" s="134">
        <f>IF(BS_CONTROLE[[#This Row],[DATA]]="","",WEEKNUM(BS_CONTROLE[[#This Row],[DATA]]))</f>
        <v>9</v>
      </c>
      <c r="D623" s="103" t="s">
        <v>843</v>
      </c>
      <c r="E623" s="155">
        <v>584</v>
      </c>
      <c r="F623" s="125" t="s">
        <v>607</v>
      </c>
      <c r="G623" s="140" t="str">
        <f>IF(D623="","*",VLOOKUP(F623,BS_ATIVIDADE[],3,FALSE))</f>
        <v>OUTROS</v>
      </c>
      <c r="H623" s="105" t="s">
        <v>1144</v>
      </c>
      <c r="I623" s="105" t="s">
        <v>1810</v>
      </c>
      <c r="J623" s="104">
        <v>48</v>
      </c>
      <c r="K623" s="104">
        <v>135</v>
      </c>
      <c r="L623" s="104" t="s">
        <v>593</v>
      </c>
      <c r="M623" s="126" t="s">
        <v>1811</v>
      </c>
      <c r="N623" s="126" t="s">
        <v>1812</v>
      </c>
      <c r="O623" s="105">
        <v>0.375</v>
      </c>
      <c r="P623" s="105">
        <v>4.1666666666666664E-2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1594</v>
      </c>
      <c r="W623" s="149" t="s">
        <v>1913</v>
      </c>
      <c r="X623" s="103" t="s">
        <v>421</v>
      </c>
      <c r="Y623" s="128" t="s">
        <v>424</v>
      </c>
      <c r="Z623" s="103"/>
      <c r="AA623" s="104">
        <v>2</v>
      </c>
      <c r="AB623" s="102" t="s">
        <v>412</v>
      </c>
      <c r="AC623" s="150"/>
      <c r="AD623" s="106">
        <v>0.375</v>
      </c>
      <c r="AE623" s="104" t="s">
        <v>593</v>
      </c>
      <c r="AF623" s="104"/>
      <c r="AG623" s="104"/>
      <c r="AH623" s="15"/>
      <c r="AI623" s="125" t="str">
        <f>IF(BS_CONTROLE[[#This Row],[Atividade]]=0, "-", BS_CONTROLE[[#This Row],[Atividade]])</f>
        <v>DESLOCAMENTO</v>
      </c>
      <c r="AJ623" s="9" t="str">
        <f>IF(BS_CONTROLE[[#This Row],[Atividade]]=0, "-", BS_CONTROLE[[#This Row],[Atividade]])</f>
        <v>DESLOCAMENTO</v>
      </c>
      <c r="AK623" s="31" t="str">
        <f>BS_CONTROLE[[#This Row],[Local - Partida]]</f>
        <v>ZEM-1</v>
      </c>
      <c r="AL623" s="31" t="str">
        <f>BS_CONTROLE[[#This Row],[Local - Encerramento]]</f>
        <v>ZEV-1</v>
      </c>
      <c r="AM623" s="104" t="str">
        <f>IF(BS_CONTROLE[[#This Row],[Entre - Estações]]=0, "-", BS_CONTROLE[[#This Row],[Entre - Estações]])</f>
        <v>ZEM-ZEV</v>
      </c>
      <c r="AN623" s="104" t="str">
        <f>IF(BS_CONTROLE[[#This Row],[SB]]=0, "-", BS_CONTROLE[[#This Row],[SB]])</f>
        <v>ZEMZEV</v>
      </c>
      <c r="AO623" s="104">
        <f>IF(BS_CONTROLE[[#This Row],[SUB]]=0, "-", BS_CONTROLE[[#This Row],[SUB]])</f>
        <v>48</v>
      </c>
      <c r="AP623" s="104">
        <f>BS_CONTROLE[[#This Row],[KM - Inicio]]</f>
        <v>135</v>
      </c>
      <c r="AQ623" s="104">
        <f>BS_CONTROLE[[#This Row],[KM - Inicio]]</f>
        <v>135</v>
      </c>
      <c r="AR623" s="107"/>
      <c r="AS623" s="107"/>
      <c r="AT623" s="107"/>
      <c r="AU623" s="135"/>
      <c r="AV623" s="135"/>
      <c r="AW623" s="14"/>
      <c r="AX623" s="14"/>
      <c r="AY623" s="160">
        <f t="shared" si="63"/>
        <v>0</v>
      </c>
      <c r="AZ623" s="151"/>
      <c r="BA623" s="108"/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/>
      </c>
    </row>
    <row r="624" spans="1:72">
      <c r="A624" s="47" t="str">
        <f t="shared" si="62"/>
        <v/>
      </c>
      <c r="B624" s="101"/>
      <c r="C624" s="134" t="str">
        <f>IF(BS_CONTROLE[[#This Row],[DATA]]="","",WEEKNUM(BS_CONTROLE[[#This Row],[DATA]]))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3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185" t="str">
        <f t="shared" si="61"/>
        <v/>
      </c>
    </row>
    <row r="625" spans="1:72">
      <c r="A625" s="47" t="str">
        <f t="shared" si="62"/>
        <v>MOD ZEZ</v>
      </c>
      <c r="B625" s="101"/>
      <c r="C625" s="134" t="str">
        <f>IF(BS_CONTROLE[[#This Row],[DATA]]="","",WEEKNUM(BS_CONTROLE[[#This Row],[DATA]]))</f>
        <v/>
      </c>
      <c r="D625" s="103" t="s">
        <v>617</v>
      </c>
      <c r="E625" s="155">
        <v>619</v>
      </c>
      <c r="F625" s="125" t="s">
        <v>583</v>
      </c>
      <c r="G625" s="140" t="str">
        <f>IF(D625="","*",VLOOKUP(F625,BS_ATIVIDADE[],3,FALSE))</f>
        <v>OUTROS</v>
      </c>
      <c r="H625" s="105" t="s">
        <v>593</v>
      </c>
      <c r="I625" s="105" t="s">
        <v>593</v>
      </c>
      <c r="J625" s="104">
        <v>92</v>
      </c>
      <c r="K625" s="104">
        <v>75.2</v>
      </c>
      <c r="L625" s="104">
        <v>81.8</v>
      </c>
      <c r="M625" s="126" t="s">
        <v>162</v>
      </c>
      <c r="N625" s="126" t="s">
        <v>1753</v>
      </c>
      <c r="O625" s="105">
        <v>0.35416666666666669</v>
      </c>
      <c r="P625" s="105">
        <v>0.33333333333333331</v>
      </c>
      <c r="Q625" s="104">
        <v>1</v>
      </c>
      <c r="R625" s="10" t="str">
        <f>IFERROR(_xlfn.XLOOKUP(F625, BS_ATIVIDADE[ATIVIDADE],BS_ATIVIDADE[UNIDADE] ), "*")</f>
        <v>BINÁRIO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5" s="104" t="s">
        <v>1148</v>
      </c>
      <c r="W625" s="149" t="s">
        <v>1754</v>
      </c>
      <c r="X625" s="103" t="s">
        <v>416</v>
      </c>
      <c r="Y625" s="128"/>
      <c r="Z625" s="103"/>
      <c r="AA625" s="104" t="s">
        <v>593</v>
      </c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BLOCO</v>
      </c>
      <c r="AJ625" s="9" t="str">
        <f>IF(BS_CONTROLE[[#This Row],[Atividade]]=0, "-", BS_CONTROLE[[#This Row],[Atividade]])</f>
        <v>BLOCO</v>
      </c>
      <c r="AK625" s="31" t="str">
        <f>BS_CONTROLE[[#This Row],[Local - Partida]]</f>
        <v>-</v>
      </c>
      <c r="AL625" s="31" t="str">
        <f>BS_CONTROLE[[#This Row],[Local - Encerramento]]</f>
        <v>-</v>
      </c>
      <c r="AM625" s="104" t="str">
        <f>IF(BS_CONTROLE[[#This Row],[Entre - Estações]]=0, "-", BS_CONTROLE[[#This Row],[Entre - Estações]])</f>
        <v>ZEZ-ZXW</v>
      </c>
      <c r="AN625" s="104" t="str">
        <f>IF(BS_CONTROLE[[#This Row],[SB]]=0, "-", BS_CONTROLE[[#This Row],[SB]])</f>
        <v>ZEZZXW</v>
      </c>
      <c r="AO625" s="104">
        <f>IF(BS_CONTROLE[[#This Row],[SUB]]=0, "-", BS_CONTROLE[[#This Row],[SUB]])</f>
        <v>92</v>
      </c>
      <c r="AP625" s="104">
        <f>BS_CONTROLE[[#This Row],[KM - Inicio]]</f>
        <v>75.2</v>
      </c>
      <c r="AQ625" s="104">
        <f>BS_CONTROLE[[#This Row],[KM - Inicio]]</f>
        <v>75.2</v>
      </c>
      <c r="AR625" s="107"/>
      <c r="AS625" s="107"/>
      <c r="AT625" s="107"/>
      <c r="AU625" s="135"/>
      <c r="AV625" s="135"/>
      <c r="AW625" s="14"/>
      <c r="AX625" s="14"/>
      <c r="AY625" s="160">
        <f t="shared" si="63"/>
        <v>0</v>
      </c>
      <c r="AZ625" s="151"/>
      <c r="BA625" s="108"/>
      <c r="BB625" s="10" t="str">
        <f>IFERROR(_xlfn.XLOOKUP(AI625, BS_ATIVIDADE[ATIVIDADE],BS_ATIVIDADE[UNIDADE] ), "*")</f>
        <v>BINÁRIO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ZGP</v>
      </c>
      <c r="B626" s="101"/>
      <c r="C626" s="134" t="str">
        <f>IF(BS_CONTROLE[[#This Row],[DATA]]="","",WEEKNUM(BS_CONTROLE[[#This Row],[DATA]]))</f>
        <v/>
      </c>
      <c r="D626" s="103" t="s">
        <v>622</v>
      </c>
      <c r="E626" s="155">
        <v>527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102</v>
      </c>
      <c r="L626" s="104">
        <v>106</v>
      </c>
      <c r="M626" s="126" t="s">
        <v>1773</v>
      </c>
      <c r="N626" s="126" t="s">
        <v>1774</v>
      </c>
      <c r="O626" s="105">
        <v>0.33333333333333331</v>
      </c>
      <c r="P626" s="105">
        <v>0.22916666666666666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1775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ZPT-ZGP</v>
      </c>
      <c r="AN626" s="104" t="str">
        <f>IF(BS_CONTROLE[[#This Row],[SB]]=0, "-", BS_CONTROLE[[#This Row],[SB]])</f>
        <v>ZPTZGP</v>
      </c>
      <c r="AO626" s="104">
        <f>IF(BS_CONTROLE[[#This Row],[SUB]]=0, "-", BS_CONTROLE[[#This Row],[SUB]])</f>
        <v>92</v>
      </c>
      <c r="AP626" s="104">
        <f>BS_CONTROLE[[#This Row],[KM - Inicio]]</f>
        <v>102</v>
      </c>
      <c r="AQ626" s="104">
        <f>BS_CONTROLE[[#This Row],[KM - Inicio]]</f>
        <v>102</v>
      </c>
      <c r="AR626" s="107"/>
      <c r="AS626" s="107"/>
      <c r="AT626" s="107"/>
      <c r="AU626" s="135"/>
      <c r="AV626" s="135"/>
      <c r="AW626" s="14"/>
      <c r="AX626" s="14"/>
      <c r="AY626" s="160">
        <f t="shared" si="63"/>
        <v>0</v>
      </c>
      <c r="AZ626" s="151"/>
      <c r="BA626" s="108"/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185" t="str">
        <f t="shared" si="61"/>
        <v/>
      </c>
    </row>
    <row r="627" spans="1:72">
      <c r="A627" s="47" t="str">
        <f t="shared" si="62"/>
        <v/>
      </c>
      <c r="B627" s="101"/>
      <c r="C627" s="134" t="str">
        <f>IF(BS_CONTROLE[[#This Row],[DATA]]="","",WEEKNUM(BS_CONTROLE[[#This Row],[DATA]]))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3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185" t="str">
        <f t="shared" si="61"/>
        <v/>
      </c>
    </row>
    <row r="628" spans="1:72">
      <c r="A628" s="47" t="str">
        <f t="shared" si="62"/>
        <v>HUELTON (TP-725)46077</v>
      </c>
      <c r="B628" s="101">
        <v>46077</v>
      </c>
      <c r="C628" s="134">
        <f>IF(BS_CONTROLE[[#This Row],[DATA]]="","",WEEKNUM(BS_CONTROLE[[#This Row],[DATA]]))</f>
        <v>9</v>
      </c>
      <c r="D628" s="103" t="s">
        <v>891</v>
      </c>
      <c r="E628" s="155">
        <v>557</v>
      </c>
      <c r="F628" s="125" t="s">
        <v>775</v>
      </c>
      <c r="G628" s="140" t="str">
        <f>IF(D628="","*",VLOOKUP(F628,BS_ATIVIDADE[],3,FALSE))</f>
        <v>SOLDA</v>
      </c>
      <c r="H628" s="105" t="s">
        <v>593</v>
      </c>
      <c r="I628" s="105" t="s">
        <v>593</v>
      </c>
      <c r="J628" s="104">
        <v>92</v>
      </c>
      <c r="K628" s="104">
        <v>106.7</v>
      </c>
      <c r="L628" s="104" t="s">
        <v>593</v>
      </c>
      <c r="M628" s="126" t="s">
        <v>335</v>
      </c>
      <c r="N628" s="126" t="s">
        <v>337</v>
      </c>
      <c r="O628" s="105">
        <v>0.41666666666666669</v>
      </c>
      <c r="P628" s="105">
        <v>6.25E-2</v>
      </c>
      <c r="Q628" s="104">
        <v>15</v>
      </c>
      <c r="R628" s="10" t="str">
        <f>IFERROR(_xlfn.XLOOKUP(F628, BS_ATIVIDADE[ATIVIDADE],BS_ATIVIDADE[UNIDADE] ), "*")</f>
        <v>Nº DE SOLDA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8" s="104" t="s">
        <v>1109</v>
      </c>
      <c r="W628" s="149" t="s">
        <v>1060</v>
      </c>
      <c r="X628" s="103" t="s">
        <v>421</v>
      </c>
      <c r="Y628" s="128" t="s">
        <v>424</v>
      </c>
      <c r="Z628" s="103"/>
      <c r="AA628" s="104" t="s">
        <v>593</v>
      </c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PDM - SOLDA</v>
      </c>
      <c r="AJ628" s="9" t="str">
        <f>IF(BS_CONTROLE[[#This Row],[Atividade]]=0, "-", BS_CONTROLE[[#This Row],[Atividade]])</f>
        <v>PDM - SOLDA</v>
      </c>
      <c r="AK628" s="31" t="str">
        <f>BS_CONTROLE[[#This Row],[Local - Partida]]</f>
        <v>-</v>
      </c>
      <c r="AL628" s="31" t="str">
        <f>BS_CONTROLE[[#This Row],[Local - Encerramento]]</f>
        <v>-</v>
      </c>
      <c r="AM628" s="104" t="str">
        <f>IF(BS_CONTROLE[[#This Row],[Entre - Estações]]=0, "-", BS_CONTROLE[[#This Row],[Entre - Estações]])</f>
        <v>ZPT</v>
      </c>
      <c r="AN628" s="104" t="str">
        <f>IF(BS_CONTROLE[[#This Row],[SB]]=0, "-", BS_CONTROLE[[#This Row],[SB]])</f>
        <v>ZPT2</v>
      </c>
      <c r="AO628" s="104">
        <f>IF(BS_CONTROLE[[#This Row],[SUB]]=0, "-", BS_CONTROLE[[#This Row],[SUB]])</f>
        <v>92</v>
      </c>
      <c r="AP628" s="104">
        <f>BS_CONTROLE[[#This Row],[KM - Inicio]]</f>
        <v>106.7</v>
      </c>
      <c r="AQ628" s="104">
        <f>BS_CONTROLE[[#This Row],[KM - Inicio]]</f>
        <v>106.7</v>
      </c>
      <c r="AR628" s="107"/>
      <c r="AS628" s="107"/>
      <c r="AT628" s="107"/>
      <c r="AU628" s="135"/>
      <c r="AV628" s="135"/>
      <c r="AW628" s="14"/>
      <c r="AX628" s="14"/>
      <c r="AY628" s="160">
        <f t="shared" si="63"/>
        <v>0</v>
      </c>
      <c r="AZ628" s="151"/>
      <c r="BA628" s="108"/>
      <c r="BB628" s="10" t="str">
        <f>IFERROR(_xlfn.XLOOKUP(AI628, BS_ATIVIDADE[ATIVIDADE],BS_ATIVIDADE[UNIDADE] ), "*")</f>
        <v>Nº DE SOLDA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Produção e Intervalo</v>
      </c>
      <c r="BR628" s="19">
        <f t="shared" si="59"/>
        <v>0</v>
      </c>
      <c r="BS628" s="19">
        <f t="shared" si="60"/>
        <v>0</v>
      </c>
      <c r="BT628" s="185" t="str">
        <f t="shared" si="61"/>
        <v/>
      </c>
    </row>
    <row r="629" spans="1:72">
      <c r="A629" s="47" t="str">
        <f t="shared" si="62"/>
        <v>DIEGO (TF-42)46077</v>
      </c>
      <c r="B629" s="101">
        <v>46077</v>
      </c>
      <c r="C629" s="134">
        <f>IF(BS_CONTROLE[[#This Row],[DATA]]="","",WEEKNUM(BS_CONTROLE[[#This Row],[DATA]]))</f>
        <v>9</v>
      </c>
      <c r="D629" s="103" t="s">
        <v>872</v>
      </c>
      <c r="E629" s="155">
        <v>492</v>
      </c>
      <c r="F629" s="125" t="s">
        <v>671</v>
      </c>
      <c r="G629" s="140" t="str">
        <f>IF(D629="","*",VLOOKUP(F629,BS_ATIVIDADE[],3,FALSE))</f>
        <v>LIMPEZA LASTRO</v>
      </c>
      <c r="H629" s="105" t="s">
        <v>593</v>
      </c>
      <c r="I629" s="105" t="s">
        <v>593</v>
      </c>
      <c r="J629" s="104">
        <v>53</v>
      </c>
      <c r="K629" s="104">
        <v>109.25</v>
      </c>
      <c r="L629" s="104" t="s">
        <v>593</v>
      </c>
      <c r="M629" s="126" t="s">
        <v>129</v>
      </c>
      <c r="N629" s="126" t="s">
        <v>130</v>
      </c>
      <c r="O629" s="105">
        <v>0.41666666666666669</v>
      </c>
      <c r="P629" s="105">
        <v>8.3333333333333329E-2</v>
      </c>
      <c r="Q629" s="104">
        <v>20</v>
      </c>
      <c r="R629" s="10" t="str">
        <f>IFERROR(_xlfn.XLOOKUP(F629, BS_ATIVIDADE[ATIVIDADE],BS_ATIVIDADE[UNIDADE] ), "*")</f>
        <v>M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29" s="104" t="s">
        <v>1701</v>
      </c>
      <c r="W629" s="149" t="s">
        <v>1196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LIMPEZA LASTRO</v>
      </c>
      <c r="AJ629" s="9" t="str">
        <f>IF(BS_CONTROLE[[#This Row],[Atividade]]=0, "-", BS_CONTROLE[[#This Row],[Atividade]])</f>
        <v>LIMPEZA LASTRO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PAT-ZGM</v>
      </c>
      <c r="AN629" s="104" t="str">
        <f>IF(BS_CONTROLE[[#This Row],[SB]]=0, "-", BS_CONTROLE[[#This Row],[SB]])</f>
        <v>PAT1102</v>
      </c>
      <c r="AO629" s="104">
        <f>IF(BS_CONTROLE[[#This Row],[SUB]]=0, "-", BS_CONTROLE[[#This Row],[SUB]])</f>
        <v>53</v>
      </c>
      <c r="AP629" s="104">
        <f>BS_CONTROLE[[#This Row],[KM - Inicio]]</f>
        <v>109.25</v>
      </c>
      <c r="AQ629" s="104">
        <f>BS_CONTROLE[[#This Row],[KM - Inicio]]</f>
        <v>109.25</v>
      </c>
      <c r="AR629" s="107"/>
      <c r="AS629" s="107"/>
      <c r="AT629" s="107"/>
      <c r="AU629" s="135"/>
      <c r="AV629" s="135"/>
      <c r="AW629" s="14"/>
      <c r="AX629" s="14"/>
      <c r="AY629" s="160">
        <f t="shared" si="63"/>
        <v>0</v>
      </c>
      <c r="AZ629" s="151"/>
      <c r="BA629" s="108"/>
      <c r="BB629" s="10" t="str">
        <f>IFERROR(_xlfn.XLOOKUP(AI629, BS_ATIVIDADE[ATIVIDADE],BS_ATIVIDADE[UNIDADE] ), "*")</f>
        <v>M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/>
      </c>
    </row>
    <row r="630" spans="1:72">
      <c r="A630" s="47" t="str">
        <f t="shared" si="62"/>
        <v>EXPANSÃO TURMA 146077</v>
      </c>
      <c r="B630" s="101">
        <v>46077</v>
      </c>
      <c r="C630" s="134">
        <f>IF(BS_CONTROLE[[#This Row],[DATA]]="","",WEEKNUM(BS_CONTROLE[[#This Row],[DATA]]))</f>
        <v>9</v>
      </c>
      <c r="D630" s="103" t="s">
        <v>594</v>
      </c>
      <c r="E630" s="155">
        <v>559</v>
      </c>
      <c r="F630" s="125" t="s">
        <v>654</v>
      </c>
      <c r="G630" s="140" t="str">
        <f>IF(D630="","*",VLOOKUP(F630,BS_ATIVIDADE[],3,FALSE))</f>
        <v>EXPANSÃO</v>
      </c>
      <c r="H630" s="105" t="s">
        <v>593</v>
      </c>
      <c r="I630" s="105" t="s">
        <v>593</v>
      </c>
      <c r="J630" s="104">
        <v>30</v>
      </c>
      <c r="K630" s="104">
        <v>111.98</v>
      </c>
      <c r="L630" s="104" t="s">
        <v>593</v>
      </c>
      <c r="M630" s="126" t="s">
        <v>9</v>
      </c>
      <c r="N630" s="126">
        <v>1131121</v>
      </c>
      <c r="O630" s="105">
        <v>0.35416666666666669</v>
      </c>
      <c r="P630" s="105">
        <v>6.25E-2</v>
      </c>
      <c r="Q630" s="104">
        <v>1</v>
      </c>
      <c r="R630" s="10" t="str">
        <f>IFERROR(_xlfn.XLOOKUP(F630, BS_ATIVIDADE[ATIVIDADE],BS_ATIVIDADE[UNIDADE] ), "*")</f>
        <v>Nº DE SOLDA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0" s="104" t="s">
        <v>1118</v>
      </c>
      <c r="W630" s="149" t="s">
        <v>1060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EXPANSÃO - SOLDA</v>
      </c>
      <c r="AJ630" s="9" t="str">
        <f>IF(BS_CONTROLE[[#This Row],[Atividade]]=0, "-", BS_CONTROLE[[#This Row],[Atividade]])</f>
        <v>EXPANSÃO - SOLDA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109-ZGM</v>
      </c>
      <c r="AN630" s="104">
        <f>IF(BS_CONTROLE[[#This Row],[SB]]=0, "-", BS_CONTROLE[[#This Row],[SB]])</f>
        <v>1131121</v>
      </c>
      <c r="AO630" s="104">
        <f>IF(BS_CONTROLE[[#This Row],[SUB]]=0, "-", BS_CONTROLE[[#This Row],[SUB]])</f>
        <v>30</v>
      </c>
      <c r="AP630" s="104">
        <f>BS_CONTROLE[[#This Row],[KM - Inicio]]</f>
        <v>111.98</v>
      </c>
      <c r="AQ630" s="104">
        <f>BS_CONTROLE[[#This Row],[KM - Inicio]]</f>
        <v>111.98</v>
      </c>
      <c r="AR630" s="107"/>
      <c r="AS630" s="107"/>
      <c r="AT630" s="107"/>
      <c r="AU630" s="135"/>
      <c r="AV630" s="135"/>
      <c r="AW630" s="14"/>
      <c r="AX630" s="14"/>
      <c r="AY630" s="160">
        <f t="shared" si="63"/>
        <v>0</v>
      </c>
      <c r="AZ630" s="151"/>
      <c r="BA630" s="108"/>
      <c r="BB630" s="10" t="str">
        <f>IFERROR(_xlfn.XLOOKUP(AI630, BS_ATIVIDADE[ATIVIDADE],BS_ATIVIDADE[UNIDADE] ), "*")</f>
        <v>Nº DE SOLDA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/>
      </c>
    </row>
    <row r="631" spans="1:72">
      <c r="A631" s="47" t="str">
        <f t="shared" si="62"/>
        <v/>
      </c>
      <c r="B631" s="101"/>
      <c r="C631" s="134" t="str">
        <f>IF(BS_CONTROLE[[#This Row],[DATA]]="","",WEEKNUM(BS_CONTROLE[[#This Row],[DATA]]))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3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185" t="str">
        <f t="shared" si="61"/>
        <v/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4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ref="A648:A711" si="65">D648&amp;B648</f>
        <v/>
      </c>
      <c r="B648" s="101"/>
      <c r="C648" s="134" t="str">
        <f>IF(BS_CONTROLE[[#This Row],[DATA]]="","",WEEKNUM(BS_CONTROLE[[#This Row],[DATA]]))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4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6">IF(AND(BR648&lt;1,BS648&lt;1),"Produção e Intervalo",IF(BR648&lt;1,"Intervalo",IF(BS648&lt;1,"Produção","Aderente")))</f>
        <v>Aderente</v>
      </c>
      <c r="BR648" s="19" t="str">
        <f t="shared" ref="BR648:BR711" si="67">IF(OR(B648="",F648=""),"*",AY648/P648)</f>
        <v>*</v>
      </c>
      <c r="BS648" s="19" t="str">
        <f t="shared" ref="BS648:BS711" si="68">IF(OR(B648="",F648=""),"*",BA648/Q648)</f>
        <v>*</v>
      </c>
      <c r="BT648" s="185" t="str">
        <f t="shared" ref="BT648:BT711" si="69">IF(BN648="","",SUBSTITUTE(BM648," ","")&amp;SUBSTITUTE(BN648," ",""))</f>
        <v/>
      </c>
    </row>
    <row r="649" spans="1:72">
      <c r="A649" s="47" t="str">
        <f t="shared" si="65"/>
        <v/>
      </c>
      <c r="B649" s="101"/>
      <c r="C649" s="134" t="str">
        <f>IF(BS_CONTROLE[[#This Row],[DATA]]="","",WEEKNUM(BS_CONTROLE[[#This Row],[DATA]]))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6"/>
        <v>Aderente</v>
      </c>
      <c r="BR649" s="19" t="str">
        <f t="shared" si="67"/>
        <v>*</v>
      </c>
      <c r="BS649" s="19" t="str">
        <f t="shared" si="68"/>
        <v>*</v>
      </c>
      <c r="BT649" s="185" t="str">
        <f t="shared" si="69"/>
        <v/>
      </c>
    </row>
    <row r="650" spans="1:72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0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ref="A712:A775" si="71">D712&amp;B712</f>
        <v/>
      </c>
      <c r="B712" s="101"/>
      <c r="C712" s="134" t="str">
        <f>IF(BS_CONTROLE[[#This Row],[DATA]]="","",WEEKNUM(BS_CONTROLE[[#This Row],[DATA]]))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0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2">IF(AND(BR712&lt;1,BS712&lt;1),"Produção e Intervalo",IF(BR712&lt;1,"Intervalo",IF(BS712&lt;1,"Produção","Aderente")))</f>
        <v>Aderente</v>
      </c>
      <c r="BR712" s="19" t="str">
        <f t="shared" ref="BR712:BR775" si="73">IF(OR(B712="",F712=""),"*",AY712/P712)</f>
        <v>*</v>
      </c>
      <c r="BS712" s="19" t="str">
        <f t="shared" ref="BS712:BS775" si="74">IF(OR(B712="",F712=""),"*",BA712/Q712)</f>
        <v>*</v>
      </c>
      <c r="BT712" s="185" t="str">
        <f t="shared" ref="BT712:BT775" si="75">IF(BN712="","",SUBSTITUTE(BM712," ","")&amp;SUBSTITUTE(BN712," ",""))</f>
        <v/>
      </c>
    </row>
    <row r="713" spans="1:72">
      <c r="A713" s="47" t="str">
        <f t="shared" si="71"/>
        <v/>
      </c>
      <c r="B713" s="101"/>
      <c r="C713" s="134" t="str">
        <f>IF(BS_CONTROLE[[#This Row],[DATA]]="","",WEEKNUM(BS_CONTROLE[[#This Row],[DATA]]))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2"/>
        <v>Aderente</v>
      </c>
      <c r="BR713" s="19" t="str">
        <f t="shared" si="73"/>
        <v>*</v>
      </c>
      <c r="BS713" s="19" t="str">
        <f t="shared" si="74"/>
        <v>*</v>
      </c>
      <c r="BT713" s="185" t="str">
        <f t="shared" si="75"/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6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ref="A776:A839" si="77">D776&amp;B776</f>
        <v/>
      </c>
      <c r="B776" s="101"/>
      <c r="C776" s="134" t="str">
        <f>IF(BS_CONTROLE[[#This Row],[DATA]]="","",WEEKNUM(BS_CONTROLE[[#This Row],[DATA]]))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6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78">IF(AND(BR776&lt;1,BS776&lt;1),"Produção e Intervalo",IF(BR776&lt;1,"Intervalo",IF(BS776&lt;1,"Produção","Aderente")))</f>
        <v>Aderente</v>
      </c>
      <c r="BR776" s="19" t="str">
        <f t="shared" ref="BR776:BR839" si="79">IF(OR(B776="",F776=""),"*",AY776/P776)</f>
        <v>*</v>
      </c>
      <c r="BS776" s="19" t="str">
        <f t="shared" ref="BS776:BS839" si="80">IF(OR(B776="",F776=""),"*",BA776/Q776)</f>
        <v>*</v>
      </c>
      <c r="BT776" s="185" t="str">
        <f t="shared" ref="BT776:BT839" si="81">IF(BN776="","",SUBSTITUTE(BM776," ","")&amp;SUBSTITUTE(BN776," ",""))</f>
        <v/>
      </c>
    </row>
    <row r="777" spans="1:72">
      <c r="A777" s="47" t="str">
        <f t="shared" si="77"/>
        <v/>
      </c>
      <c r="B777" s="101"/>
      <c r="C777" s="134" t="str">
        <f>IF(BS_CONTROLE[[#This Row],[DATA]]="","",WEEKNUM(BS_CONTROLE[[#This Row],[DATA]]))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Aderente</v>
      </c>
      <c r="BR777" s="19" t="str">
        <f t="shared" si="79"/>
        <v>*</v>
      </c>
      <c r="BS777" s="19" t="str">
        <f t="shared" si="80"/>
        <v>*</v>
      </c>
      <c r="BT777" s="185" t="str">
        <f t="shared" si="81"/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2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ref="A840:A903" si="83">D840&amp;B840</f>
        <v/>
      </c>
      <c r="B840" s="101"/>
      <c r="C840" s="134" t="str">
        <f>IF(BS_CONTROLE[[#This Row],[DATA]]="","",WEEKNUM(BS_CONTROLE[[#This Row],[DATA]]))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4">IF(AND(BR840&lt;1,BS840&lt;1),"Produção e Intervalo",IF(BR840&lt;1,"Intervalo",IF(BS840&lt;1,"Produção","Aderente")))</f>
        <v>Aderente</v>
      </c>
      <c r="BR840" s="19" t="str">
        <f t="shared" ref="BR840:BR903" si="85">IF(OR(B840="",F840=""),"*",AY840/P840)</f>
        <v>*</v>
      </c>
      <c r="BS840" s="19" t="str">
        <f t="shared" ref="BS840:BS903" si="86">IF(OR(B840="",F840=""),"*",BA840/Q840)</f>
        <v>*</v>
      </c>
      <c r="BT840" s="185" t="str">
        <f t="shared" ref="BT840:BT903" si="87">IF(BN840="","",SUBSTITUTE(BM840," ","")&amp;SUBSTITUTE(BN840," ",""))</f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88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ref="A904:A967" si="89">D904&amp;B904</f>
        <v/>
      </c>
      <c r="B904" s="101"/>
      <c r="C904" s="134" t="str">
        <f>IF(BS_CONTROLE[[#This Row],[DATA]]="","",WEEKNUM(BS_CONTROLE[[#This Row],[DATA]]))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0">IF(AND(BR904&lt;1,BS904&lt;1),"Produção e Intervalo",IF(BR904&lt;1,"Intervalo",IF(BS904&lt;1,"Produção","Aderente")))</f>
        <v>Aderente</v>
      </c>
      <c r="BR904" s="19" t="str">
        <f t="shared" ref="BR904:BR967" si="91">IF(OR(B904="",F904=""),"*",AY904/P904)</f>
        <v>*</v>
      </c>
      <c r="BS904" s="19" t="str">
        <f t="shared" ref="BS904:BS967" si="92">IF(OR(B904="",F904=""),"*",BA904/Q904)</f>
        <v>*</v>
      </c>
      <c r="BT904" s="185" t="str">
        <f t="shared" ref="BT904:BT967" si="93">IF(BN904="","",SUBSTITUTE(BM904," ","")&amp;SUBSTITUTE(BN904," ",""))</f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4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ref="A968:A1001" si="95">D968&amp;B968</f>
        <v/>
      </c>
      <c r="B968" s="101"/>
      <c r="C968" s="134" t="str">
        <f>IF(BS_CONTROLE[[#This Row],[DATA]]="","",WEEKNUM(BS_CONTROLE[[#This Row],[DATA]]))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6">IF(AND(BR968&lt;1,BS968&lt;1),"Produção e Intervalo",IF(BR968&lt;1,"Intervalo",IF(BS968&lt;1,"Produção","Aderente")))</f>
        <v>Aderente</v>
      </c>
      <c r="BR968" s="19" t="str">
        <f t="shared" ref="BR968:BR1001" si="97">IF(OR(B968="",F968=""),"*",AY968/P968)</f>
        <v>*</v>
      </c>
      <c r="BS968" s="19" t="str">
        <f t="shared" ref="BS968:BS1001" si="98">IF(OR(B968="",F968=""),"*",BA968/Q968)</f>
        <v>*</v>
      </c>
      <c r="BT968" s="185" t="str">
        <f t="shared" ref="BT968:BT1001" si="99">IF(BN968="","",SUBSTITUTE(BM968," ","")&amp;SUBSTITUTE(BN968," ",""))</f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931" operator="equal">
      <formula>"OPORTUNIDADE"</formula>
    </cfRule>
  </conditionalFormatting>
  <conditionalFormatting sqref="Y6:Z27 Y29:Z1001">
    <cfRule type="cellIs" dxfId="170" priority="11517" operator="equal">
      <formula>"NÃO"</formula>
    </cfRule>
    <cfRule type="cellIs" dxfId="169" priority="11518" operator="equal">
      <formula>"SIM"</formula>
    </cfRule>
  </conditionalFormatting>
  <conditionalFormatting sqref="AZ6:AZ1001">
    <cfRule type="expression" dxfId="168" priority="53973">
      <formula>#REF!=1</formula>
    </cfRule>
  </conditionalFormatting>
  <conditionalFormatting sqref="BE6:BE1001 U6:U1001 AY6:AY1001">
    <cfRule type="cellIs" dxfId="167" priority="53957" operator="equal">
      <formula>"ERRO"</formula>
    </cfRule>
  </conditionalFormatting>
  <conditionalFormatting sqref="BQ6:BQ1001">
    <cfRule type="cellIs" dxfId="166" priority="53952" operator="equal">
      <formula>"Produção e Intervalo"</formula>
    </cfRule>
    <cfRule type="cellIs" dxfId="165" priority="53953" operator="equal">
      <formula>"Aderente"</formula>
    </cfRule>
    <cfRule type="cellIs" dxfId="164" priority="53954" operator="equal">
      <formula>"Intervalo"</formula>
    </cfRule>
    <cfRule type="cellIs" dxfId="163" priority="53955" operator="equal">
      <formula>"Produção"</formula>
    </cfRule>
    <cfRule type="cellIs" dxfId="162" priority="53956" operator="equal">
      <formula>"ERRO"</formula>
    </cfRule>
  </conditionalFormatting>
  <conditionalFormatting sqref="BR6:BS1001">
    <cfRule type="cellIs" dxfId="161" priority="53934" operator="equal">
      <formula>"*"</formula>
    </cfRule>
    <cfRule type="cellIs" dxfId="160" priority="53935" operator="greaterThanOrEqual">
      <formula>1</formula>
    </cfRule>
    <cfRule type="cellIs" dxfId="159" priority="53936" operator="lessThan">
      <formula>1</formula>
    </cfRule>
  </conditionalFormatting>
  <conditionalFormatting sqref="BH6:BH1001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1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1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60" operator="equal">
      <formula>"OPORTUNIDADE"</formula>
    </cfRule>
  </conditionalFormatting>
  <conditionalFormatting sqref="Z28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8">
    <cfRule type="cellIs" dxfId="155" priority="57" operator="equal">
      <formula>"OPORTUNIDADE"</formula>
    </cfRule>
  </conditionalFormatting>
  <conditionalFormatting sqref="Y28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0" t="s">
        <v>1914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56" t="s">
        <v>1915</v>
      </c>
      <c r="C4" s="156" t="s">
        <v>1916</v>
      </c>
      <c r="D4" s="156" t="s">
        <v>1917</v>
      </c>
      <c r="E4" s="156" t="s">
        <v>1918</v>
      </c>
      <c r="F4" s="156" t="s">
        <v>4</v>
      </c>
      <c r="G4" s="156" t="s">
        <v>1919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1920</v>
      </c>
      <c r="C6" s="157">
        <v>407867</v>
      </c>
      <c r="D6" s="157" t="s">
        <v>1921</v>
      </c>
      <c r="E6" s="157" t="s">
        <v>826</v>
      </c>
      <c r="F6" s="157" t="s">
        <v>1922</v>
      </c>
      <c r="G6" s="158"/>
    </row>
    <row r="7" spans="2:7">
      <c r="B7" s="177" t="s">
        <v>1923</v>
      </c>
      <c r="C7" s="177">
        <v>293644</v>
      </c>
      <c r="D7" s="177" t="s">
        <v>1924</v>
      </c>
      <c r="E7" s="177" t="s">
        <v>826</v>
      </c>
      <c r="F7" s="177" t="s">
        <v>1922</v>
      </c>
      <c r="G7" s="178" t="s">
        <v>1925</v>
      </c>
    </row>
    <row r="8" spans="2:7">
      <c r="B8" s="157" t="s">
        <v>1926</v>
      </c>
      <c r="C8" s="157">
        <v>256790</v>
      </c>
      <c r="D8" s="157" t="s">
        <v>1927</v>
      </c>
      <c r="E8" s="157" t="s">
        <v>827</v>
      </c>
      <c r="F8" s="157" t="s">
        <v>1928</v>
      </c>
      <c r="G8" s="158">
        <v>46357</v>
      </c>
    </row>
    <row r="9" spans="2:7" ht="29.25">
      <c r="B9" s="157" t="s">
        <v>1929</v>
      </c>
      <c r="C9" s="157"/>
      <c r="D9" s="157"/>
      <c r="E9" s="157" t="s">
        <v>827</v>
      </c>
      <c r="F9" s="157" t="s">
        <v>1928</v>
      </c>
      <c r="G9" s="158" t="s">
        <v>1930</v>
      </c>
    </row>
    <row r="10" spans="2:7">
      <c r="B10" s="157" t="s">
        <v>1931</v>
      </c>
      <c r="C10" s="157">
        <v>265193</v>
      </c>
      <c r="D10" s="157" t="s">
        <v>1932</v>
      </c>
      <c r="E10" s="157" t="s">
        <v>828</v>
      </c>
      <c r="F10" s="157" t="s">
        <v>54</v>
      </c>
      <c r="G10" s="157" t="s">
        <v>1933</v>
      </c>
    </row>
    <row r="11" spans="2:7">
      <c r="B11" s="157" t="s">
        <v>1934</v>
      </c>
      <c r="C11" s="157">
        <v>293716</v>
      </c>
      <c r="D11" s="157" t="s">
        <v>1935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1936</v>
      </c>
      <c r="C12" s="157">
        <v>257258</v>
      </c>
      <c r="D12" s="157" t="s">
        <v>1937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1938</v>
      </c>
      <c r="C13" s="157">
        <v>371147</v>
      </c>
      <c r="D13" s="157" t="s">
        <v>1939</v>
      </c>
      <c r="E13" s="157" t="s">
        <v>829</v>
      </c>
      <c r="F13" s="157" t="s">
        <v>71</v>
      </c>
      <c r="G13" s="157" t="s">
        <v>1933</v>
      </c>
    </row>
    <row r="14" spans="2:7">
      <c r="B14" s="157" t="s">
        <v>1940</v>
      </c>
      <c r="C14" s="157">
        <v>259230</v>
      </c>
      <c r="D14" s="157" t="s">
        <v>1941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1942</v>
      </c>
      <c r="C15" s="157">
        <v>370705</v>
      </c>
      <c r="D15" s="157"/>
      <c r="E15" s="157" t="s">
        <v>829</v>
      </c>
      <c r="F15" s="157" t="s">
        <v>71</v>
      </c>
      <c r="G15" s="157" t="s">
        <v>1933</v>
      </c>
    </row>
    <row r="16" spans="2:7" ht="29.25">
      <c r="B16" s="157" t="s">
        <v>1943</v>
      </c>
      <c r="C16" s="157">
        <v>258542</v>
      </c>
      <c r="D16" s="157" t="s">
        <v>1944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1945</v>
      </c>
      <c r="C17" s="157">
        <v>257050</v>
      </c>
      <c r="D17" s="157" t="s">
        <v>1946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2" t="s">
        <v>1947</v>
      </c>
      <c r="C2" s="242"/>
      <c r="D2" s="242"/>
      <c r="E2" s="242"/>
      <c r="F2" s="242"/>
      <c r="G2" s="242"/>
    </row>
    <row r="3" spans="2:7" ht="19.5" customHeight="1">
      <c r="B3" s="242"/>
      <c r="C3" s="242"/>
      <c r="D3" s="242"/>
      <c r="E3" s="242"/>
      <c r="F3" s="242"/>
      <c r="G3" s="242"/>
    </row>
    <row r="4" spans="2:7" ht="19.5" customHeight="1">
      <c r="B4" s="159" t="s">
        <v>686</v>
      </c>
      <c r="C4" s="159" t="s">
        <v>1948</v>
      </c>
      <c r="D4" s="159" t="s">
        <v>1949</v>
      </c>
      <c r="E4" s="159" t="s">
        <v>1950</v>
      </c>
      <c r="F4" s="156" t="s">
        <v>1951</v>
      </c>
      <c r="G4" s="159" t="s">
        <v>1952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1953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1954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1953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8000</v>
      </c>
      <c r="F9" s="194" t="s">
        <v>1953</v>
      </c>
      <c r="G9" s="192" t="s">
        <v>1955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1953</v>
      </c>
      <c r="G10" s="162"/>
    </row>
    <row r="11" spans="2:7" ht="19.5" customHeight="1">
      <c r="B11" s="162" t="s">
        <v>1956</v>
      </c>
      <c r="C11" s="162">
        <v>9038</v>
      </c>
      <c r="D11" s="163">
        <v>46076</v>
      </c>
      <c r="E11" s="162">
        <v>8698</v>
      </c>
      <c r="F11" s="164" t="s">
        <v>1957</v>
      </c>
      <c r="G11" s="162"/>
    </row>
    <row r="12" spans="2:7" ht="19.5" customHeight="1">
      <c r="B12" s="162" t="s">
        <v>752</v>
      </c>
      <c r="C12" s="162" t="s">
        <v>1958</v>
      </c>
      <c r="D12" s="163">
        <v>46066</v>
      </c>
      <c r="E12" s="162">
        <v>9500</v>
      </c>
      <c r="F12" s="164" t="s">
        <v>1959</v>
      </c>
      <c r="G12" s="162"/>
    </row>
    <row r="13" spans="2:7" ht="19.5" customHeight="1">
      <c r="B13" s="162" t="s">
        <v>752</v>
      </c>
      <c r="C13" s="162" t="s">
        <v>1960</v>
      </c>
      <c r="D13" s="163">
        <v>46066</v>
      </c>
      <c r="E13" s="162">
        <v>10500</v>
      </c>
      <c r="F13" s="164" t="s">
        <v>1959</v>
      </c>
      <c r="G13" s="162"/>
    </row>
    <row r="14" spans="2:7" ht="19.5" customHeight="1">
      <c r="B14" s="162" t="s">
        <v>752</v>
      </c>
      <c r="C14" s="162" t="s">
        <v>1961</v>
      </c>
      <c r="D14" s="163">
        <v>46066</v>
      </c>
      <c r="E14" s="162">
        <v>9000</v>
      </c>
      <c r="F14" s="164" t="s">
        <v>1959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3" t="s">
        <v>1962</v>
      </c>
      <c r="D5" s="244"/>
      <c r="E5" s="244"/>
      <c r="F5" s="244"/>
      <c r="G5" s="244"/>
      <c r="H5" s="244"/>
      <c r="I5" s="244"/>
      <c r="J5" s="245"/>
      <c r="K5" s="246" t="s">
        <v>1963</v>
      </c>
      <c r="L5" s="247"/>
      <c r="M5" s="247"/>
      <c r="N5" s="247"/>
      <c r="O5" s="248" t="s">
        <v>1964</v>
      </c>
      <c r="P5" s="249"/>
    </row>
    <row r="6" spans="1:16" s="73" customFormat="1" ht="15" customHeight="1">
      <c r="A6" s="65" t="s">
        <v>1965</v>
      </c>
      <c r="B6" s="74" t="s">
        <v>1966</v>
      </c>
      <c r="C6" s="75" t="s">
        <v>995</v>
      </c>
      <c r="D6" s="76" t="s">
        <v>996</v>
      </c>
      <c r="E6" s="75" t="s">
        <v>1967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1968</v>
      </c>
      <c r="M6" s="79" t="s">
        <v>611</v>
      </c>
      <c r="N6" s="80" t="s">
        <v>990</v>
      </c>
      <c r="O6" s="154" t="s">
        <v>1033</v>
      </c>
      <c r="P6" s="132" t="s">
        <v>1969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1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1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ZAC-S</v>
      </c>
      <c r="M605" s="82">
        <f>IF(SP_SUL!AP605="","*",SP_SUL!AP605)</f>
        <v>77.212999999999994</v>
      </c>
      <c r="N605" s="82" t="str">
        <f>IF(SP_SUL!AM605="","*",SP_SUL!AM605)</f>
        <v>ZAC-S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>
        <f>IF(SP_SUL!B606="","*",SP_SUL!B606)</f>
        <v>46077</v>
      </c>
      <c r="B606" s="82" t="str">
        <f>IF(SP_SUL!X606="","*",SP_SUL!X606)</f>
        <v>Contrato</v>
      </c>
      <c r="C606" s="82" t="str">
        <f>IF(SP_SUL!S606="","*",SP_SUL!S606)</f>
        <v>SP SUL</v>
      </c>
      <c r="D606" s="82" t="str">
        <f>IF(SP_SUL!T606="","*",SP_SUL!T606)</f>
        <v>ZBV-ZRX</v>
      </c>
      <c r="E606" s="82" t="str">
        <f>IF(SP_SUL!D606="","*",SP_SUL!D606)</f>
        <v>E42</v>
      </c>
      <c r="F606" s="82" t="str">
        <f>IF(SP_SUL!H606="","*",SP_SUL!H606)</f>
        <v>ZBV3</v>
      </c>
      <c r="G606" s="82" t="str">
        <f>IF(SP_SUL!M606="","*",SP_SUL!M606)</f>
        <v>ZBM-ZSU</v>
      </c>
      <c r="H606" s="115">
        <f>IF(SP_SUL!K606="","*",SP_SUL!K606)</f>
        <v>57.484000000000002</v>
      </c>
      <c r="I606" s="112">
        <f>IF(SP_SUL!O606="","*",SP_SUL!O606)</f>
        <v>0.41666666666666669</v>
      </c>
      <c r="J606" s="112">
        <f>IF(SP_SUL!P606="","*",SP_SUL!P606)</f>
        <v>0.16666666666666666</v>
      </c>
      <c r="K606" s="82" t="str">
        <f>IF(SP_SUL!AK606="","*",SP_SUL!AK606)</f>
        <v>ZBV3</v>
      </c>
      <c r="L606" s="82" t="str">
        <f>IF(SP_SUL!AM606="","*",SP_SUL!AM606)</f>
        <v>ZBM-ZSU</v>
      </c>
      <c r="M606" s="82">
        <f>IF(SP_SUL!AP606="","*",SP_SUL!AP606)</f>
        <v>57.484000000000002</v>
      </c>
      <c r="N606" s="82" t="str">
        <f>IF(SP_SUL!AM606="","*",SP_SUL!AM606)</f>
        <v>ZBM-ZSU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>
        <f>IF(SP_SUL!B607="","*",SP_SUL!B607)</f>
        <v>46077</v>
      </c>
      <c r="B607" s="82" t="str">
        <f>IF(SP_SUL!X607="","*",SP_SUL!X607)</f>
        <v>Contrato</v>
      </c>
      <c r="C607" s="82" t="str">
        <f>IF(SP_SUL!S607="","*",SP_SUL!S607)</f>
        <v>SP SUL</v>
      </c>
      <c r="D607" s="82" t="str">
        <f>IF(SP_SUL!T607="","*",SP_SUL!T607)</f>
        <v>ZBV-ZKE</v>
      </c>
      <c r="E607" s="82" t="str">
        <f>IF(SP_SUL!D607="","*",SP_SUL!D607)</f>
        <v>A74</v>
      </c>
      <c r="F607" s="82" t="str">
        <f>IF(SP_SUL!H607="","*",SP_SUL!H607)</f>
        <v>ZBVZQB</v>
      </c>
      <c r="G607" s="82" t="str">
        <f>IF(SP_SUL!M607="","*",SP_SUL!M607)</f>
        <v>ZQBZBV-ZKE</v>
      </c>
      <c r="H607" s="115">
        <f>IF(SP_SUL!K607="","*",SP_SUL!K607)</f>
        <v>248</v>
      </c>
      <c r="I607" s="112">
        <f>IF(SP_SUL!O607="","*",SP_SUL!O607)</f>
        <v>0.33333333333333331</v>
      </c>
      <c r="J607" s="112">
        <f>IF(SP_SUL!P607="","*",SP_SUL!P607)</f>
        <v>4.1666666666666664E-2</v>
      </c>
      <c r="K607" s="82" t="str">
        <f>IF(SP_SUL!AK607="","*",SP_SUL!AK607)</f>
        <v>ZBVZQB</v>
      </c>
      <c r="L607" s="82" t="str">
        <f>IF(SP_SUL!AM607="","*",SP_SUL!AM607)</f>
        <v>ZQBZBV-ZKE</v>
      </c>
      <c r="M607" s="82">
        <f>IF(SP_SUL!AP607="","*",SP_SUL!AP607)</f>
        <v>248</v>
      </c>
      <c r="N607" s="82" t="str">
        <f>IF(SP_SUL!AM607="","*",SP_SUL!AM607)</f>
        <v>ZQBZBV-ZKE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>
        <f>IF(SP_SUL!B608="","*",SP_SUL!B608)</f>
        <v>46077</v>
      </c>
      <c r="B608" s="82" t="str">
        <f>IF(SP_SUL!X608="","*",SP_SUL!X608)</f>
        <v>Oportunidade</v>
      </c>
      <c r="C608" s="82" t="str">
        <f>IF(SP_SUL!S608="","*",SP_SUL!S608)</f>
        <v>SP SUL</v>
      </c>
      <c r="D608" s="82" t="str">
        <f>IF(SP_SUL!T608="","*",SP_SUL!T608)</f>
        <v>ZBV-ZKE</v>
      </c>
      <c r="E608" s="82" t="str">
        <f>IF(SP_SUL!D608="","*",SP_SUL!D608)</f>
        <v>DANIEL (TP-647)</v>
      </c>
      <c r="F608" s="82" t="str">
        <f>IF(SP_SUL!H608="","*",SP_SUL!H608)</f>
        <v>-</v>
      </c>
      <c r="G608" s="82" t="str">
        <f>IF(SP_SUL!M608="","*",SP_SUL!M608)</f>
        <v>ZST</v>
      </c>
      <c r="H608" s="115">
        <f>IF(SP_SUL!K608="","*",SP_SUL!K608)</f>
        <v>208.75</v>
      </c>
      <c r="I608" s="112">
        <f>IF(SP_SUL!O608="","*",SP_SUL!O608)</f>
        <v>0.375</v>
      </c>
      <c r="J608" s="112">
        <f>IF(SP_SUL!P608="","*",SP_SUL!P608)</f>
        <v>6.25E-2</v>
      </c>
      <c r="K608" s="82" t="str">
        <f>IF(SP_SUL!AK608="","*",SP_SUL!AK608)</f>
        <v>-</v>
      </c>
      <c r="L608" s="82" t="str">
        <f>IF(SP_SUL!AM608="","*",SP_SUL!AM608)</f>
        <v>ZST</v>
      </c>
      <c r="M608" s="82">
        <f>IF(SP_SUL!AP608="","*",SP_SUL!AP608)</f>
        <v>208.75</v>
      </c>
      <c r="N608" s="82" t="str">
        <f>IF(SP_SUL!AM608="","*",SP_SUL!AM608)</f>
        <v>ZST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>
        <f>IF(SP_SUL!B609="","*",SP_SUL!B609)</f>
        <v>46077</v>
      </c>
      <c r="B609" s="82" t="str">
        <f>IF(SP_SUL!X609="","*",SP_SUL!X609)</f>
        <v>Oportunidade</v>
      </c>
      <c r="C609" s="82" t="str">
        <f>IF(SP_SUL!S609="","*",SP_SUL!S609)</f>
        <v>SP SUL</v>
      </c>
      <c r="D609" s="82" t="str">
        <f>IF(SP_SUL!T609="","*",SP_SUL!T609)</f>
        <v>ZBV-ZKE</v>
      </c>
      <c r="E609" s="82" t="str">
        <f>IF(SP_SUL!D609="","*",SP_SUL!D609)</f>
        <v>V93</v>
      </c>
      <c r="F609" s="82" t="str">
        <f>IF(SP_SUL!H609="","*",SP_SUL!H609)</f>
        <v>ZYU1</v>
      </c>
      <c r="G609" s="82" t="str">
        <f>IF(SP_SUL!M609="","*",SP_SUL!M609)</f>
        <v>ZYU-ZST</v>
      </c>
      <c r="H609" s="115">
        <f>IF(SP_SUL!K609="","*",SP_SUL!K609)</f>
        <v>204.4</v>
      </c>
      <c r="I609" s="112">
        <f>IF(SP_SUL!O609="","*",SP_SUL!O609)</f>
        <v>0.41666666666666669</v>
      </c>
      <c r="J609" s="112">
        <f>IF(SP_SUL!P609="","*",SP_SUL!P609)</f>
        <v>8.3333333333333329E-2</v>
      </c>
      <c r="K609" s="82" t="str">
        <f>IF(SP_SUL!AK609="","*",SP_SUL!AK609)</f>
        <v>ZYU1</v>
      </c>
      <c r="L609" s="82" t="str">
        <f>IF(SP_SUL!AM609="","*",SP_SUL!AM609)</f>
        <v>ZYU-ZST</v>
      </c>
      <c r="M609" s="82">
        <f>IF(SP_SUL!AP609="","*",SP_SUL!AP609)</f>
        <v>204.4</v>
      </c>
      <c r="N609" s="82" t="str">
        <f>IF(SP_SUL!AM609="","*",SP_SUL!AM609)</f>
        <v>ZYU-ZST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>
        <f>IF(SP_SUL!B610="","*",SP_SUL!B610)</f>
        <v>46077</v>
      </c>
      <c r="B610" s="82" t="str">
        <f>IF(SP_SUL!X610="","*",SP_SUL!X610)</f>
        <v>Oportunidade</v>
      </c>
      <c r="C610" s="82" t="str">
        <f>IF(SP_SUL!S610="","*",SP_SUL!S610)</f>
        <v>SP SUL</v>
      </c>
      <c r="D610" s="82" t="str">
        <f>IF(SP_SUL!T610="","*",SP_SUL!T610)</f>
        <v>ZBV-ZKE</v>
      </c>
      <c r="E610" s="82" t="str">
        <f>IF(SP_SUL!D610="","*",SP_SUL!D610)</f>
        <v>ROGÉRIO (TP-730)</v>
      </c>
      <c r="F610" s="82" t="str">
        <f>IF(SP_SUL!H610="","*",SP_SUL!H610)</f>
        <v>-</v>
      </c>
      <c r="G610" s="82" t="str">
        <f>IF(SP_SUL!M610="","*",SP_SUL!M610)</f>
        <v>ZYU</v>
      </c>
      <c r="H610" s="115">
        <f>IF(SP_SUL!K610="","*",SP_SUL!K610)</f>
        <v>202</v>
      </c>
      <c r="I610" s="112">
        <f>IF(SP_SUL!O610="","*",SP_SUL!O610)</f>
        <v>0.41666666666666669</v>
      </c>
      <c r="J610" s="112">
        <f>IF(SP_SUL!P610="","*",SP_SUL!P610)</f>
        <v>8.3333333333333329E-2</v>
      </c>
      <c r="K610" s="82" t="str">
        <f>IF(SP_SUL!AK610="","*",SP_SUL!AK610)</f>
        <v>-</v>
      </c>
      <c r="L610" s="82" t="str">
        <f>IF(SP_SUL!AM610="","*",SP_SUL!AM610)</f>
        <v>ZYU</v>
      </c>
      <c r="M610" s="82">
        <f>IF(SP_SUL!AP610="","*",SP_SUL!AP610)</f>
        <v>202</v>
      </c>
      <c r="N610" s="82" t="str">
        <f>IF(SP_SUL!AM610="","*",SP_SUL!AM610)</f>
        <v>ZYU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>
        <f>IF(SP_SUL!B611="","*",SP_SUL!B611)</f>
        <v>46077</v>
      </c>
      <c r="B611" s="82" t="str">
        <f>IF(SP_SUL!X611="","*",SP_SUL!X611)</f>
        <v>Oportunidade</v>
      </c>
      <c r="C611" s="82" t="str">
        <f>IF(SP_SUL!S611="","*",SP_SUL!S611)</f>
        <v>SP SUL</v>
      </c>
      <c r="D611" s="82" t="str">
        <f>IF(SP_SUL!T611="","*",SP_SUL!T611)</f>
        <v>ZBV-ZKE</v>
      </c>
      <c r="E611" s="82" t="str">
        <f>IF(SP_SUL!D611="","*",SP_SUL!D611)</f>
        <v>W59</v>
      </c>
      <c r="F611" s="82" t="str">
        <f>IF(SP_SUL!H611="","*",SP_SUL!H611)</f>
        <v>ZYU1</v>
      </c>
      <c r="G611" s="82" t="str">
        <f>IF(SP_SUL!M611="","*",SP_SUL!M611)</f>
        <v>ZDY-ZFY</v>
      </c>
      <c r="H611" s="115">
        <f>IF(SP_SUL!K611="","*",SP_SUL!K611)</f>
        <v>190</v>
      </c>
      <c r="I611" s="112">
        <f>IF(SP_SUL!O611="","*",SP_SUL!O611)</f>
        <v>0.375</v>
      </c>
      <c r="J611" s="112">
        <f>IF(SP_SUL!P611="","*",SP_SUL!P611)</f>
        <v>4.1666666666666664E-2</v>
      </c>
      <c r="K611" s="82" t="str">
        <f>IF(SP_SUL!AK611="","*",SP_SUL!AK611)</f>
        <v>ZYU1</v>
      </c>
      <c r="L611" s="82" t="str">
        <f>IF(SP_SUL!AM611="","*",SP_SUL!AM611)</f>
        <v>ZDY-ZFY</v>
      </c>
      <c r="M611" s="82">
        <f>IF(SP_SUL!AP611="","*",SP_SUL!AP611)</f>
        <v>190</v>
      </c>
      <c r="N611" s="82" t="str">
        <f>IF(SP_SUL!AM611="","*",SP_SUL!AM611)</f>
        <v>ZDY-ZFY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Oportunidade</v>
      </c>
      <c r="C612" s="82" t="str">
        <f>IF(SP_SUL!S612="","*",SP_SUL!S612)</f>
        <v>SP SUL</v>
      </c>
      <c r="D612" s="82" t="str">
        <f>IF(SP_SUL!T612="","*",SP_SUL!T612)</f>
        <v>ZBV-ZKE</v>
      </c>
      <c r="E612" s="82" t="str">
        <f>IF(SP_SUL!D612="","*",SP_SUL!D612)</f>
        <v>ROBSON (TF-701)</v>
      </c>
      <c r="F612" s="82" t="str">
        <f>IF(SP_SUL!H612="","*",SP_SUL!H612)</f>
        <v>-</v>
      </c>
      <c r="G612" s="82" t="str">
        <f>IF(SP_SUL!M612="","*",SP_SUL!M612)</f>
        <v>ZDY-ZFY</v>
      </c>
      <c r="H612" s="115">
        <f>IF(SP_SUL!K612="","*",SP_SUL!K612)</f>
        <v>190.3</v>
      </c>
      <c r="I612" s="112">
        <f>IF(SP_SUL!O612="","*",SP_SUL!O612)</f>
        <v>0.375</v>
      </c>
      <c r="J612" s="112">
        <f>IF(SP_SUL!P612="","*",SP_SUL!P612)</f>
        <v>8.3333333333333329E-2</v>
      </c>
      <c r="K612" s="82" t="str">
        <f>IF(SP_SUL!AK612="","*",SP_SUL!AK612)</f>
        <v>-</v>
      </c>
      <c r="L612" s="82" t="str">
        <f>IF(SP_SUL!AM612="","*",SP_SUL!AM612)</f>
        <v>ZDY-ZFY</v>
      </c>
      <c r="M612" s="82">
        <f>IF(SP_SUL!AP612="","*",SP_SUL!AP612)</f>
        <v>190.3</v>
      </c>
      <c r="N612" s="82" t="str">
        <f>IF(SP_SUL!AM612="","*",SP_SUL!AM612)</f>
        <v>ZDY-ZFY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Oportunidade</v>
      </c>
      <c r="C613" s="82" t="str">
        <f>IF(SP_SUL!S613="","*",SP_SUL!S613)</f>
        <v>SP SUL</v>
      </c>
      <c r="D613" s="82" t="str">
        <f>IF(SP_SUL!T613="","*",SP_SUL!T613)</f>
        <v>ZBV-ZKE</v>
      </c>
      <c r="E613" s="82" t="str">
        <f>IF(SP_SUL!D613="","*",SP_SUL!D613)</f>
        <v>JACIANO (TF-674)</v>
      </c>
      <c r="F613" s="82" t="str">
        <f>IF(SP_SUL!H613="","*",SP_SUL!H613)</f>
        <v>-</v>
      </c>
      <c r="G613" s="82" t="str">
        <f>IF(SP_SUL!M613="","*",SP_SUL!M613)</f>
        <v>ZDY-ZFY</v>
      </c>
      <c r="H613" s="115">
        <f>IF(SP_SUL!K613="","*",SP_SUL!K613)</f>
        <v>190.3</v>
      </c>
      <c r="I613" s="112">
        <f>IF(SP_SUL!O613="","*",SP_SUL!O613)</f>
        <v>0.375</v>
      </c>
      <c r="J613" s="112">
        <f>IF(SP_SUL!P613="","*",SP_SUL!P613)</f>
        <v>8.3333333333333329E-2</v>
      </c>
      <c r="K613" s="82" t="str">
        <f>IF(SP_SUL!AK613="","*",SP_SUL!AK613)</f>
        <v>-</v>
      </c>
      <c r="L613" s="82" t="str">
        <f>IF(SP_SUL!AM613="","*",SP_SUL!AM613)</f>
        <v>ZDY-ZFY</v>
      </c>
      <c r="M613" s="82">
        <f>IF(SP_SUL!AP613="","*",SP_SUL!AP613)</f>
        <v>190.3</v>
      </c>
      <c r="N613" s="82" t="str">
        <f>IF(SP_SUL!AM613="","*",SP_SUL!AM613)</f>
        <v>ZDY-ZFY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Oportunidade</v>
      </c>
      <c r="C614" s="82" t="str">
        <f>IF(SP_SUL!S614="","*",SP_SUL!S614)</f>
        <v>SP SUL</v>
      </c>
      <c r="D614" s="82" t="str">
        <f>IF(SP_SUL!T614="","*",SP_SUL!T614)</f>
        <v>ZBV-ZKE</v>
      </c>
      <c r="E614" s="82" t="str">
        <f>IF(SP_SUL!D614="","*",SP_SUL!D614)</f>
        <v>ROBSON (TP-729)</v>
      </c>
      <c r="F614" s="82" t="str">
        <f>IF(SP_SUL!H614="","*",SP_SUL!H614)</f>
        <v>-</v>
      </c>
      <c r="G614" s="82" t="str">
        <f>IF(SP_SUL!M614="","*",SP_SUL!M614)</f>
        <v>ZDY-ZFY</v>
      </c>
      <c r="H614" s="115">
        <f>IF(SP_SUL!K614="","*",SP_SUL!K614)</f>
        <v>187.58</v>
      </c>
      <c r="I614" s="112">
        <f>IF(SP_SUL!O614="","*",SP_SUL!O614)</f>
        <v>0.375</v>
      </c>
      <c r="J614" s="112">
        <f>IF(SP_SUL!P614="","*",SP_SUL!P614)</f>
        <v>8.3333333333333329E-2</v>
      </c>
      <c r="K614" s="82" t="str">
        <f>IF(SP_SUL!AK614="","*",SP_SUL!AK614)</f>
        <v>-</v>
      </c>
      <c r="L614" s="82" t="str">
        <f>IF(SP_SUL!AM614="","*",SP_SUL!AM614)</f>
        <v>ZDY-ZFY</v>
      </c>
      <c r="M614" s="82">
        <f>IF(SP_SUL!AP614="","*",SP_SUL!AP614)</f>
        <v>187.58</v>
      </c>
      <c r="N614" s="82" t="str">
        <f>IF(SP_SUL!AM614="","*",SP_SUL!AM614)</f>
        <v>ZDY-ZFY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>
        <f>IF(SP_SUL!B615="","*",SP_SUL!B615)</f>
        <v>46077</v>
      </c>
      <c r="B615" s="82" t="str">
        <f>IF(SP_SUL!X615="","*",SP_SUL!X615)</f>
        <v>Contrato</v>
      </c>
      <c r="C615" s="82" t="str">
        <f>IF(SP_SUL!S615="","*",SP_SUL!S615)</f>
        <v>SP SUL</v>
      </c>
      <c r="D615" s="82" t="str">
        <f>IF(SP_SUL!T615="","*",SP_SUL!T615)</f>
        <v>ZKE-ZEV</v>
      </c>
      <c r="E615" s="82" t="str">
        <f>IF(SP_SUL!D615="","*",SP_SUL!D615)</f>
        <v>A84</v>
      </c>
      <c r="F615" s="82" t="str">
        <f>IF(SP_SUL!H615="","*",SP_SUL!H615)</f>
        <v>ZKEZGA</v>
      </c>
      <c r="G615" s="82" t="str">
        <f>IF(SP_SUL!M615="","*",SP_SUL!M615)</f>
        <v>ZKEZGA-ZEV</v>
      </c>
      <c r="H615" s="115">
        <f>IF(SP_SUL!K615="","*",SP_SUL!K615)</f>
        <v>76.3</v>
      </c>
      <c r="I615" s="112">
        <f>IF(SP_SUL!O615="","*",SP_SUL!O615)</f>
        <v>0.33333333333333331</v>
      </c>
      <c r="J615" s="112">
        <f>IF(SP_SUL!P615="","*",SP_SUL!P615)</f>
        <v>4.1666666666666664E-2</v>
      </c>
      <c r="K615" s="82" t="str">
        <f>IF(SP_SUL!AK615="","*",SP_SUL!AK615)</f>
        <v>ZKEZGA</v>
      </c>
      <c r="L615" s="82" t="str">
        <f>IF(SP_SUL!AM615="","*",SP_SUL!AM615)</f>
        <v>ZKEZGA-ZEV</v>
      </c>
      <c r="M615" s="82">
        <f>IF(SP_SUL!AP615="","*",SP_SUL!AP615)</f>
        <v>76.3</v>
      </c>
      <c r="N615" s="82" t="str">
        <f>IF(SP_SUL!AM615="","*",SP_SUL!AM615)</f>
        <v>ZKEZGA-ZEV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>
        <f>IF(SP_SUL!B616="","*",SP_SUL!B616)</f>
        <v>46077</v>
      </c>
      <c r="B616" s="82" t="str">
        <f>IF(SP_SUL!X616="","*",SP_SUL!X616)</f>
        <v>Contrato</v>
      </c>
      <c r="C616" s="82" t="str">
        <f>IF(SP_SUL!S616="","*",SP_SUL!S616)</f>
        <v>SP SUL</v>
      </c>
      <c r="D616" s="82" t="str">
        <f>IF(SP_SUL!T616="","*",SP_SUL!T616)</f>
        <v>ZKE-ZEV</v>
      </c>
      <c r="E616" s="82" t="str">
        <f>IF(SP_SUL!D616="","*",SP_SUL!D616)</f>
        <v>SUPER ZWW</v>
      </c>
      <c r="F616" s="82" t="str">
        <f>IF(SP_SUL!H616="","*",SP_SUL!H616)</f>
        <v>-</v>
      </c>
      <c r="G616" s="82" t="str">
        <f>IF(SP_SUL!M616="","*",SP_SUL!M616)</f>
        <v>ZWW-ZKW</v>
      </c>
      <c r="H616" s="115">
        <f>IF(SP_SUL!K616="","*",SP_SUL!K616)</f>
        <v>87.256</v>
      </c>
      <c r="I616" s="112">
        <f>IF(SP_SUL!O616="","*",SP_SUL!O616)</f>
        <v>0.41666666666666669</v>
      </c>
      <c r="J616" s="112">
        <f>IF(SP_SUL!P616="","*",SP_SUL!P616)</f>
        <v>0.125</v>
      </c>
      <c r="K616" s="82" t="str">
        <f>IF(SP_SUL!AK616="","*",SP_SUL!AK616)</f>
        <v>-</v>
      </c>
      <c r="L616" s="82" t="str">
        <f>IF(SP_SUL!AM616="","*",SP_SUL!AM616)</f>
        <v>ZWW-ZKW</v>
      </c>
      <c r="M616" s="82">
        <f>IF(SP_SUL!AP616="","*",SP_SUL!AP616)</f>
        <v>87.256</v>
      </c>
      <c r="N616" s="82" t="str">
        <f>IF(SP_SUL!AM616="","*",SP_SUL!AM616)</f>
        <v>ZWW-ZKW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>
        <f>IF(SP_SUL!B617="","*",SP_SUL!B617)</f>
        <v>46077</v>
      </c>
      <c r="B617" s="82" t="str">
        <f>IF(SP_SUL!X617="","*",SP_SUL!X617)</f>
        <v>Contrato</v>
      </c>
      <c r="C617" s="82" t="str">
        <f>IF(SP_SUL!S617="","*",SP_SUL!S617)</f>
        <v>SP SUL</v>
      </c>
      <c r="D617" s="82" t="str">
        <f>IF(SP_SUL!T617="","*",SP_SUL!T617)</f>
        <v>ZKE-ZEV</v>
      </c>
      <c r="E617" s="82" t="str">
        <f>IF(SP_SUL!D617="","*",SP_SUL!D617)</f>
        <v>EDSON (TP-780)</v>
      </c>
      <c r="F617" s="82" t="str">
        <f>IF(SP_SUL!H617="","*",SP_SUL!H617)</f>
        <v>-</v>
      </c>
      <c r="G617" s="82" t="str">
        <f>IF(SP_SUL!M617="","*",SP_SUL!M617)</f>
        <v>ZKW</v>
      </c>
      <c r="H617" s="115">
        <f>IF(SP_SUL!K617="","*",SP_SUL!K617)</f>
        <v>95.664000000000001</v>
      </c>
      <c r="I617" s="112">
        <f>IF(SP_SUL!O617="","*",SP_SUL!O617)</f>
        <v>0.41666666666666669</v>
      </c>
      <c r="J617" s="112">
        <f>IF(SP_SUL!P617="","*",SP_SUL!P617)</f>
        <v>6.9444444444444447E-4</v>
      </c>
      <c r="K617" s="82" t="str">
        <f>IF(SP_SUL!AK617="","*",SP_SUL!AK617)</f>
        <v>-</v>
      </c>
      <c r="L617" s="82" t="str">
        <f>IF(SP_SUL!AM617="","*",SP_SUL!AM617)</f>
        <v>ZKW</v>
      </c>
      <c r="M617" s="82">
        <f>IF(SP_SUL!AP617="","*",SP_SUL!AP617)</f>
        <v>95.664000000000001</v>
      </c>
      <c r="N617" s="82" t="str">
        <f>IF(SP_SUL!AM617="","*",SP_SUL!AM617)</f>
        <v>ZKW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>
        <f>IF(SP_SUL!B618="","*",SP_SUL!B618)</f>
        <v>46077</v>
      </c>
      <c r="B618" s="82" t="str">
        <f>IF(SP_SUL!X618="","*",SP_SUL!X618)</f>
        <v>Contrato</v>
      </c>
      <c r="C618" s="82" t="str">
        <f>IF(SP_SUL!S618="","*",SP_SUL!S618)</f>
        <v>SP SUL</v>
      </c>
      <c r="D618" s="82" t="str">
        <f>IF(SP_SUL!T618="","*",SP_SUL!T618)</f>
        <v>ZKE-ZEV</v>
      </c>
      <c r="E618" s="82" t="str">
        <f>IF(SP_SUL!D618="","*",SP_SUL!D618)</f>
        <v>V89</v>
      </c>
      <c r="F618" s="82" t="str">
        <f>IF(SP_SUL!H618="","*",SP_SUL!H618)</f>
        <v>102ZKW2</v>
      </c>
      <c r="G618" s="82" t="str">
        <f>IF(SP_SUL!M618="","*",SP_SUL!M618)</f>
        <v>ZWW-ZKW</v>
      </c>
      <c r="H618" s="115">
        <f>IF(SP_SUL!K618="","*",SP_SUL!K618)</f>
        <v>94.2</v>
      </c>
      <c r="I618" s="112">
        <f>IF(SP_SUL!O618="","*",SP_SUL!O618)</f>
        <v>0.40277777777777779</v>
      </c>
      <c r="J618" s="112">
        <f>IF(SP_SUL!P618="","*",SP_SUL!P618)</f>
        <v>6.9444444444444447E-4</v>
      </c>
      <c r="K618" s="82" t="str">
        <f>IF(SP_SUL!AK618="","*",SP_SUL!AK618)</f>
        <v>102ZKW2</v>
      </c>
      <c r="L618" s="82" t="str">
        <f>IF(SP_SUL!AM618="","*",SP_SUL!AM618)</f>
        <v>ZWW-ZKW</v>
      </c>
      <c r="M618" s="82">
        <f>IF(SP_SUL!AP618="","*",SP_SUL!AP618)</f>
        <v>94.2</v>
      </c>
      <c r="N618" s="82" t="str">
        <f>IF(SP_SUL!AM618="","*",SP_SUL!AM618)</f>
        <v>ZWW-ZKW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>
        <f>IF(SP_SUL!B619="","*",SP_SUL!B619)</f>
        <v>46077</v>
      </c>
      <c r="B619" s="82" t="str">
        <f>IF(SP_SUL!X619="","*",SP_SUL!X619)</f>
        <v>Oportunidade</v>
      </c>
      <c r="C619" s="82" t="str">
        <f>IF(SP_SUL!S619="","*",SP_SUL!S619)</f>
        <v>SP SUL</v>
      </c>
      <c r="D619" s="82" t="str">
        <f>IF(SP_SUL!T619="","*",SP_SUL!T619)</f>
        <v>ZKE-ZEV</v>
      </c>
      <c r="E619" s="82" t="str">
        <f>IF(SP_SUL!D619="","*",SP_SUL!D619)</f>
        <v>W60</v>
      </c>
      <c r="F619" s="82" t="str">
        <f>IF(SP_SUL!H619="","*",SP_SUL!H619)</f>
        <v>ZEM130-2</v>
      </c>
      <c r="G619" s="82" t="str">
        <f>IF(SP_SUL!M619="","*",SP_SUL!M619)</f>
        <v>ZWI-ZEM</v>
      </c>
      <c r="H619" s="115">
        <f>IF(SP_SUL!K619="","*",SP_SUL!K619)</f>
        <v>127.4</v>
      </c>
      <c r="I619" s="112">
        <f>IF(SP_SUL!O619="","*",SP_SUL!O619)</f>
        <v>0.33333333333333331</v>
      </c>
      <c r="J619" s="112">
        <f>IF(SP_SUL!P619="","*",SP_SUL!P619)</f>
        <v>8.3333333333333329E-2</v>
      </c>
      <c r="K619" s="82" t="str">
        <f>IF(SP_SUL!AK619="","*",SP_SUL!AK619)</f>
        <v>ZEM130-2</v>
      </c>
      <c r="L619" s="82" t="str">
        <f>IF(SP_SUL!AM619="","*",SP_SUL!AM619)</f>
        <v>ZWI-ZEM</v>
      </c>
      <c r="M619" s="82">
        <f>IF(SP_SUL!AP619="","*",SP_SUL!AP619)</f>
        <v>127.4</v>
      </c>
      <c r="N619" s="82" t="str">
        <f>IF(SP_SUL!AM619="","*",SP_SUL!AM619)</f>
        <v>ZWI-ZEM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>
        <f>IF(SP_SUL!B621="","*",SP_SUL!B621)</f>
        <v>46077</v>
      </c>
      <c r="B621" s="82" t="str">
        <f>IF(SP_SUL!X621="","*",SP_SUL!X621)</f>
        <v>Oportunidade</v>
      </c>
      <c r="C621" s="82" t="str">
        <f>IF(SP_SUL!S621="","*",SP_SUL!S621)</f>
        <v>SP SUL</v>
      </c>
      <c r="D621" s="82" t="str">
        <f>IF(SP_SUL!T621="","*",SP_SUL!T621)</f>
        <v>ZKE-ZEV</v>
      </c>
      <c r="E621" s="82" t="str">
        <f>IF(SP_SUL!D621="","*",SP_SUL!D621)</f>
        <v>W99</v>
      </c>
      <c r="F621" s="82" t="str">
        <f>IF(SP_SUL!H621="","*",SP_SUL!H621)</f>
        <v>102ZKW2</v>
      </c>
      <c r="G621" s="82" t="str">
        <f>IF(SP_SUL!M621="","*",SP_SUL!M621)</f>
        <v>ZKW-ZEM</v>
      </c>
      <c r="H621" s="115">
        <f>IF(SP_SUL!K621="","*",SP_SUL!K621)</f>
        <v>102</v>
      </c>
      <c r="I621" s="112">
        <f>IF(SP_SUL!O621="","*",SP_SUL!O621)</f>
        <v>0.45833333333333331</v>
      </c>
      <c r="J621" s="112">
        <f>IF(SP_SUL!P621="","*",SP_SUL!P621)</f>
        <v>4.1666666666666664E-2</v>
      </c>
      <c r="K621" s="82" t="str">
        <f>IF(SP_SUL!AK621="","*",SP_SUL!AK621)</f>
        <v>102ZKW2</v>
      </c>
      <c r="L621" s="82" t="str">
        <f>IF(SP_SUL!AM621="","*",SP_SUL!AM621)</f>
        <v>ZKW-ZEM</v>
      </c>
      <c r="M621" s="82">
        <f>IF(SP_SUL!AP621="","*",SP_SUL!AP621)</f>
        <v>102</v>
      </c>
      <c r="N621" s="82" t="str">
        <f>IF(SP_SUL!AM621="","*",SP_SUL!AM621)</f>
        <v>ZKW-ZEM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Contrato</v>
      </c>
      <c r="C622" s="82" t="str">
        <f>IF(SP_SUL!S622="","*",SP_SUL!S622)</f>
        <v>SP SUL</v>
      </c>
      <c r="D622" s="82" t="str">
        <f>IF(SP_SUL!T622="","*",SP_SUL!T622)</f>
        <v>ZKE-ZEV</v>
      </c>
      <c r="E622" s="82" t="str">
        <f>IF(SP_SUL!D622="","*",SP_SUL!D622)</f>
        <v>MOD ZRB</v>
      </c>
      <c r="F622" s="82" t="str">
        <f>IF(SP_SUL!H622="","*",SP_SUL!H622)</f>
        <v>-</v>
      </c>
      <c r="G622" s="82" t="str">
        <f>IF(SP_SUL!M622="","*",SP_SUL!M622)</f>
        <v>ZEJ-ZRB</v>
      </c>
      <c r="H622" s="115">
        <f>IF(SP_SUL!K622="","*",SP_SUL!K622)</f>
        <v>145.9</v>
      </c>
      <c r="I622" s="112">
        <f>IF(SP_SUL!O622="","*",SP_SUL!O622)</f>
        <v>0.33333333333333331</v>
      </c>
      <c r="J622" s="112">
        <f>IF(SP_SUL!P622="","*",SP_SUL!P622)</f>
        <v>0.33333333333333331</v>
      </c>
      <c r="K622" s="82" t="str">
        <f>IF(SP_SUL!AK622="","*",SP_SUL!AK622)</f>
        <v>-</v>
      </c>
      <c r="L622" s="82" t="str">
        <f>IF(SP_SUL!AM622="","*",SP_SUL!AM622)</f>
        <v>ZEJ-ZRB</v>
      </c>
      <c r="M622" s="82">
        <f>IF(SP_SUL!AP622="","*",SP_SUL!AP622)</f>
        <v>145.9</v>
      </c>
      <c r="N622" s="82" t="str">
        <f>IF(SP_SUL!AM622="","*",SP_SUL!AM622)</f>
        <v>ZEJ-ZRB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>
        <f>IF(SP_SUL!B623="","*",SP_SUL!B623)</f>
        <v>46077</v>
      </c>
      <c r="B623" s="82" t="str">
        <f>IF(SP_SUL!X623="","*",SP_SUL!X623)</f>
        <v>Oportunidade</v>
      </c>
      <c r="C623" s="82" t="str">
        <f>IF(SP_SUL!S623="","*",SP_SUL!S623)</f>
        <v>SP SUL</v>
      </c>
      <c r="D623" s="82" t="str">
        <f>IF(SP_SUL!T623="","*",SP_SUL!T623)</f>
        <v>ZKE-ZEV</v>
      </c>
      <c r="E623" s="82" t="str">
        <f>IF(SP_SUL!D623="","*",SP_SUL!D623)</f>
        <v>W97</v>
      </c>
      <c r="F623" s="82" t="str">
        <f>IF(SP_SUL!H623="","*",SP_SUL!H623)</f>
        <v>ZEM-1</v>
      </c>
      <c r="G623" s="82" t="str">
        <f>IF(SP_SUL!M623="","*",SP_SUL!M623)</f>
        <v>ZEM-ZEV</v>
      </c>
      <c r="H623" s="115">
        <f>IF(SP_SUL!K623="","*",SP_SUL!K623)</f>
        <v>135</v>
      </c>
      <c r="I623" s="112">
        <f>IF(SP_SUL!O623="","*",SP_SUL!O623)</f>
        <v>0.375</v>
      </c>
      <c r="J623" s="112">
        <f>IF(SP_SUL!P623="","*",SP_SUL!P623)</f>
        <v>4.1666666666666664E-2</v>
      </c>
      <c r="K623" s="82" t="str">
        <f>IF(SP_SUL!AK623="","*",SP_SUL!AK623)</f>
        <v>ZEM-1</v>
      </c>
      <c r="L623" s="82" t="str">
        <f>IF(SP_SUL!AM623="","*",SP_SUL!AM623)</f>
        <v>ZEM-ZEV</v>
      </c>
      <c r="M623" s="82">
        <f>IF(SP_SUL!AP623="","*",SP_SUL!AP623)</f>
        <v>135</v>
      </c>
      <c r="N623" s="82" t="str">
        <f>IF(SP_SUL!AM623="","*",SP_SUL!AM623)</f>
        <v>ZEM-ZEV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Contrato</v>
      </c>
      <c r="C625" s="82" t="str">
        <f>IF(SP_SUL!S625="","*",SP_SUL!S625)</f>
        <v>SP SUL</v>
      </c>
      <c r="D625" s="82" t="str">
        <f>IF(SP_SUL!T625="","*",SP_SUL!T625)</f>
        <v>ZEV-ZPT</v>
      </c>
      <c r="E625" s="82" t="str">
        <f>IF(SP_SUL!D625="","*",SP_SUL!D625)</f>
        <v>MOD ZEZ</v>
      </c>
      <c r="F625" s="82" t="str">
        <f>IF(SP_SUL!H625="","*",SP_SUL!H625)</f>
        <v>-</v>
      </c>
      <c r="G625" s="82" t="str">
        <f>IF(SP_SUL!M625="","*",SP_SUL!M625)</f>
        <v>ZEZ-ZXW</v>
      </c>
      <c r="H625" s="115">
        <f>IF(SP_SUL!K625="","*",SP_SUL!K625)</f>
        <v>75.2</v>
      </c>
      <c r="I625" s="112">
        <f>IF(SP_SUL!O625="","*",SP_SUL!O625)</f>
        <v>0.35416666666666669</v>
      </c>
      <c r="J625" s="112">
        <f>IF(SP_SUL!P625="","*",SP_SUL!P625)</f>
        <v>0.33333333333333331</v>
      </c>
      <c r="K625" s="82" t="str">
        <f>IF(SP_SUL!AK625="","*",SP_SUL!AK625)</f>
        <v>-</v>
      </c>
      <c r="L625" s="82" t="str">
        <f>IF(SP_SUL!AM625="","*",SP_SUL!AM625)</f>
        <v>ZEZ-ZXW</v>
      </c>
      <c r="M625" s="82">
        <f>IF(SP_SUL!AP625="","*",SP_SUL!AP625)</f>
        <v>75.2</v>
      </c>
      <c r="N625" s="82" t="str">
        <f>IF(SP_SUL!AM625="","*",SP_SUL!AM625)</f>
        <v>ZEZ-ZXW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Contrato</v>
      </c>
      <c r="C626" s="82" t="str">
        <f>IF(SP_SUL!S626="","*",SP_SUL!S626)</f>
        <v>SP SUL</v>
      </c>
      <c r="D626" s="82" t="str">
        <f>IF(SP_SUL!T626="","*",SP_SUL!T626)</f>
        <v>ZEV-ZPT</v>
      </c>
      <c r="E626" s="82" t="str">
        <f>IF(SP_SUL!D626="","*",SP_SUL!D626)</f>
        <v>MOD ZGP</v>
      </c>
      <c r="F626" s="82" t="str">
        <f>IF(SP_SUL!H626="","*",SP_SUL!H626)</f>
        <v>-</v>
      </c>
      <c r="G626" s="82" t="str">
        <f>IF(SP_SUL!M626="","*",SP_SUL!M626)</f>
        <v>ZPT-ZGP</v>
      </c>
      <c r="H626" s="115">
        <f>IF(SP_SUL!K626="","*",SP_SUL!K626)</f>
        <v>102</v>
      </c>
      <c r="I626" s="112">
        <f>IF(SP_SUL!O626="","*",SP_SUL!O626)</f>
        <v>0.33333333333333331</v>
      </c>
      <c r="J626" s="112">
        <f>IF(SP_SUL!P626="","*",SP_SUL!P626)</f>
        <v>0.22916666666666666</v>
      </c>
      <c r="K626" s="82" t="str">
        <f>IF(SP_SUL!AK626="","*",SP_SUL!AK626)</f>
        <v>-</v>
      </c>
      <c r="L626" s="82" t="str">
        <f>IF(SP_SUL!AM626="","*",SP_SUL!AM626)</f>
        <v>ZPT-ZGP</v>
      </c>
      <c r="M626" s="82">
        <f>IF(SP_SUL!AP626="","*",SP_SUL!AP626)</f>
        <v>102</v>
      </c>
      <c r="N626" s="82" t="str">
        <f>IF(SP_SUL!AM626="","*",SP_SUL!AM626)</f>
        <v>ZPT-ZGP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>
        <f>IF(SP_SUL!B628="","*",SP_SUL!B628)</f>
        <v>46077</v>
      </c>
      <c r="B628" s="82" t="str">
        <f>IF(SP_SUL!X628="","*",SP_SUL!X628)</f>
        <v>Oportunidade</v>
      </c>
      <c r="C628" s="82" t="str">
        <f>IF(SP_SUL!S628="","*",SP_SUL!S628)</f>
        <v>SP SUL</v>
      </c>
      <c r="D628" s="82" t="str">
        <f>IF(SP_SUL!T628="","*",SP_SUL!T628)</f>
        <v>ZEV-ZPT</v>
      </c>
      <c r="E628" s="82" t="str">
        <f>IF(SP_SUL!D628="","*",SP_SUL!D628)</f>
        <v>HUELTON (TP-725)</v>
      </c>
      <c r="F628" s="82" t="str">
        <f>IF(SP_SUL!H628="","*",SP_SUL!H628)</f>
        <v>-</v>
      </c>
      <c r="G628" s="82" t="str">
        <f>IF(SP_SUL!M628="","*",SP_SUL!M628)</f>
        <v>ZPT</v>
      </c>
      <c r="H628" s="115">
        <f>IF(SP_SUL!K628="","*",SP_SUL!K628)</f>
        <v>106.7</v>
      </c>
      <c r="I628" s="112">
        <f>IF(SP_SUL!O628="","*",SP_SUL!O628)</f>
        <v>0.41666666666666669</v>
      </c>
      <c r="J628" s="112">
        <f>IF(SP_SUL!P628="","*",SP_SUL!P628)</f>
        <v>6.25E-2</v>
      </c>
      <c r="K628" s="82" t="str">
        <f>IF(SP_SUL!AK628="","*",SP_SUL!AK628)</f>
        <v>-</v>
      </c>
      <c r="L628" s="82" t="str">
        <f>IF(SP_SUL!AM628="","*",SP_SUL!AM628)</f>
        <v>ZPT</v>
      </c>
      <c r="M628" s="82">
        <f>IF(SP_SUL!AP628="","*",SP_SUL!AP628)</f>
        <v>106.7</v>
      </c>
      <c r="N628" s="82" t="str">
        <f>IF(SP_SUL!AM628="","*",SP_SUL!AM628)</f>
        <v>ZPT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>
        <f>IF(SP_SUL!B629="","*",SP_SUL!B629)</f>
        <v>46077</v>
      </c>
      <c r="B629" s="82" t="str">
        <f>IF(SP_SUL!X629="","*",SP_SUL!X629)</f>
        <v>Oportunidade</v>
      </c>
      <c r="C629" s="82" t="str">
        <f>IF(SP_SUL!S629="","*",SP_SUL!S629)</f>
        <v>SP SUL</v>
      </c>
      <c r="D629" s="82" t="str">
        <f>IF(SP_SUL!T629="","*",SP_SUL!T629)</f>
        <v>ZPT-ZPG</v>
      </c>
      <c r="E629" s="82" t="str">
        <f>IF(SP_SUL!D629="","*",SP_SUL!D629)</f>
        <v>DIEGO (TF-42)</v>
      </c>
      <c r="F629" s="82" t="str">
        <f>IF(SP_SUL!H629="","*",SP_SUL!H629)</f>
        <v>-</v>
      </c>
      <c r="G629" s="82" t="str">
        <f>IF(SP_SUL!M629="","*",SP_SUL!M629)</f>
        <v>PAT-ZGM</v>
      </c>
      <c r="H629" s="115">
        <f>IF(SP_SUL!K629="","*",SP_SUL!K629)</f>
        <v>109.25</v>
      </c>
      <c r="I629" s="112">
        <f>IF(SP_SUL!O629="","*",SP_SUL!O629)</f>
        <v>0.41666666666666669</v>
      </c>
      <c r="J629" s="112">
        <f>IF(SP_SUL!P629="","*",SP_SUL!P629)</f>
        <v>8.3333333333333329E-2</v>
      </c>
      <c r="K629" s="82" t="str">
        <f>IF(SP_SUL!AK629="","*",SP_SUL!AK629)</f>
        <v>-</v>
      </c>
      <c r="L629" s="82" t="str">
        <f>IF(SP_SUL!AM629="","*",SP_SUL!AM629)</f>
        <v>PAT-ZGM</v>
      </c>
      <c r="M629" s="82">
        <f>IF(SP_SUL!AP629="","*",SP_SUL!AP629)</f>
        <v>109.25</v>
      </c>
      <c r="N629" s="82" t="str">
        <f>IF(SP_SUL!AM629="","*",SP_SUL!AM629)</f>
        <v>PAT-ZGM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>
        <f>IF(SP_SUL!B630="","*",SP_SUL!B630)</f>
        <v>46077</v>
      </c>
      <c r="B630" s="82" t="str">
        <f>IF(SP_SUL!X630="","*",SP_SUL!X630)</f>
        <v>Oportunidade</v>
      </c>
      <c r="C630" s="82" t="str">
        <f>IF(SP_SUL!S630="","*",SP_SUL!S630)</f>
        <v>SP SUL</v>
      </c>
      <c r="D630" s="82" t="str">
        <f>IF(SP_SUL!T630="","*",SP_SUL!T630)</f>
        <v>ZEV-ZPT</v>
      </c>
      <c r="E630" s="82" t="str">
        <f>IF(SP_SUL!D630="","*",SP_SUL!D630)</f>
        <v>EXPANSÃO TURMA 1</v>
      </c>
      <c r="F630" s="82" t="str">
        <f>IF(SP_SUL!H630="","*",SP_SUL!H630)</f>
        <v>-</v>
      </c>
      <c r="G630" s="82" t="str">
        <f>IF(SP_SUL!M630="","*",SP_SUL!M630)</f>
        <v>109-ZGM</v>
      </c>
      <c r="H630" s="115">
        <f>IF(SP_SUL!K630="","*",SP_SUL!K630)</f>
        <v>111.98</v>
      </c>
      <c r="I630" s="112">
        <f>IF(SP_SUL!O630="","*",SP_SUL!O630)</f>
        <v>0.35416666666666669</v>
      </c>
      <c r="J630" s="112">
        <f>IF(SP_SUL!P630="","*",SP_SUL!P630)</f>
        <v>6.25E-2</v>
      </c>
      <c r="K630" s="82" t="str">
        <f>IF(SP_SUL!AK630="","*",SP_SUL!AK630)</f>
        <v>-</v>
      </c>
      <c r="L630" s="82" t="str">
        <f>IF(SP_SUL!AM630="","*",SP_SUL!AM630)</f>
        <v>109-ZGM</v>
      </c>
      <c r="M630" s="82">
        <f>IF(SP_SUL!AP630="","*",SP_SUL!AP630)</f>
        <v>111.98</v>
      </c>
      <c r="N630" s="82" t="str">
        <f>IF(SP_SUL!AM630="","*",SP_SUL!AM630)</f>
        <v>109-ZGM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600" sqref="B600:T627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0"/>
      <c r="B1" s="251"/>
      <c r="C1" s="252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3" t="s">
        <v>1043</v>
      </c>
      <c r="Q1" s="254"/>
      <c r="R1" s="110"/>
      <c r="S1" s="83"/>
      <c r="T1" s="85"/>
      <c r="U1" s="255" t="s">
        <v>1970</v>
      </c>
      <c r="V1" s="255"/>
      <c r="W1" s="255"/>
    </row>
    <row r="2" spans="1:23" ht="15" customHeight="1">
      <c r="A2" s="86" t="s">
        <v>1971</v>
      </c>
      <c r="B2" s="86" t="s">
        <v>1966</v>
      </c>
      <c r="C2" s="86" t="s">
        <v>411</v>
      </c>
      <c r="D2" s="87" t="s">
        <v>995</v>
      </c>
      <c r="E2" s="87" t="s">
        <v>4</v>
      </c>
      <c r="F2" s="87" t="s">
        <v>1965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1972</v>
      </c>
      <c r="T2" s="90" t="s">
        <v>998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2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3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130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>
        <f ca="1">_xlfn.XLOOKUP(G24&amp;$W$2,BS_CONTROLE[CHAVE],BS_CONTROLE[Quantidade_11],"-")</f>
        <v>560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1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3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2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3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3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2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130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560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3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3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3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2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130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560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40</v>
      </c>
      <c r="W96" s="136">
        <f ca="1">_xlfn.XLOOKUP(G96&amp;$W$2,BS_CONTROLE[CHAVE],BS_CONTROLE[Quantidade_11],"-")</f>
        <v>45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3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3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3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2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0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130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560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1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40</v>
      </c>
      <c r="W122" s="136">
        <f ca="1">_xlfn.XLOOKUP(G122&amp;$W$2,BS_CONTROLE[CHAVE],BS_CONTROLE[Quantidade_11],"-")</f>
        <v>45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3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3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3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2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130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560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1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40</v>
      </c>
      <c r="W152" s="136">
        <f ca="1">_xlfn.XLOOKUP(G152&amp;$W$2,BS_CONTROLE[CHAVE],BS_CONTROLE[Quantidade_11],"-")</f>
        <v>45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3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3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2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1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>
        <f ca="1">_xlfn.XLOOKUP(G171&amp;$W$2,BS_CONTROLE[CHAVE],BS_CONTROLE[Quantidade_11],"-")</f>
        <v>560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40</v>
      </c>
      <c r="W186" s="136">
        <f ca="1">_xlfn.XLOOKUP(G186&amp;$W$2,BS_CONTROLE[CHAVE],BS_CONTROLE[Quantidade_11],"-")</f>
        <v>45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3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40</v>
      </c>
      <c r="W192" s="136">
        <f ca="1">_xlfn.XLOOKUP(G192&amp;$W$2,BS_CONTROLE[CHAVE],BS_CONTROLE[Quantidade_11],"-")</f>
        <v>45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3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2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130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>
        <f ca="1">_xlfn.XLOOKUP(G204&amp;$W$2,BS_CONTROLE[CHAVE],BS_CONTROLE[Quantidade_11],"-")</f>
        <v>560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1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40</v>
      </c>
      <c r="W216" s="136">
        <f ca="1">_xlfn.XLOOKUP(G216&amp;$W$2,BS_CONTROLE[CHAVE],BS_CONTROLE[Quantidade_11],"-")</f>
        <v>45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3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3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2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0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130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560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1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40</v>
      </c>
      <c r="W249" s="136">
        <f ca="1">_xlfn.XLOOKUP(G249&amp;$W$2,BS_CONTROLE[CHAVE],BS_CONTROLE[Quantidade_11],"-")</f>
        <v>45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3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3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2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130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560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1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40</v>
      </c>
      <c r="W276" s="136">
        <f ca="1">_xlfn.XLOOKUP(G276&amp;$W$2,BS_CONTROLE[CHAVE],BS_CONTROLE[Quantidade_11],"-")</f>
        <v>45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3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3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3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2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130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560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1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40</v>
      </c>
      <c r="W301" s="136">
        <f ca="1">_xlfn.XLOOKUP(G301&amp;$W$2,BS_CONTROLE[CHAVE],BS_CONTROLE[Quantidade_11],"-")</f>
        <v>45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3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3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2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130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1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560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3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2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1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>
        <f ca="1">_xlfn.XLOOKUP(G357&amp;$W$2,BS_CONTROLE[CHAVE],BS_CONTROLE[Quantidade_11],"-")</f>
        <v>560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3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3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2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130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1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>
        <f ca="1">_xlfn.XLOOKUP(G383&amp;$W$2,BS_CONTROLE[CHAVE],BS_CONTROLE[Quantidade_11],"-")</f>
        <v>560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3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2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130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>
        <f ca="1">_xlfn.XLOOKUP(G409&amp;$W$2,BS_CONTROLE[CHAVE],BS_CONTROLE[Quantidade_11],"-")</f>
        <v>560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1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40</v>
      </c>
      <c r="W428" s="136">
        <f ca="1">_xlfn.XLOOKUP(G428&amp;$W$2,BS_CONTROLE[CHAVE],BS_CONTROLE[Quantidade_11],"-")</f>
        <v>45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3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3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2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130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0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1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>
        <f ca="1">_xlfn.XLOOKUP(G445&amp;$W$2,BS_CONTROLE[CHAVE],BS_CONTROLE[Quantidade_11],"-")</f>
        <v>560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1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40</v>
      </c>
      <c r="W458" s="136">
        <f ca="1">_xlfn.XLOOKUP(G458&amp;$W$2,BS_CONTROLE[CHAVE],BS_CONTROLE[Quantidade_11],"-")</f>
        <v>45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3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3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2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130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>
        <f ca="1">_xlfn.XLOOKUP(G474&amp;$W$2,BS_CONTROLE[CHAVE],BS_CONTROLE[Quantidade_11],"-")</f>
        <v>560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1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1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40</v>
      </c>
      <c r="W495" s="136">
        <f ca="1">_xlfn.XLOOKUP(G495&amp;$W$2,BS_CONTROLE[CHAVE],BS_CONTROLE[Quantidade_11],"-")</f>
        <v>45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3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2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130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1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>
        <f ca="1">_xlfn.XLOOKUP(G512&amp;$W$2,BS_CONTROLE[CHAVE],BS_CONTROLE[Quantidade_11],"-")</f>
        <v>560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1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>
        <f ca="1">_xlfn.XLOOKUP(G527&amp;$W$2,BS_CONTROLE[CHAVE],BS_CONTROLE[Quantidade_11],"-")</f>
        <v>0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1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40</v>
      </c>
      <c r="W535" s="136">
        <f ca="1">_xlfn.XLOOKUP(G535&amp;$W$2,BS_CONTROLE[CHAVE],BS_CONTROLE[Quantidade_11],"-")</f>
        <v>45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3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3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2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0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40</v>
      </c>
      <c r="W561" s="136">
        <f ca="1">_xlfn.XLOOKUP(G561&amp;$W$2,BS_CONTROLE[CHAVE],BS_CONTROLE[Quantidade_11],"-")</f>
        <v>45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3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1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>
        <f ca="1">_xlfn.XLOOKUP(G567&amp;$U$2,BS_CONTROLE[CHAVE],BS_CONTROLE[Quantidade_11],"-")</f>
        <v>0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40</v>
      </c>
      <c r="W568" s="136">
        <f ca="1">_xlfn.XLOOKUP(G568&amp;$W$2,BS_CONTROLE[CHAVE],BS_CONTROLE[Quantidade_11],"-")</f>
        <v>45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2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130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0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>
        <f ca="1">_xlfn.XLOOKUP(G585&amp;$W$2,BS_CONTROLE[CHAVE],BS_CONTROLE[Quantidade_11],"-")</f>
        <v>560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1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40</v>
      </c>
      <c r="W597" s="136">
        <f ca="1">_xlfn.XLOOKUP(G597&amp;$W$2,BS_CONTROLE[CHAVE],BS_CONTROLE[Quantidade_11],"-")</f>
        <v>45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3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 t="str">
        <f ca="1">_xlfn.XLOOKUP(G601&amp;$U$2,BS_CONTROLE[CHAVE],BS_CONTROLE[Quantidade_11],"-")</f>
        <v>-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3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 t="str">
        <f ca="1">_xlfn.XLOOKUP(G602&amp;$U$2,BS_CONTROLE[CHAVE],BS_CONTROLE[Quantidade_11],"-")</f>
        <v>-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2</v>
      </c>
    </row>
    <row r="603" spans="1:23" hidden="1">
      <c r="A603" s="144" t="str">
        <f>IF(SP_SUL!Y606="","*",SP_SUL!Y606)</f>
        <v>OPORTUNIDADE</v>
      </c>
      <c r="B603" s="144" t="str">
        <f>IF(SP_SUL!X606="","*",SP_SUL!X606)</f>
        <v>Contrato</v>
      </c>
      <c r="C603" s="144" t="str">
        <f>IF(SP_SUL!Z606="","*",SP_SUL!Z606)</f>
        <v>*</v>
      </c>
      <c r="D603" s="138" t="str">
        <f>IF(SP_SUL!S606="","*",SP_SUL!S606)</f>
        <v>SP SUL</v>
      </c>
      <c r="E603" s="138" t="str">
        <f>IF(SP_SUL!T606="","*",SP_SUL!T606)</f>
        <v>ZBV-ZRX</v>
      </c>
      <c r="F603" s="143">
        <f>IF(SP_SUL!B606="","*",SP_SUL!B606)</f>
        <v>46077</v>
      </c>
      <c r="G603" s="143" t="str">
        <f>IF(SP_SUL!D606="","*",SP_SUL!D606)</f>
        <v>E42</v>
      </c>
      <c r="H603" s="143" t="str">
        <f>IF(SP_SUL!F606="","*",SP_SUL!F606)</f>
        <v>TRILHEIRO - DESCARGA</v>
      </c>
      <c r="I603" s="143" t="str">
        <f>IF(SP_SUL!H606="","*",SP_SUL!H606)</f>
        <v>ZBV3</v>
      </c>
      <c r="J603" s="143" t="str">
        <f>IF(SP_SUL!I606="","*",SP_SUL!I606)</f>
        <v>ZBV3</v>
      </c>
      <c r="K603" s="138" t="str">
        <f>IF(SP_SUL!M606="","*",SP_SUL!M606)</f>
        <v>ZBM-ZSU</v>
      </c>
      <c r="L603" s="138" t="str">
        <f>IF(SP_SUL!N606="","*",SP_SUL!N606)</f>
        <v>K57ZHO/ZSU2</v>
      </c>
      <c r="M603" s="139">
        <f>IF(SP_SUL!J606="","*",SP_SUL!J606)</f>
        <v>68</v>
      </c>
      <c r="N603" s="142">
        <f>IF(SP_SUL!K606="","*",SP_SUL!K606)</f>
        <v>57.484000000000002</v>
      </c>
      <c r="O603" s="142">
        <f>IF(SP_SUL!L606="","*",SP_SUL!L606)</f>
        <v>68</v>
      </c>
      <c r="P603" s="141">
        <f>IF(SP_SUL!O606="","*",SP_SUL!O606)</f>
        <v>0.41666666666666669</v>
      </c>
      <c r="Q603" s="141">
        <f>IF(SP_SUL!P606="","*",SP_SUL!P606)</f>
        <v>0.16666666666666666</v>
      </c>
      <c r="R603" s="143" t="str">
        <f>IF(SP_SUL!Q606="","*",CONCATENATE(SP_SUL!Q606," ",SP_SUL!R606))</f>
        <v>2496 M</v>
      </c>
      <c r="S603" s="143" t="str">
        <f>IF(SP_SUL!V606="","*",SP_SUL!V606)</f>
        <v>Israel</v>
      </c>
      <c r="T603" s="143" t="str">
        <f>IF(SP_SUL!W606="","*",SP_SUL!W606)</f>
        <v>Descarga de 3 barras no km57+484 ao km 56+615 entre K57ZHO (tempo 1h20) e descarga de 5 barras no km67+532 ao km 69+000 entre ZSU 2 (tempo de 3h)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>
        <f ca="1">_xlfn.XLOOKUP(G603&amp;$W$2,BS_CONTROLE[CHAVE],BS_CONTROLE[Quantidade_11],"-")</f>
        <v>0</v>
      </c>
    </row>
    <row r="604" spans="1:23" hidden="1">
      <c r="A604" s="144" t="str">
        <f>IF(SP_SUL!Y607="","*",SP_SUL!Y607)</f>
        <v>SIM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ZBV-ZKE</v>
      </c>
      <c r="F604" s="143">
        <f>IF(SP_SUL!B607="","*",SP_SUL!B607)</f>
        <v>46077</v>
      </c>
      <c r="G604" s="143" t="str">
        <f>IF(SP_SUL!D607="","*",SP_SUL!D607)</f>
        <v>A74</v>
      </c>
      <c r="H604" s="143" t="str">
        <f>IF(SP_SUL!F607="","*",SP_SUL!F607)</f>
        <v>DETECÇÃO - RONDA 7 DIAS</v>
      </c>
      <c r="I604" s="143" t="str">
        <f>IF(SP_SUL!H607="","*",SP_SUL!H607)</f>
        <v>ZBVZQB</v>
      </c>
      <c r="J604" s="143" t="str">
        <f>IF(SP_SUL!I607="","*",SP_SUL!I607)</f>
        <v>ZKE</v>
      </c>
      <c r="K604" s="138" t="str">
        <f>IF(SP_SUL!M607="","*",SP_SUL!M607)</f>
        <v>ZQBZBV-ZKE</v>
      </c>
      <c r="L604" s="138" t="str">
        <f>IF(SP_SUL!N607="","*",SP_SUL!N607)</f>
        <v>ZQBZBVZKE</v>
      </c>
      <c r="M604" s="139">
        <f>IF(SP_SUL!J607="","*",SP_SUL!J607)</f>
        <v>56</v>
      </c>
      <c r="N604" s="142">
        <f>IF(SP_SUL!K607="","*",SP_SUL!K607)</f>
        <v>248</v>
      </c>
      <c r="O604" s="142">
        <f>IF(SP_SUL!L607="","*",SP_SUL!L607)</f>
        <v>149</v>
      </c>
      <c r="P604" s="141">
        <f>IF(SP_SUL!O607="","*",SP_SUL!O607)</f>
        <v>0.33333333333333331</v>
      </c>
      <c r="Q604" s="141">
        <f>IF(SP_SUL!P607="","*",SP_SUL!P607)</f>
        <v>4.1666666666666664E-2</v>
      </c>
      <c r="R604" s="143" t="str">
        <f>IF(SP_SUL!Q607="","*",CONCATENATE(SP_SUL!Q607," ",SP_SUL!R607))</f>
        <v>100 KM</v>
      </c>
      <c r="S604" s="143" t="str">
        <f>IF(SP_SUL!V607="","*",SP_SUL!V607)</f>
        <v>Jhon</v>
      </c>
      <c r="T604" s="143" t="str">
        <f>IF(SP_SUL!W607="","*",SP_SUL!W607)</f>
        <v>R7D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OPORTUNIDADE</v>
      </c>
      <c r="B605" s="144" t="str">
        <f>IF(SP_SUL!X608="","*",SP_SUL!X608)</f>
        <v>Oportunidade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DANIEL (TP-647)</v>
      </c>
      <c r="H605" s="143" t="str">
        <f>IF(SP_SUL!F608="","*",SP_SUL!F608)</f>
        <v>PDM - SOLDA</v>
      </c>
      <c r="I605" s="143" t="str">
        <f>IF(SP_SUL!H608="","*",SP_SUL!H608)</f>
        <v>-</v>
      </c>
      <c r="J605" s="143" t="str">
        <f>IF(SP_SUL!I608="","*",SP_SUL!I608)</f>
        <v>-</v>
      </c>
      <c r="K605" s="138" t="str">
        <f>IF(SP_SUL!M608="","*",SP_SUL!M608)</f>
        <v>ZST</v>
      </c>
      <c r="L605" s="138" t="str">
        <f>IF(SP_SUL!N608="","*",SP_SUL!N608)</f>
        <v>ZST2</v>
      </c>
      <c r="M605" s="139">
        <f>IF(SP_SUL!J608="","*",SP_SUL!J608)</f>
        <v>56</v>
      </c>
      <c r="N605" s="142">
        <f>IF(SP_SUL!K608="","*",SP_SUL!K608)</f>
        <v>208.75</v>
      </c>
      <c r="O605" s="142" t="str">
        <f>IF(SP_SUL!L608="","*",SP_SUL!L608)</f>
        <v>-</v>
      </c>
      <c r="P605" s="141">
        <f>IF(SP_SUL!O608="","*",SP_SUL!O608)</f>
        <v>0.375</v>
      </c>
      <c r="Q605" s="141">
        <f>IF(SP_SUL!P608="","*",SP_SUL!P608)</f>
        <v>6.25E-2</v>
      </c>
      <c r="R605" s="143" t="str">
        <f>IF(SP_SUL!Q608="","*",CONCATENATE(SP_SUL!Q608," ",SP_SUL!R608))</f>
        <v>1 Nº DE SOLDA</v>
      </c>
      <c r="S605" s="143" t="str">
        <f>IF(SP_SUL!V608="","*",SP_SUL!V608)</f>
        <v>Daniel</v>
      </c>
      <c r="T605" s="143" t="str">
        <f>IF(SP_SUL!W608="","*",SP_SUL!W608)</f>
        <v xml:space="preserve">Execução de solda - Condicionado a temperatura 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0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V93</v>
      </c>
      <c r="H606" s="143" t="str">
        <f>IF(SP_SUL!F609="","*",SP_SUL!F609)</f>
        <v>MECANIZAÇÃO - SOCADORA</v>
      </c>
      <c r="I606" s="143" t="str">
        <f>IF(SP_SUL!H609="","*",SP_SUL!H609)</f>
        <v>ZYU1</v>
      </c>
      <c r="J606" s="143" t="str">
        <f>IF(SP_SUL!I609="","*",SP_SUL!I609)</f>
        <v>ZYU1</v>
      </c>
      <c r="K606" s="138" t="str">
        <f>IF(SP_SUL!M609="","*",SP_SUL!M609)</f>
        <v>ZYU-ZST</v>
      </c>
      <c r="L606" s="138" t="str">
        <f>IF(SP_SUL!N609="","*",SP_SUL!N609)</f>
        <v>ZYU206</v>
      </c>
      <c r="M606" s="139">
        <f>IF(SP_SUL!J609="","*",SP_SUL!J609)</f>
        <v>56</v>
      </c>
      <c r="N606" s="142">
        <f>IF(SP_SUL!K609="","*",SP_SUL!K609)</f>
        <v>204.4</v>
      </c>
      <c r="O606" s="142">
        <f>IF(SP_SUL!L609="","*",SP_SUL!L609)</f>
        <v>205.8</v>
      </c>
      <c r="P606" s="141">
        <f>IF(SP_SUL!O609="","*",SP_SUL!O609)</f>
        <v>0.41666666666666669</v>
      </c>
      <c r="Q606" s="141">
        <f>IF(SP_SUL!P609="","*",SP_SUL!P609)</f>
        <v>8.3333333333333329E-2</v>
      </c>
      <c r="R606" s="143" t="str">
        <f>IF(SP_SUL!Q609="","*",CONCATENATE(SP_SUL!Q609," ",SP_SUL!R609))</f>
        <v>500 M</v>
      </c>
      <c r="S606" s="143" t="str">
        <f>IF(SP_SUL!V609="","*",SP_SUL!V609)</f>
        <v>Moises</v>
      </c>
      <c r="T606" s="143" t="str">
        <f>IF(SP_SUL!W609="","*",SP_SUL!W609)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ROGÉRIO (TP-730)</v>
      </c>
      <c r="H607" s="143" t="str">
        <f>IF(SP_SUL!F610="","*",SP_SUL!F610)</f>
        <v>PDM - SUBSTITUIÇÃO - DORMENTE</v>
      </c>
      <c r="I607" s="143" t="str">
        <f>IF(SP_SUL!H610="","*",SP_SUL!H610)</f>
        <v>-</v>
      </c>
      <c r="J607" s="143" t="str">
        <f>IF(SP_SUL!I610="","*",SP_SUL!I610)</f>
        <v>*</v>
      </c>
      <c r="K607" s="138" t="str">
        <f>IF(SP_SUL!M610="","*",SP_SUL!M610)</f>
        <v>ZYU</v>
      </c>
      <c r="L607" s="138" t="str">
        <f>IF(SP_SUL!N610="","*",SP_SUL!N610)</f>
        <v>ZYU2</v>
      </c>
      <c r="M607" s="139">
        <f>IF(SP_SUL!J610="","*",SP_SUL!J610)</f>
        <v>56</v>
      </c>
      <c r="N607" s="142">
        <f>IF(SP_SUL!K610="","*",SP_SUL!K610)</f>
        <v>202</v>
      </c>
      <c r="O607" s="142" t="str">
        <f>IF(SP_SUL!L610="","*",SP_SUL!L610)</f>
        <v>-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20 Nº DE DORMENTES</v>
      </c>
      <c r="S607" s="143" t="str">
        <f>IF(SP_SUL!V610="","*",SP_SUL!V610)</f>
        <v>Rogerio</v>
      </c>
      <c r="T607" s="143" t="str">
        <f>IF(SP_SUL!W610="","*",SP_SUL!W610)</f>
        <v>Substituição de dormentes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W59</v>
      </c>
      <c r="H608" s="143" t="str">
        <f>IF(SP_SUL!F611="","*",SP_SUL!F611)</f>
        <v>PDM - DESCARGA - DORMENTE</v>
      </c>
      <c r="I608" s="143" t="str">
        <f>IF(SP_SUL!H611="","*",SP_SUL!H611)</f>
        <v>ZYU1</v>
      </c>
      <c r="J608" s="143" t="str">
        <f>IF(SP_SUL!I611="","*",SP_SUL!I611)</f>
        <v>ZYU1</v>
      </c>
      <c r="K608" s="138" t="str">
        <f>IF(SP_SUL!M611="","*",SP_SUL!M611)</f>
        <v>ZDY-ZFY</v>
      </c>
      <c r="L608" s="138" t="str">
        <f>IF(SP_SUL!N611="","*",SP_SUL!N611)</f>
        <v>189ZFY</v>
      </c>
      <c r="M608" s="139">
        <f>IF(SP_SUL!J611="","*",SP_SUL!J611)</f>
        <v>56</v>
      </c>
      <c r="N608" s="142">
        <f>IF(SP_SUL!K611="","*",SP_SUL!K611)</f>
        <v>190</v>
      </c>
      <c r="O608" s="142">
        <f>IF(SP_SUL!L611="","*",SP_SUL!L611)</f>
        <v>167.5</v>
      </c>
      <c r="P608" s="141">
        <f>IF(SP_SUL!O611="","*",SP_SUL!O611)</f>
        <v>0.375</v>
      </c>
      <c r="Q608" s="141">
        <f>IF(SP_SUL!P611="","*",SP_SUL!P611)</f>
        <v>4.1666666666666664E-2</v>
      </c>
      <c r="R608" s="143" t="str">
        <f>IF(SP_SUL!Q611="","*",CONCATENATE(SP_SUL!Q611," ",SP_SUL!R611))</f>
        <v>100 Nº DE DORMENTES</v>
      </c>
      <c r="S608" s="143" t="str">
        <f>IF(SP_SUL!V611="","*",SP_SUL!V611)</f>
        <v>Henrique</v>
      </c>
      <c r="T608" s="143" t="str">
        <f>IF(SP_SUL!W611="","*",SP_SUL!W611)</f>
        <v>Descarga de dormentes km190+00 (40min) e descarga de jacaré km167+500 (20min)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>
        <f ca="1">_xlfn.XLOOKUP(G608&amp;$W$2,BS_CONTROLE[CHAVE],BS_CONTROLE[Quantidade_11],"-")</f>
        <v>130</v>
      </c>
    </row>
    <row r="609" spans="1:23" hidden="1">
      <c r="A609" s="144" t="str">
        <f>IF(SP_SUL!Y612="","*",SP_SUL!Y612)</f>
        <v>*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 t="str">
        <f>IF(SP_SUL!B612="","*",SP_SUL!B612)</f>
        <v>*</v>
      </c>
      <c r="G609" s="143" t="str">
        <f>IF(SP_SUL!D612="","*",SP_SUL!D612)</f>
        <v>ROBSON (TF-701)</v>
      </c>
      <c r="H609" s="143" t="str">
        <f>IF(SP_SUL!F612="","*",SP_SUL!F612)</f>
        <v>PDM - SUBSTITUIÇÃO - DORMENTE</v>
      </c>
      <c r="I609" s="143" t="str">
        <f>IF(SP_SUL!H612="","*",SP_SUL!H612)</f>
        <v>-</v>
      </c>
      <c r="J609" s="143" t="str">
        <f>IF(SP_SUL!I612="","*",SP_SUL!I612)</f>
        <v>-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190.3</v>
      </c>
      <c r="O609" s="142">
        <f>IF(SP_SUL!L612="","*",SP_SUL!L612)</f>
        <v>190.5</v>
      </c>
      <c r="P609" s="141">
        <f>IF(SP_SUL!O612="","*",SP_SUL!O612)</f>
        <v>0.375</v>
      </c>
      <c r="Q609" s="141">
        <f>IF(SP_SUL!P612="","*",SP_SUL!P612)</f>
        <v>8.3333333333333329E-2</v>
      </c>
      <c r="R609" s="143" t="str">
        <f>IF(SP_SUL!Q612="","*",CONCATENATE(SP_SUL!Q612," ",SP_SUL!R612))</f>
        <v>50 Nº DE DORMENTES</v>
      </c>
      <c r="S609" s="143" t="str">
        <f>IF(SP_SUL!V612="","*",SP_SUL!V612)</f>
        <v>Robson</v>
      </c>
      <c r="T609" s="143" t="str">
        <f>IF(SP_SUL!W612="","*",SP_SUL!W612)</f>
        <v>Substituição de dormentes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JACIANO (TF-674)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Josenilton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ROBSON (TP-729)</v>
      </c>
      <c r="H611" s="143" t="str">
        <f>IF(SP_SUL!F614="","*",SP_SUL!F614)</f>
        <v>LIMPEZA LASTRO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ZXP189</v>
      </c>
      <c r="M611" s="139">
        <f>IF(SP_SUL!J614="","*",SP_SUL!J614)</f>
        <v>56</v>
      </c>
      <c r="N611" s="142">
        <f>IF(SP_SUL!K614="","*",SP_SUL!K614)</f>
        <v>187.58</v>
      </c>
      <c r="O611" s="142" t="str">
        <f>IF(SP_SUL!L614="","*",SP_SUL!L614)</f>
        <v>-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10 M</v>
      </c>
      <c r="S611" s="143" t="str">
        <f>IF(SP_SUL!V614="","*",SP_SUL!V614)</f>
        <v>Robson</v>
      </c>
      <c r="T611" s="143" t="str">
        <f>IF(SP_SUL!W614="","*",SP_SUL!W614)</f>
        <v>Limpeza de lastro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SIM</v>
      </c>
      <c r="B612" s="144" t="str">
        <f>IF(SP_SUL!X615="","*",SP_SUL!X615)</f>
        <v>Contrato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ZKE-ZEV</v>
      </c>
      <c r="F612" s="143">
        <f>IF(SP_SUL!B615="","*",SP_SUL!B615)</f>
        <v>46077</v>
      </c>
      <c r="G612" s="143" t="str">
        <f>IF(SP_SUL!D615="","*",SP_SUL!D615)</f>
        <v>A84</v>
      </c>
      <c r="H612" s="143" t="str">
        <f>IF(SP_SUL!F615="","*",SP_SUL!F615)</f>
        <v>DETECÇÃO - RONDA 7 DIAS</v>
      </c>
      <c r="I612" s="143" t="str">
        <f>IF(SP_SUL!H615="","*",SP_SUL!H615)</f>
        <v>ZKEZGA</v>
      </c>
      <c r="J612" s="143" t="str">
        <f>IF(SP_SUL!I615="","*",SP_SUL!I615)</f>
        <v>ZEV-1</v>
      </c>
      <c r="K612" s="138" t="str">
        <f>IF(SP_SUL!M615="","*",SP_SUL!M615)</f>
        <v>ZKEZGA-ZEV</v>
      </c>
      <c r="L612" s="138" t="str">
        <f>IF(SP_SUL!N615="","*",SP_SUL!N615)</f>
        <v>ZKEZGAZEV</v>
      </c>
      <c r="M612" s="139">
        <f>IF(SP_SUL!J615="","*",SP_SUL!J615)</f>
        <v>55</v>
      </c>
      <c r="N612" s="142">
        <f>IF(SP_SUL!K615="","*",SP_SUL!K615)</f>
        <v>76.3</v>
      </c>
      <c r="O612" s="142" t="str">
        <f>IF(SP_SUL!L615="","*",SP_SUL!L615)</f>
        <v>-</v>
      </c>
      <c r="P612" s="141">
        <f>IF(SP_SUL!O615="","*",SP_SUL!O615)</f>
        <v>0.33333333333333331</v>
      </c>
      <c r="Q612" s="141">
        <f>IF(SP_SUL!P615="","*",SP_SUL!P615)</f>
        <v>4.1666666666666664E-2</v>
      </c>
      <c r="R612" s="143" t="str">
        <f>IF(SP_SUL!Q615="","*",CONCATENATE(SP_SUL!Q615," ",SP_SUL!R615))</f>
        <v>100 KM</v>
      </c>
      <c r="S612" s="143" t="str">
        <f>IF(SP_SUL!V615="","*",SP_SUL!V615)</f>
        <v>Jhon</v>
      </c>
      <c r="T612" s="143" t="str">
        <f>IF(SP_SUL!W615="","*",SP_SUL!W615)</f>
        <v>R7D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OPORTUNIDADE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SUPER ZWW</v>
      </c>
      <c r="H613" s="143" t="str">
        <f>IF(SP_SUL!F616="","*",SP_SUL!F616)</f>
        <v>BLOCO</v>
      </c>
      <c r="I613" s="143" t="str">
        <f>IF(SP_SUL!H616="","*",SP_SUL!H616)</f>
        <v>-</v>
      </c>
      <c r="J613" s="143" t="str">
        <f>IF(SP_SUL!I616="","*",SP_SUL!I616)</f>
        <v>-</v>
      </c>
      <c r="K613" s="138" t="str">
        <f>IF(SP_SUL!M616="","*",SP_SUL!M616)</f>
        <v>ZWW-ZKW</v>
      </c>
      <c r="L613" s="138" t="str">
        <f>IF(SP_SUL!N616="","*",SP_SUL!N616)</f>
        <v>ZWWZKW</v>
      </c>
      <c r="M613" s="139">
        <f>IF(SP_SUL!J616="","*",SP_SUL!J616)</f>
        <v>55</v>
      </c>
      <c r="N613" s="142">
        <f>IF(SP_SUL!K616="","*",SP_SUL!K616)</f>
        <v>87.256</v>
      </c>
      <c r="O613" s="142">
        <f>IF(SP_SUL!L616="","*",SP_SUL!L616)</f>
        <v>97.6</v>
      </c>
      <c r="P613" s="141">
        <f>IF(SP_SUL!O616="","*",SP_SUL!O616)</f>
        <v>0.41666666666666669</v>
      </c>
      <c r="Q613" s="141">
        <f>IF(SP_SUL!P616="","*",SP_SUL!P616)</f>
        <v>0.125</v>
      </c>
      <c r="R613" s="143" t="str">
        <f>IF(SP_SUL!Q616="","*",CONCATENATE(SP_SUL!Q616," ",SP_SUL!R616))</f>
        <v>1 BINÁRIO</v>
      </c>
      <c r="S613" s="143" t="str">
        <f>IF(SP_SUL!V616="","*",SP_SUL!V616)</f>
        <v xml:space="preserve">Felipe </v>
      </c>
      <c r="T613" s="143" t="str">
        <f>IF(SP_SUL!W616="","*",SP_SUL!W616)</f>
        <v>Bloco V89 + Substituição de trilho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>
        <f ca="1">_xlfn.XLOOKUP(G613&amp;$W$2,BS_CONTROLE[CHAVE],BS_CONTROLE[Quantidade_11],"-")</f>
        <v>1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EDSON (TP-780)</v>
      </c>
      <c r="H614" s="143" t="str">
        <f>IF(SP_SUL!F617="","*",SP_SUL!F617)</f>
        <v>PDM - SUBSTITUIÇÃO - TRILHO</v>
      </c>
      <c r="I614" s="143" t="str">
        <f>IF(SP_SUL!H617="","*",SP_SUL!H617)</f>
        <v>-</v>
      </c>
      <c r="J614" s="143" t="str">
        <f>IF(SP_SUL!I617="","*",SP_SUL!I617)</f>
        <v>*</v>
      </c>
      <c r="K614" s="138" t="str">
        <f>IF(SP_SUL!M617="","*",SP_SUL!M617)</f>
        <v>ZKW</v>
      </c>
      <c r="L614" s="138" t="str">
        <f>IF(SP_SUL!N617="","*",SP_SUL!N617)</f>
        <v>ZKW2</v>
      </c>
      <c r="M614" s="139">
        <f>IF(SP_SUL!J617="","*",SP_SUL!J617)</f>
        <v>55</v>
      </c>
      <c r="N614" s="142">
        <f>IF(SP_SUL!K617="","*",SP_SUL!K617)</f>
        <v>95.664000000000001</v>
      </c>
      <c r="O614" s="142">
        <f>IF(SP_SUL!L617="","*",SP_SUL!L617)</f>
        <v>96.132999999999996</v>
      </c>
      <c r="P614" s="141">
        <f>IF(SP_SUL!O617="","*",SP_SUL!O617)</f>
        <v>0.41666666666666669</v>
      </c>
      <c r="Q614" s="141">
        <f>IF(SP_SUL!P617="","*",SP_SUL!P617)</f>
        <v>6.9444444444444447E-4</v>
      </c>
      <c r="R614" s="143" t="str">
        <f>IF(SP_SUL!Q617="","*",CONCATENATE(SP_SUL!Q617," ",SP_SUL!R617))</f>
        <v>624 M</v>
      </c>
      <c r="S614" s="143" t="str">
        <f>IF(SP_SUL!V617="","*",SP_SUL!V617)</f>
        <v xml:space="preserve">Felipe </v>
      </c>
      <c r="T614" s="143" t="str">
        <f>IF(SP_SUL!W617="","*",SP_SUL!W617)</f>
        <v>PDM -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V89</v>
      </c>
      <c r="H615" s="143" t="str">
        <f>IF(SP_SUL!F618="","*",SP_SUL!F618)</f>
        <v>MECANIZAÇÃO - SOCADORA</v>
      </c>
      <c r="I615" s="143" t="str">
        <f>IF(SP_SUL!H618="","*",SP_SUL!H618)</f>
        <v>102ZKW2</v>
      </c>
      <c r="J615" s="143" t="str">
        <f>IF(SP_SUL!I618="","*",SP_SUL!I618)</f>
        <v>102ZKW2</v>
      </c>
      <c r="K615" s="138" t="str">
        <f>IF(SP_SUL!M618="","*",SP_SUL!M618)</f>
        <v>ZWW-ZKW</v>
      </c>
      <c r="L615" s="138" t="str">
        <f>IF(SP_SUL!N618="","*",SP_SUL!N618)</f>
        <v>ZKWK932</v>
      </c>
      <c r="M615" s="139">
        <f>IF(SP_SUL!J618="","*",SP_SUL!J618)</f>
        <v>55</v>
      </c>
      <c r="N615" s="142">
        <f>IF(SP_SUL!K618="","*",SP_SUL!K618)</f>
        <v>94.2</v>
      </c>
      <c r="O615" s="142">
        <f>IF(SP_SUL!L618="","*",SP_SUL!L618)</f>
        <v>94.8</v>
      </c>
      <c r="P615" s="141">
        <f>IF(SP_SUL!O618="","*",SP_SUL!O618)</f>
        <v>0.40277777777777779</v>
      </c>
      <c r="Q615" s="141">
        <f>IF(SP_SUL!P618="","*",SP_SUL!P618)</f>
        <v>6.9444444444444447E-4</v>
      </c>
      <c r="R615" s="143" t="str">
        <f>IF(SP_SUL!Q618="","*",CONCATENATE(SP_SUL!Q618," ",SP_SUL!R618))</f>
        <v>480 M</v>
      </c>
      <c r="S615" s="143" t="str">
        <f>IF(SP_SUL!V618="","*",SP_SUL!V618)</f>
        <v>Antonioni</v>
      </c>
      <c r="T615" s="143" t="str">
        <f>IF(SP_SUL!W618="","*",SP_SUL!W618)</f>
        <v>Socaria mecanizada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560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Oportunidade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W60</v>
      </c>
      <c r="H616" s="143" t="str">
        <f>IF(SP_SUL!F619="","*",SP_SUL!F619)</f>
        <v>PDM - DESCARGA - DORMENTE</v>
      </c>
      <c r="I616" s="143" t="str">
        <f>IF(SP_SUL!H619="","*",SP_SUL!H619)</f>
        <v>ZEM130-2</v>
      </c>
      <c r="J616" s="143" t="str">
        <f>IF(SP_SUL!I619="","*",SP_SUL!I619)</f>
        <v>ZEM130-2</v>
      </c>
      <c r="K616" s="138" t="str">
        <f>IF(SP_SUL!M619="","*",SP_SUL!M619)</f>
        <v>ZWI-ZEM</v>
      </c>
      <c r="L616" s="138" t="str">
        <f>IF(SP_SUL!N619="","*",SP_SUL!N619)</f>
        <v>130ZYQW/ZEM2</v>
      </c>
      <c r="M616" s="139">
        <f>IF(SP_SUL!J619="","*",SP_SUL!J619)</f>
        <v>55</v>
      </c>
      <c r="N616" s="142">
        <f>IF(SP_SUL!K619="","*",SP_SUL!K619)</f>
        <v>127.4</v>
      </c>
      <c r="O616" s="142">
        <f>IF(SP_SUL!L619="","*",SP_SUL!L619)</f>
        <v>137</v>
      </c>
      <c r="P616" s="141">
        <f>IF(SP_SUL!O619="","*",SP_SUL!O619)</f>
        <v>0.33333333333333331</v>
      </c>
      <c r="Q616" s="141">
        <f>IF(SP_SUL!P619="","*",SP_SUL!P619)</f>
        <v>8.3333333333333329E-2</v>
      </c>
      <c r="R616" s="143" t="str">
        <f>IF(SP_SUL!Q619="","*",CONCATENATE(SP_SUL!Q619," ",SP_SUL!R619))</f>
        <v>1000 Nº DE DORMENTES</v>
      </c>
      <c r="S616" s="143" t="str">
        <f>IF(SP_SUL!V619="","*",SP_SUL!V619)</f>
        <v xml:space="preserve">Felipe </v>
      </c>
      <c r="T616" s="143" t="str">
        <f>IF(SP_SUL!W619="","*",SP_SUL!W619)</f>
        <v>Descarga de dormentes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>
        <f ca="1">_xlfn.XLOOKUP(G616&amp;$W$2,BS_CONTROLE[CHAVE],BS_CONTROLE[Quantidade_11],"-")</f>
        <v>1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OPORTUNIDADE</v>
      </c>
      <c r="B618" s="144" t="str">
        <f>IF(SP_SUL!X621="","*",SP_SUL!X621)</f>
        <v>Oportunidade</v>
      </c>
      <c r="C618" s="144" t="str">
        <f>IF(SP_SUL!Z621="","*",SP_SUL!Z621)</f>
        <v>*</v>
      </c>
      <c r="D618" s="138" t="str">
        <f>IF(SP_SUL!S621="","*",SP_SUL!S621)</f>
        <v>SP SUL</v>
      </c>
      <c r="E618" s="138" t="str">
        <f>IF(SP_SUL!T621="","*",SP_SUL!T621)</f>
        <v>ZKE-ZEV</v>
      </c>
      <c r="F618" s="143">
        <f>IF(SP_SUL!B621="","*",SP_SUL!B621)</f>
        <v>46077</v>
      </c>
      <c r="G618" s="143" t="str">
        <f>IF(SP_SUL!D621="","*",SP_SUL!D621)</f>
        <v>W99</v>
      </c>
      <c r="H618" s="143" t="str">
        <f>IF(SP_SUL!F621="","*",SP_SUL!F621)</f>
        <v>DESLOCAMENTO</v>
      </c>
      <c r="I618" s="143" t="str">
        <f>IF(SP_SUL!H621="","*",SP_SUL!H621)</f>
        <v>102ZKW2</v>
      </c>
      <c r="J618" s="143" t="str">
        <f>IF(SP_SUL!I621="","*",SP_SUL!I621)</f>
        <v>ZEM130-2</v>
      </c>
      <c r="K618" s="138" t="str">
        <f>IF(SP_SUL!M621="","*",SP_SUL!M621)</f>
        <v>ZKW-ZEM</v>
      </c>
      <c r="L618" s="138" t="str">
        <f>IF(SP_SUL!N621="","*",SP_SUL!N621)</f>
        <v>ZKWZEM</v>
      </c>
      <c r="M618" s="139">
        <f>IF(SP_SUL!J621="","*",SP_SUL!J621)</f>
        <v>55</v>
      </c>
      <c r="N618" s="142">
        <f>IF(SP_SUL!K621="","*",SP_SUL!K621)</f>
        <v>102</v>
      </c>
      <c r="O618" s="142">
        <f>IF(SP_SUL!L621="","*",SP_SUL!L621)</f>
        <v>135</v>
      </c>
      <c r="P618" s="141">
        <f>IF(SP_SUL!O621="","*",SP_SUL!O621)</f>
        <v>0.45833333333333331</v>
      </c>
      <c r="Q618" s="141">
        <f>IF(SP_SUL!P621="","*",SP_SUL!P621)</f>
        <v>4.1666666666666664E-2</v>
      </c>
      <c r="R618" s="143" t="str">
        <f>IF(SP_SUL!Q621="","*",CONCATENATE(SP_SUL!Q621," ",SP_SUL!R621))</f>
        <v>1 BINÁRIO</v>
      </c>
      <c r="S618" s="143" t="str">
        <f>IF(SP_SUL!V621="","*",SP_SUL!V621)</f>
        <v xml:space="preserve">Alisson </v>
      </c>
      <c r="T618" s="143" t="str">
        <f>IF(SP_SUL!W621="","*",SP_SUL!W621)</f>
        <v>Deslocamento de ZKW para ZEM, condicionado a liberação do W97 de ZEM)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Contrato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 t="str">
        <f>IF(SP_SUL!B622="","*",SP_SUL!B622)</f>
        <v>*</v>
      </c>
      <c r="G619" s="143" t="str">
        <f>IF(SP_SUL!D622="","*",SP_SUL!D622)</f>
        <v>MOD ZRB</v>
      </c>
      <c r="H619" s="143" t="str">
        <f>IF(SP_SUL!F622="","*",SP_SUL!F622)</f>
        <v>BLOCO</v>
      </c>
      <c r="I619" s="143" t="str">
        <f>IF(SP_SUL!H622="","*",SP_SUL!H622)</f>
        <v>-</v>
      </c>
      <c r="J619" s="143" t="str">
        <f>IF(SP_SUL!I622="","*",SP_SUL!I622)</f>
        <v>-</v>
      </c>
      <c r="K619" s="138" t="str">
        <f>IF(SP_SUL!M622="","*",SP_SUL!M622)</f>
        <v>ZEJ-ZRB</v>
      </c>
      <c r="L619" s="138" t="str">
        <f>IF(SP_SUL!N622="","*",SP_SUL!N622)</f>
        <v>ZEJZRB</v>
      </c>
      <c r="M619" s="139">
        <f>IF(SP_SUL!J622="","*",SP_SUL!J622)</f>
        <v>48</v>
      </c>
      <c r="N619" s="142">
        <f>IF(SP_SUL!K622="","*",SP_SUL!K622)</f>
        <v>145.9</v>
      </c>
      <c r="O619" s="142">
        <f>IF(SP_SUL!L622="","*",SP_SUL!L622)</f>
        <v>152</v>
      </c>
      <c r="P619" s="141">
        <f>IF(SP_SUL!O622="","*",SP_SUL!O622)</f>
        <v>0.33333333333333331</v>
      </c>
      <c r="Q619" s="141">
        <f>IF(SP_SUL!P622="","*",SP_SUL!P622)</f>
        <v>0.33333333333333331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Intervalo modernização - Intervalo inicia com a macro 9 mot 21 no km 150,300.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OPORTUNIDADE</v>
      </c>
      <c r="B620" s="144" t="str">
        <f>IF(SP_SUL!X623="","*",SP_SUL!X623)</f>
        <v>Oportunidade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W97</v>
      </c>
      <c r="H620" s="143" t="str">
        <f>IF(SP_SUL!F623="","*",SP_SUL!F623)</f>
        <v>DESLOCAMENTO</v>
      </c>
      <c r="I620" s="143" t="str">
        <f>IF(SP_SUL!H623="","*",SP_SUL!H623)</f>
        <v>ZEM-1</v>
      </c>
      <c r="J620" s="143" t="str">
        <f>IF(SP_SUL!I623="","*",SP_SUL!I623)</f>
        <v>ZEV-1</v>
      </c>
      <c r="K620" s="138" t="str">
        <f>IF(SP_SUL!M623="","*",SP_SUL!M623)</f>
        <v>ZEM-ZEV</v>
      </c>
      <c r="L620" s="138" t="str">
        <f>IF(SP_SUL!N623="","*",SP_SUL!N623)</f>
        <v>ZEMZEV</v>
      </c>
      <c r="M620" s="139">
        <f>IF(SP_SUL!J623="","*",SP_SUL!J623)</f>
        <v>48</v>
      </c>
      <c r="N620" s="142">
        <f>IF(SP_SUL!K623="","*",SP_SUL!K623)</f>
        <v>135</v>
      </c>
      <c r="O620" s="142" t="str">
        <f>IF(SP_SUL!L623="","*",SP_SUL!L623)</f>
        <v>-</v>
      </c>
      <c r="P620" s="141">
        <f>IF(SP_SUL!O623="","*",SP_SUL!O623)</f>
        <v>0.375</v>
      </c>
      <c r="Q620" s="141">
        <f>IF(SP_SUL!P623="","*",SP_SUL!P623)</f>
        <v>4.1666666666666664E-2</v>
      </c>
      <c r="R620" s="143" t="str">
        <f>IF(SP_SUL!Q623="","*",CONCATENATE(SP_SUL!Q623," ",SP_SUL!R623))</f>
        <v>1 BINÁRIO</v>
      </c>
      <c r="S620" s="143" t="str">
        <f>IF(SP_SUL!V623="","*",SP_SUL!V623)</f>
        <v>Alisson</v>
      </c>
      <c r="T620" s="143" t="str">
        <f>IF(SP_SUL!W623="","*",SP_SUL!W623)</f>
        <v>Deslocamento de ZEM para ZEV (antes da partida de ZEM, necessário realizar MNB, tempo de MNB 2h30 entre ZEM-1 e ZEM1301 )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Contrato</v>
      </c>
      <c r="C622" s="144" t="str">
        <f>IF(SP_SUL!Z625="","*",SP_SUL!Z625)</f>
        <v>*</v>
      </c>
      <c r="D622" s="138" t="str">
        <f>IF(SP_SUL!S625="","*",SP_SUL!S625)</f>
        <v>SP SUL</v>
      </c>
      <c r="E622" s="138" t="str">
        <f>IF(SP_SUL!T625="","*",SP_SUL!T625)</f>
        <v>ZEV-ZPT</v>
      </c>
      <c r="F622" s="143" t="str">
        <f>IF(SP_SUL!B625="","*",SP_SUL!B625)</f>
        <v>*</v>
      </c>
      <c r="G622" s="143" t="str">
        <f>IF(SP_SUL!D625="","*",SP_SUL!D625)</f>
        <v>MOD ZEZ</v>
      </c>
      <c r="H622" s="143" t="str">
        <f>IF(SP_SUL!F625="","*",SP_SUL!F625)</f>
        <v>BLOCO</v>
      </c>
      <c r="I622" s="143" t="str">
        <f>IF(SP_SUL!H625="","*",SP_SUL!H625)</f>
        <v>-</v>
      </c>
      <c r="J622" s="143" t="str">
        <f>IF(SP_SUL!I625="","*",SP_SUL!I625)</f>
        <v>-</v>
      </c>
      <c r="K622" s="138" t="str">
        <f>IF(SP_SUL!M625="","*",SP_SUL!M625)</f>
        <v>ZEZ-ZXW</v>
      </c>
      <c r="L622" s="138" t="str">
        <f>IF(SP_SUL!N625="","*",SP_SUL!N625)</f>
        <v>ZEZZXW</v>
      </c>
      <c r="M622" s="139">
        <f>IF(SP_SUL!J625="","*",SP_SUL!J625)</f>
        <v>92</v>
      </c>
      <c r="N622" s="142">
        <f>IF(SP_SUL!K625="","*",SP_SUL!K625)</f>
        <v>75.2</v>
      </c>
      <c r="O622" s="142">
        <f>IF(SP_SUL!L625="","*",SP_SUL!L625)</f>
        <v>81.8</v>
      </c>
      <c r="P622" s="141">
        <f>IF(SP_SUL!O625="","*",SP_SUL!O625)</f>
        <v>0.35416666666666669</v>
      </c>
      <c r="Q622" s="141">
        <f>IF(SP_SUL!P625="","*",SP_SUL!P625)</f>
        <v>0.33333333333333331</v>
      </c>
      <c r="R622" s="143" t="str">
        <f>IF(SP_SUL!Q625="","*",CONCATENATE(SP_SUL!Q625," ",SP_SUL!R625))</f>
        <v>1 BINÁRIO</v>
      </c>
      <c r="S622" s="143" t="str">
        <f>IF(SP_SUL!V625="","*",SP_SUL!V625)</f>
        <v>Augusto</v>
      </c>
      <c r="T622" s="143" t="str">
        <f>IF(SP_SUL!W625="","*",SP_SUL!W625)</f>
        <v>Intervalo modernização - abertura do intervalo com MC9 mot 21 no KM 75,2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>
        <f ca="1">_xlfn.XLOOKUP(G622&amp;$W$2,BS_CONTROLE[CHAVE],BS_CONTROLE[Quantidade_11],"-")</f>
        <v>0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 t="str">
        <f>IF(SP_SUL!B626="","*",SP_SUL!B626)</f>
        <v>*</v>
      </c>
      <c r="G623" s="143" t="str">
        <f>IF(SP_SUL!D626="","*",SP_SUL!D626)</f>
        <v>MOD ZGP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ZPT-ZGP</v>
      </c>
      <c r="L623" s="138" t="str">
        <f>IF(SP_SUL!N626="","*",SP_SUL!N626)</f>
        <v>ZPTZGP</v>
      </c>
      <c r="M623" s="139">
        <f>IF(SP_SUL!J626="","*",SP_SUL!J626)</f>
        <v>92</v>
      </c>
      <c r="N623" s="142">
        <f>IF(SP_SUL!K626="","*",SP_SUL!K626)</f>
        <v>102</v>
      </c>
      <c r="O623" s="142">
        <f>IF(SP_SUL!L626="","*",SP_SUL!L626)</f>
        <v>106</v>
      </c>
      <c r="P623" s="141">
        <f>IF(SP_SUL!O626="","*",SP_SUL!O626)</f>
        <v>0.33333333333333331</v>
      </c>
      <c r="Q623" s="141">
        <f>IF(SP_SUL!P626="","*",SP_SUL!P626)</f>
        <v>0.22916666666666666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 xml:space="preserve">Intervalo de grade modenização 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1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OPORTUNIDADE</v>
      </c>
      <c r="B625" s="144" t="str">
        <f>IF(SP_SUL!X628="","*",SP_SUL!X628)</f>
        <v>Oportunidade</v>
      </c>
      <c r="C625" s="144" t="str">
        <f>IF(SP_SUL!Z628="","*",SP_SUL!Z628)</f>
        <v>*</v>
      </c>
      <c r="D625" s="138" t="str">
        <f>IF(SP_SUL!S628="","*",SP_SUL!S628)</f>
        <v>SP SUL</v>
      </c>
      <c r="E625" s="138" t="str">
        <f>IF(SP_SUL!T628="","*",SP_SUL!T628)</f>
        <v>ZEV-ZPT</v>
      </c>
      <c r="F625" s="143">
        <f>IF(SP_SUL!B628="","*",SP_SUL!B628)</f>
        <v>46077</v>
      </c>
      <c r="G625" s="143" t="str">
        <f>IF(SP_SUL!D628="","*",SP_SUL!D628)</f>
        <v>HUELTON (TP-725)</v>
      </c>
      <c r="H625" s="143" t="str">
        <f>IF(SP_SUL!F628="","*",SP_SUL!F628)</f>
        <v>PDM - SOLDA</v>
      </c>
      <c r="I625" s="143" t="str">
        <f>IF(SP_SUL!H628="","*",SP_SUL!H628)</f>
        <v>-</v>
      </c>
      <c r="J625" s="143" t="str">
        <f>IF(SP_SUL!I628="","*",SP_SUL!I628)</f>
        <v>-</v>
      </c>
      <c r="K625" s="138" t="str">
        <f>IF(SP_SUL!M628="","*",SP_SUL!M628)</f>
        <v>ZPT</v>
      </c>
      <c r="L625" s="138" t="str">
        <f>IF(SP_SUL!N628="","*",SP_SUL!N628)</f>
        <v>ZPT2</v>
      </c>
      <c r="M625" s="139">
        <f>IF(SP_SUL!J628="","*",SP_SUL!J628)</f>
        <v>92</v>
      </c>
      <c r="N625" s="142">
        <f>IF(SP_SUL!K628="","*",SP_SUL!K628)</f>
        <v>106.7</v>
      </c>
      <c r="O625" s="142" t="str">
        <f>IF(SP_SUL!L628="","*",SP_SUL!L628)</f>
        <v>-</v>
      </c>
      <c r="P625" s="141">
        <f>IF(SP_SUL!O628="","*",SP_SUL!O628)</f>
        <v>0.41666666666666669</v>
      </c>
      <c r="Q625" s="141">
        <f>IF(SP_SUL!P628="","*",SP_SUL!P628)</f>
        <v>6.25E-2</v>
      </c>
      <c r="R625" s="143" t="str">
        <f>IF(SP_SUL!Q628="","*",CONCATENATE(SP_SUL!Q628," ",SP_SUL!R628))</f>
        <v>15 Nº DE SOLDA</v>
      </c>
      <c r="S625" s="143" t="str">
        <f>IF(SP_SUL!V628="","*",SP_SUL!V628)</f>
        <v>Moises</v>
      </c>
      <c r="T625" s="143" t="str">
        <f>IF(SP_SUL!W628="","*",SP_SUL!W628)</f>
        <v xml:space="preserve">Execução de solda - Condicionado a temperatura </v>
      </c>
      <c r="U625" s="136" t="str">
        <f ca="1">_xlfn.XLOOKUP(G625&amp;$U$2,BS_CONTROLE[CHAVE],BS_CONTROLE[Quantidade_11],"-")</f>
        <v>-</v>
      </c>
      <c r="V625" s="136">
        <f ca="1">_xlfn.XLOOKUP(G625&amp;$V$2,BS_CONTROLE[CHAVE],BS_CONTROLE[Quantidade_11],"-")</f>
        <v>0</v>
      </c>
      <c r="W625" s="136">
        <f ca="1">_xlfn.XLOOKUP(G625&amp;$W$2,BS_CONTROLE[CHAVE],BS_CONTROLE[Quantidade_11],"-")</f>
        <v>0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ZPT-ZPG</v>
      </c>
      <c r="F626" s="143">
        <f>IF(SP_SUL!B629="","*",SP_SUL!B629)</f>
        <v>46077</v>
      </c>
      <c r="G626" s="143" t="str">
        <f>IF(SP_SUL!D629="","*",SP_SUL!D629)</f>
        <v>DIEGO (TF-42)</v>
      </c>
      <c r="H626" s="143" t="str">
        <f>IF(SP_SUL!F629="","*",SP_SUL!F629)</f>
        <v>LIMPEZA LASTRO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PAT-ZGM</v>
      </c>
      <c r="L626" s="138" t="str">
        <f>IF(SP_SUL!N629="","*",SP_SUL!N629)</f>
        <v>PAT1102</v>
      </c>
      <c r="M626" s="139">
        <f>IF(SP_SUL!J629="","*",SP_SUL!J629)</f>
        <v>53</v>
      </c>
      <c r="N626" s="142">
        <f>IF(SP_SUL!K629="","*",SP_SUL!K629)</f>
        <v>109.25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8.3333333333333329E-2</v>
      </c>
      <c r="R626" s="143" t="str">
        <f>IF(SP_SUL!Q629="","*",CONCATENATE(SP_SUL!Q629," ",SP_SUL!R629))</f>
        <v>20 M</v>
      </c>
      <c r="S626" s="143" t="str">
        <f>IF(SP_SUL!V629="","*",SP_SUL!V629)</f>
        <v>Diego</v>
      </c>
      <c r="T626" s="143" t="str">
        <f>IF(SP_SUL!W629="","*",SP_SUL!W629)</f>
        <v>Limpeza de lastro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40</v>
      </c>
      <c r="W626" s="136">
        <f ca="1">_xlfn.XLOOKUP(G626&amp;$W$2,BS_CONTROLE[CHAVE],BS_CONTROLE[Quantidade_11],"-")</f>
        <v>45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ZEV-ZPT</v>
      </c>
      <c r="F627" s="143">
        <f>IF(SP_SUL!B630="","*",SP_SUL!B630)</f>
        <v>46077</v>
      </c>
      <c r="G627" s="143" t="str">
        <f>IF(SP_SUL!D630="","*",SP_SUL!D630)</f>
        <v>EXPANSÃO TURMA 1</v>
      </c>
      <c r="H627" s="143" t="str">
        <f>IF(SP_SUL!F630="","*",SP_SUL!F630)</f>
        <v>EXPANSÃO - SOLDA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109-ZGM</v>
      </c>
      <c r="L627" s="138">
        <f>IF(SP_SUL!N630="","*",SP_SUL!N630)</f>
        <v>1131121</v>
      </c>
      <c r="M627" s="139">
        <f>IF(SP_SUL!J630="","*",SP_SUL!J630)</f>
        <v>30</v>
      </c>
      <c r="N627" s="142">
        <f>IF(SP_SUL!K630="","*",SP_SUL!K630)</f>
        <v>111.98</v>
      </c>
      <c r="O627" s="142" t="str">
        <f>IF(SP_SUL!L630="","*",SP_SUL!L630)</f>
        <v>-</v>
      </c>
      <c r="P627" s="141">
        <f>IF(SP_SUL!O630="","*",SP_SUL!O630)</f>
        <v>0.35416666666666669</v>
      </c>
      <c r="Q627" s="141">
        <f>IF(SP_SUL!P630="","*",SP_SUL!P630)</f>
        <v>6.25E-2</v>
      </c>
      <c r="R627" s="143" t="str">
        <f>IF(SP_SUL!Q630="","*",CONCATENATE(SP_SUL!Q630," ",SP_SUL!R630))</f>
        <v>1 Nº DE SOLDA</v>
      </c>
      <c r="S627" s="143" t="str">
        <f>IF(SP_SUL!V630="","*",SP_SUL!V630)</f>
        <v>Pedro</v>
      </c>
      <c r="T627" s="143" t="str">
        <f>IF(SP_SUL!W630="","*",SP_SUL!W630)</f>
        <v xml:space="preserve">Execução de solda - Condicionado a temperatura 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3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1973</v>
      </c>
      <c r="C2" s="120" t="s">
        <v>980</v>
      </c>
      <c r="D2" s="75" t="s">
        <v>982</v>
      </c>
      <c r="E2" s="75" t="s">
        <v>1974</v>
      </c>
      <c r="F2" s="98" t="s">
        <v>1975</v>
      </c>
      <c r="G2" s="75" t="s">
        <v>1976</v>
      </c>
      <c r="H2" s="75" t="s">
        <v>1977</v>
      </c>
      <c r="I2" s="75" t="s">
        <v>1978</v>
      </c>
      <c r="J2" s="75" t="s">
        <v>1979</v>
      </c>
      <c r="K2" s="77" t="s">
        <v>1980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IF(SP_SUL!Y606="","*",SP_SUL!Y606)</f>
        <v>OPORTUNIDADE</v>
      </c>
      <c r="C602" s="94">
        <f>IF(SP_SUL!B606="","*",SP_SUL!B606)</f>
        <v>46077</v>
      </c>
      <c r="D602" s="93" t="str">
        <f>IF(SP_SUL!D606="","*",SP_SUL!D606)</f>
        <v>E42</v>
      </c>
      <c r="E602" s="93" t="str">
        <f>IF(SP_SUL!H606="","*",SP_SUL!H606)</f>
        <v>ZBV3</v>
      </c>
      <c r="F602" s="99" t="str">
        <f>IF(SP_SUL!M606="","*",SP_SUL!M606)</f>
        <v>ZBM-ZSU</v>
      </c>
      <c r="G602" s="94" t="str">
        <f>IF(SP_SUL!I606="","*",SP_SUL!I606)</f>
        <v>ZBV3</v>
      </c>
      <c r="H602" s="94" t="str">
        <f>IF(SP_SUL!AB606="","*",SP_SUL!AB606)</f>
        <v>FIXO</v>
      </c>
      <c r="I602" s="94" t="str">
        <f>IF(SP_SUL!AC606="","*",SP_SUL!AC606)</f>
        <v>ACIONAMENTO</v>
      </c>
      <c r="J602" s="95" t="str">
        <f>IF(SP_SUL!AA606="","*",SP_SUL!AA606)</f>
        <v>3 (Navas + Lucas + Francisco)</v>
      </c>
      <c r="K602" s="96">
        <f>IF(SP_SUL!AD606="","*",SP_SUL!AD606)</f>
        <v>0.375</v>
      </c>
    </row>
    <row r="603" spans="2:11" hidden="1">
      <c r="B603" s="93" t="str">
        <f>IF(SP_SUL!Y607="","*",SP_SUL!Y607)</f>
        <v>SIM</v>
      </c>
      <c r="C603" s="94">
        <f>IF(SP_SUL!B607="","*",SP_SUL!B607)</f>
        <v>46077</v>
      </c>
      <c r="D603" s="93" t="str">
        <f>IF(SP_SUL!D607="","*",SP_SUL!D607)</f>
        <v>A74</v>
      </c>
      <c r="E603" s="93" t="str">
        <f>IF(SP_SUL!H607="","*",SP_SUL!H607)</f>
        <v>ZBVZQB</v>
      </c>
      <c r="F603" s="99" t="str">
        <f>IF(SP_SUL!M607="","*",SP_SUL!M607)</f>
        <v>ZQBZBV-ZKE</v>
      </c>
      <c r="G603" s="94" t="str">
        <f>IF(SP_SUL!I607="","*",SP_SUL!I607)</f>
        <v>ZKE</v>
      </c>
      <c r="H603" s="94" t="str">
        <f>IF(SP_SUL!AB607="","*",SP_SUL!AB607)</f>
        <v>FIXO</v>
      </c>
      <c r="I603" s="94" t="str">
        <f>IF(SP_SUL!AC607="","*",SP_SUL!AC607)</f>
        <v>ACIONAMENTO</v>
      </c>
      <c r="J603" s="95">
        <f>IF(SP_SUL!AA607="","*",SP_SUL!AA607)</f>
        <v>1</v>
      </c>
      <c r="K603" s="96">
        <f>IF(SP_SUL!AD607="","*",SP_SUL!AD607)</f>
        <v>0.29166666666666669</v>
      </c>
    </row>
    <row r="604" spans="2:11" hidden="1">
      <c r="B604" s="93" t="str">
        <f>IF(SP_SUL!Y608="","*",SP_SUL!Y608)</f>
        <v>OPORTUNIDADE</v>
      </c>
      <c r="C604" s="94">
        <f>IF(SP_SUL!B608="","*",SP_SUL!B608)</f>
        <v>46077</v>
      </c>
      <c r="D604" s="93" t="str">
        <f>IF(SP_SUL!D608="","*",SP_SUL!D608)</f>
        <v>DANIEL (TP-647)</v>
      </c>
      <c r="E604" s="93" t="str">
        <f>IF(SP_SUL!H608="","*",SP_SUL!H608)</f>
        <v>-</v>
      </c>
      <c r="F604" s="99" t="str">
        <f>IF(SP_SUL!M608="","*",SP_SUL!M608)</f>
        <v>ZST</v>
      </c>
      <c r="G604" s="94" t="str">
        <f>IF(SP_SUL!I608="","*",SP_SUL!I608)</f>
        <v>-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-</v>
      </c>
      <c r="K604" s="96" t="str">
        <f>IF(SP_SUL!AD608="","*",SP_SUL!AD608)</f>
        <v>*</v>
      </c>
    </row>
    <row r="605" spans="2:11" hidden="1">
      <c r="B605" s="93" t="str">
        <f>IF(SP_SUL!Y609="","*",SP_SUL!Y609)</f>
        <v>OPORTUNIDADE</v>
      </c>
      <c r="C605" s="94">
        <f>IF(SP_SUL!B609="","*",SP_SUL!B609)</f>
        <v>46077</v>
      </c>
      <c r="D605" s="93" t="str">
        <f>IF(SP_SUL!D609="","*",SP_SUL!D609)</f>
        <v>V93</v>
      </c>
      <c r="E605" s="93" t="str">
        <f>IF(SP_SUL!H609="","*",SP_SUL!H609)</f>
        <v>ZYU1</v>
      </c>
      <c r="F605" s="99" t="str">
        <f>IF(SP_SUL!M609="","*",SP_SUL!M609)</f>
        <v>ZYU-ZST</v>
      </c>
      <c r="G605" s="94" t="str">
        <f>IF(SP_SUL!I609="","*",SP_SUL!I609)</f>
        <v>ZYU1</v>
      </c>
      <c r="H605" s="94" t="str">
        <f>IF(SP_SUL!AB609="","*",SP_SUL!AB609)</f>
        <v>ESCALA</v>
      </c>
      <c r="I605" s="94" t="str">
        <f>IF(SP_SUL!AC609="","*",SP_SUL!AC609)</f>
        <v>AGD ACIONAMENTO PCM</v>
      </c>
      <c r="J605" s="95">
        <f>IF(SP_SUL!AA609="","*",SP_SUL!AA609)</f>
        <v>1</v>
      </c>
      <c r="K605" s="96">
        <f>IF(SP_SUL!AD609="","*",SP_SUL!AD609)</f>
        <v>0.33333333333333331</v>
      </c>
    </row>
    <row r="606" spans="2:11" hidden="1">
      <c r="B606" s="93" t="str">
        <f>IF(SP_SUL!Y610="","*",SP_SUL!Y610)</f>
        <v>OPORTUNIDADE</v>
      </c>
      <c r="C606" s="94">
        <f>IF(SP_SUL!B610="","*",SP_SUL!B610)</f>
        <v>46077</v>
      </c>
      <c r="D606" s="93" t="str">
        <f>IF(SP_SUL!D610="","*",SP_SUL!D610)</f>
        <v>ROGÉRIO (TP-730)</v>
      </c>
      <c r="E606" s="93" t="str">
        <f>IF(SP_SUL!H610="","*",SP_SUL!H610)</f>
        <v>-</v>
      </c>
      <c r="F606" s="99" t="str">
        <f>IF(SP_SUL!M610="","*",SP_SUL!M610)</f>
        <v>ZYU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-</v>
      </c>
      <c r="K606" s="96" t="str">
        <f>IF(SP_SUL!AD610="","*",SP_SUL!AD610)</f>
        <v>*</v>
      </c>
    </row>
    <row r="607" spans="2:11" hidden="1">
      <c r="B607" s="93" t="str">
        <f>IF(SP_SUL!Y611="","*",SP_SUL!Y611)</f>
        <v>OPORTUNIDADE</v>
      </c>
      <c r="C607" s="94">
        <f>IF(SP_SUL!B611="","*",SP_SUL!B611)</f>
        <v>46077</v>
      </c>
      <c r="D607" s="93" t="str">
        <f>IF(SP_SUL!D611="","*",SP_SUL!D611)</f>
        <v>W59</v>
      </c>
      <c r="E607" s="93" t="str">
        <f>IF(SP_SUL!H611="","*",SP_SUL!H611)</f>
        <v>ZYU1</v>
      </c>
      <c r="F607" s="99" t="str">
        <f>IF(SP_SUL!M611="","*",SP_SUL!M611)</f>
        <v>ZDY-ZFY</v>
      </c>
      <c r="G607" s="94" t="str">
        <f>IF(SP_SUL!I611="","*",SP_SUL!I611)</f>
        <v>ZYU1</v>
      </c>
      <c r="H607" s="94" t="str">
        <f>IF(SP_SUL!AB611="","*",SP_SUL!AB611)</f>
        <v>FIXO</v>
      </c>
      <c r="I607" s="94" t="str">
        <f>IF(SP_SUL!AC611="","*",SP_SUL!AC611)</f>
        <v>*</v>
      </c>
      <c r="J607" s="95">
        <f>IF(SP_SUL!AA611="","*",SP_SUL!AA611)</f>
        <v>1</v>
      </c>
      <c r="K607" s="96">
        <f>IF(SP_SUL!AD611="","*",SP_SUL!AD611)</f>
        <v>0.29166666666666669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ROBSON (TF-701)</v>
      </c>
      <c r="E608" s="93" t="str">
        <f>IF(SP_SUL!H612="","*",SP_SUL!H612)</f>
        <v>-</v>
      </c>
      <c r="F608" s="99" t="str">
        <f>IF(SP_SUL!M612="","*",SP_SUL!M612)</f>
        <v>ZDY-ZFY</v>
      </c>
      <c r="G608" s="94" t="str">
        <f>IF(SP_SUL!I612="","*",SP_SUL!I612)</f>
        <v>-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-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JACIANO (TF-674)</v>
      </c>
      <c r="E609" s="93" t="str">
        <f>IF(SP_SUL!H613="","*",SP_SUL!H613)</f>
        <v>-</v>
      </c>
      <c r="F609" s="99" t="str">
        <f>IF(SP_SUL!M613="","*",SP_SUL!M613)</f>
        <v>ZDY-ZFY</v>
      </c>
      <c r="G609" s="94" t="str">
        <f>IF(SP_SUL!I613="","*",SP_SUL!I613)</f>
        <v>-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-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ROBSON (TP-729)</v>
      </c>
      <c r="E610" s="93" t="str">
        <f>IF(SP_SUL!H614="","*",SP_SUL!H614)</f>
        <v>-</v>
      </c>
      <c r="F610" s="99" t="str">
        <f>IF(SP_SUL!M614="","*",SP_SUL!M614)</f>
        <v>ZDY-ZFY</v>
      </c>
      <c r="G610" s="94" t="str">
        <f>IF(SP_SUL!I614="","*",SP_SUL!I614)</f>
        <v>-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-</v>
      </c>
      <c r="K610" s="96" t="str">
        <f>IF(SP_SUL!AD614="","*",SP_SUL!AD614)</f>
        <v>*</v>
      </c>
    </row>
    <row r="611" spans="2:11" hidden="1">
      <c r="B611" s="93" t="str">
        <f>IF(SP_SUL!Y615="","*",SP_SUL!Y615)</f>
        <v>SIM</v>
      </c>
      <c r="C611" s="94">
        <f>IF(SP_SUL!B615="","*",SP_SUL!B615)</f>
        <v>46077</v>
      </c>
      <c r="D611" s="93" t="str">
        <f>IF(SP_SUL!D615="","*",SP_SUL!D615)</f>
        <v>A84</v>
      </c>
      <c r="E611" s="93" t="str">
        <f>IF(SP_SUL!H615="","*",SP_SUL!H615)</f>
        <v>ZKEZGA</v>
      </c>
      <c r="F611" s="99" t="str">
        <f>IF(SP_SUL!M615="","*",SP_SUL!M615)</f>
        <v>ZKEZGA-ZEV</v>
      </c>
      <c r="G611" s="94" t="str">
        <f>IF(SP_SUL!I615="","*",SP_SUL!I615)</f>
        <v>ZEV-1</v>
      </c>
      <c r="H611" s="94" t="str">
        <f>IF(SP_SUL!AB615="","*",SP_SUL!AB615)</f>
        <v>FIXO</v>
      </c>
      <c r="I611" s="94" t="str">
        <f>IF(SP_SUL!AC615="","*",SP_SUL!AC615)</f>
        <v>*</v>
      </c>
      <c r="J611" s="95">
        <f>IF(SP_SUL!AA615="","*",SP_SUL!AA615)</f>
        <v>1</v>
      </c>
      <c r="K611" s="96">
        <f>IF(SP_SUL!AD615="","*",SP_SUL!AD615)</f>
        <v>0.29166666666666669</v>
      </c>
    </row>
    <row r="612" spans="2:11" hidden="1">
      <c r="B612" s="93" t="str">
        <f>IF(SP_SUL!Y616="","*",SP_SUL!Y616)</f>
        <v>OPORTUNIDADE</v>
      </c>
      <c r="C612" s="94">
        <f>IF(SP_SUL!B616="","*",SP_SUL!B616)</f>
        <v>46077</v>
      </c>
      <c r="D612" s="93" t="str">
        <f>IF(SP_SUL!D616="","*",SP_SUL!D616)</f>
        <v>SUPER ZWW</v>
      </c>
      <c r="E612" s="93" t="str">
        <f>IF(SP_SUL!H616="","*",SP_SUL!H616)</f>
        <v>-</v>
      </c>
      <c r="F612" s="99" t="str">
        <f>IF(SP_SUL!M616="","*",SP_SUL!M616)</f>
        <v>ZWW-ZKW</v>
      </c>
      <c r="G612" s="94" t="str">
        <f>IF(SP_SUL!I616="","*",SP_SUL!I616)</f>
        <v>-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-</v>
      </c>
      <c r="K612" s="96" t="str">
        <f>IF(SP_SUL!AD616="","*",SP_SUL!AD616)</f>
        <v>*</v>
      </c>
    </row>
    <row r="613" spans="2:11" hidden="1">
      <c r="B613" s="93" t="str">
        <f>IF(SP_SUL!Y617="","*",SP_SUL!Y617)</f>
        <v>OPORTUNIDADE</v>
      </c>
      <c r="C613" s="94">
        <f>IF(SP_SUL!B617="","*",SP_SUL!B617)</f>
        <v>46077</v>
      </c>
      <c r="D613" s="93" t="str">
        <f>IF(SP_SUL!D617="","*",SP_SUL!D617)</f>
        <v>EDSON (TP-780)</v>
      </c>
      <c r="E613" s="93" t="str">
        <f>IF(SP_SUL!H617="","*",SP_SUL!H617)</f>
        <v>-</v>
      </c>
      <c r="F613" s="99" t="str">
        <f>IF(SP_SUL!M617="","*",SP_SUL!M617)</f>
        <v>ZKW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-</v>
      </c>
      <c r="K613" s="96" t="str">
        <f>IF(SP_SUL!AD617="","*",SP_SUL!AD617)</f>
        <v>*</v>
      </c>
    </row>
    <row r="614" spans="2:11" hidden="1">
      <c r="B614" s="93" t="str">
        <f>IF(SP_SUL!Y618="","*",SP_SUL!Y618)</f>
        <v>OPORTUNIDADE</v>
      </c>
      <c r="C614" s="94">
        <f>IF(SP_SUL!B618="","*",SP_SUL!B618)</f>
        <v>46077</v>
      </c>
      <c r="D614" s="93" t="str">
        <f>IF(SP_SUL!D618="","*",SP_SUL!D618)</f>
        <v>V89</v>
      </c>
      <c r="E614" s="93" t="str">
        <f>IF(SP_SUL!H618="","*",SP_SUL!H618)</f>
        <v>102ZKW2</v>
      </c>
      <c r="F614" s="99" t="str">
        <f>IF(SP_SUL!M618="","*",SP_SUL!M618)</f>
        <v>ZWW-ZKW</v>
      </c>
      <c r="G614" s="94" t="str">
        <f>IF(SP_SUL!I618="","*",SP_SUL!I618)</f>
        <v>102ZKW2</v>
      </c>
      <c r="H614" s="94" t="str">
        <f>IF(SP_SUL!AB618="","*",SP_SUL!AB618)</f>
        <v>FIXO</v>
      </c>
      <c r="I614" s="94" t="str">
        <f>IF(SP_SUL!AC618="","*",SP_SUL!AC618)</f>
        <v>ACIONAMENTO</v>
      </c>
      <c r="J614" s="95">
        <f>IF(SP_SUL!AA618="","*",SP_SUL!AA618)</f>
        <v>1</v>
      </c>
      <c r="K614" s="96">
        <f>IF(SP_SUL!AD618="","*",SP_SUL!AD618)</f>
        <v>0.35416666666666669</v>
      </c>
    </row>
    <row r="615" spans="2:11" hidden="1">
      <c r="B615" s="93" t="str">
        <f>IF(SP_SUL!Y619="","*",SP_SUL!Y619)</f>
        <v>OPORTUNIDADE</v>
      </c>
      <c r="C615" s="94">
        <f>IF(SP_SUL!B619="","*",SP_SUL!B619)</f>
        <v>46077</v>
      </c>
      <c r="D615" s="93" t="str">
        <f>IF(SP_SUL!D619="","*",SP_SUL!D619)</f>
        <v>W60</v>
      </c>
      <c r="E615" s="93" t="str">
        <f>IF(SP_SUL!H619="","*",SP_SUL!H619)</f>
        <v>ZEM130-2</v>
      </c>
      <c r="F615" s="99" t="str">
        <f>IF(SP_SUL!M619="","*",SP_SUL!M619)</f>
        <v>ZWI-ZEM</v>
      </c>
      <c r="G615" s="94" t="str">
        <f>IF(SP_SUL!I619="","*",SP_SUL!I619)</f>
        <v>ZEM130-2</v>
      </c>
      <c r="H615" s="94" t="str">
        <f>IF(SP_SUL!AB619="","*",SP_SUL!AB619)</f>
        <v>FIXO</v>
      </c>
      <c r="I615" s="94" t="str">
        <f>IF(SP_SUL!AC619="","*",SP_SUL!AC619)</f>
        <v>ACIONAMENTO</v>
      </c>
      <c r="J615" s="95">
        <f>IF(SP_SUL!AA619="","*",SP_SUL!AA619)</f>
        <v>1</v>
      </c>
      <c r="K615" s="96">
        <f>IF(SP_SUL!AD619="","*",SP_SUL!AD619)</f>
        <v>0.29166666666666669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OPORTUNIDADE</v>
      </c>
      <c r="C617" s="94">
        <f>IF(SP_SUL!B621="","*",SP_SUL!B621)</f>
        <v>46077</v>
      </c>
      <c r="D617" s="93" t="str">
        <f>IF(SP_SUL!D621="","*",SP_SUL!D621)</f>
        <v>W99</v>
      </c>
      <c r="E617" s="93" t="str">
        <f>IF(SP_SUL!H621="","*",SP_SUL!H621)</f>
        <v>102ZKW2</v>
      </c>
      <c r="F617" s="99" t="str">
        <f>IF(SP_SUL!M621="","*",SP_SUL!M621)</f>
        <v>ZKW-ZEM</v>
      </c>
      <c r="G617" s="94" t="str">
        <f>IF(SP_SUL!I621="","*",SP_SUL!I621)</f>
        <v>ZEM130-2</v>
      </c>
      <c r="H617" s="94" t="str">
        <f>IF(SP_SUL!AB621="","*",SP_SUL!AB621)</f>
        <v>FIXO</v>
      </c>
      <c r="I617" s="94" t="str">
        <f>IF(SP_SUL!AC621="","*",SP_SUL!AC621)</f>
        <v>*</v>
      </c>
      <c r="J617" s="95">
        <f>IF(SP_SUL!AA621="","*",SP_SUL!AA621)</f>
        <v>2</v>
      </c>
      <c r="K617" s="96">
        <f>IF(SP_SUL!AD621="","*",SP_SUL!AD621)</f>
        <v>0.4375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MOD ZRB</v>
      </c>
      <c r="E618" s="93" t="str">
        <f>IF(SP_SUL!H622="","*",SP_SUL!H622)</f>
        <v>-</v>
      </c>
      <c r="F618" s="99" t="str">
        <f>IF(SP_SUL!M622="","*",SP_SUL!M622)</f>
        <v>ZEJ-ZRB</v>
      </c>
      <c r="G618" s="94" t="str">
        <f>IF(SP_SUL!I622="","*",SP_SUL!I622)</f>
        <v>-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-</v>
      </c>
      <c r="K618" s="96" t="str">
        <f>IF(SP_SUL!AD622="","*",SP_SUL!AD622)</f>
        <v>*</v>
      </c>
    </row>
    <row r="619" spans="2:11" hidden="1">
      <c r="B619" s="93" t="str">
        <f>IF(SP_SUL!Y623="","*",SP_SUL!Y623)</f>
        <v>OPORTUNIDADE</v>
      </c>
      <c r="C619" s="94">
        <f>IF(SP_SUL!B623="","*",SP_SUL!B623)</f>
        <v>46077</v>
      </c>
      <c r="D619" s="93" t="str">
        <f>IF(SP_SUL!D623="","*",SP_SUL!D623)</f>
        <v>W97</v>
      </c>
      <c r="E619" s="93" t="str">
        <f>IF(SP_SUL!H623="","*",SP_SUL!H623)</f>
        <v>ZEM-1</v>
      </c>
      <c r="F619" s="99" t="str">
        <f>IF(SP_SUL!M623="","*",SP_SUL!M623)</f>
        <v>ZEM-ZEV</v>
      </c>
      <c r="G619" s="94" t="str">
        <f>IF(SP_SUL!I623="","*",SP_SUL!I623)</f>
        <v>ZEV-1</v>
      </c>
      <c r="H619" s="94" t="str">
        <f>IF(SP_SUL!AB623="","*",SP_SUL!AB623)</f>
        <v>FIXO</v>
      </c>
      <c r="I619" s="94" t="str">
        <f>IF(SP_SUL!AC623="","*",SP_SUL!AC623)</f>
        <v>*</v>
      </c>
      <c r="J619" s="95">
        <f>IF(SP_SUL!AA623="","*",SP_SUL!AA623)</f>
        <v>2</v>
      </c>
      <c r="K619" s="96">
        <f>IF(SP_SUL!AD623="","*",SP_SUL!AD623)</f>
        <v>0.375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MOD ZEZ</v>
      </c>
      <c r="E621" s="93" t="str">
        <f>IF(SP_SUL!H625="","*",SP_SUL!H625)</f>
        <v>-</v>
      </c>
      <c r="F621" s="99" t="str">
        <f>IF(SP_SUL!M625="","*",SP_SUL!M625)</f>
        <v>ZEZ-ZXW</v>
      </c>
      <c r="G621" s="94" t="str">
        <f>IF(SP_SUL!I625="","*",SP_SUL!I625)</f>
        <v>-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-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MOD ZGP</v>
      </c>
      <c r="E622" s="93" t="str">
        <f>IF(SP_SUL!H626="","*",SP_SUL!H626)</f>
        <v>-</v>
      </c>
      <c r="F622" s="99" t="str">
        <f>IF(SP_SUL!M626="","*",SP_SUL!M626)</f>
        <v>ZPT-ZGP</v>
      </c>
      <c r="G622" s="94" t="str">
        <f>IF(SP_SUL!I626="","*",SP_SUL!I626)</f>
        <v>-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-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OPORTUNIDADE</v>
      </c>
      <c r="C624" s="94">
        <f>IF(SP_SUL!B628="","*",SP_SUL!B628)</f>
        <v>46077</v>
      </c>
      <c r="D624" s="93" t="str">
        <f>IF(SP_SUL!D628="","*",SP_SUL!D628)</f>
        <v>HUELTON (TP-725)</v>
      </c>
      <c r="E624" s="93" t="str">
        <f>IF(SP_SUL!H628="","*",SP_SUL!H628)</f>
        <v>-</v>
      </c>
      <c r="F624" s="99" t="str">
        <f>IF(SP_SUL!M628="","*",SP_SUL!M628)</f>
        <v>ZPT</v>
      </c>
      <c r="G624" s="94" t="str">
        <f>IF(SP_SUL!I628="","*",SP_SUL!I628)</f>
        <v>-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-</v>
      </c>
      <c r="K624" s="96" t="str">
        <f>IF(SP_SUL!AD628="","*",SP_SUL!AD628)</f>
        <v>*</v>
      </c>
    </row>
    <row r="625" spans="2:11" hidden="1">
      <c r="B625" s="93" t="str">
        <f>IF(SP_SUL!Y629="","*",SP_SUL!Y629)</f>
        <v>OPORTUNIDADE</v>
      </c>
      <c r="C625" s="94">
        <f>IF(SP_SUL!B629="","*",SP_SUL!B629)</f>
        <v>46077</v>
      </c>
      <c r="D625" s="93" t="str">
        <f>IF(SP_SUL!D629="","*",SP_SUL!D629)</f>
        <v>DIEGO (TF-42)</v>
      </c>
      <c r="E625" s="93" t="str">
        <f>IF(SP_SUL!H629="","*",SP_SUL!H629)</f>
        <v>-</v>
      </c>
      <c r="F625" s="99" t="str">
        <f>IF(SP_SUL!M629="","*",SP_SUL!M629)</f>
        <v>PAT-ZGM</v>
      </c>
      <c r="G625" s="94" t="str">
        <f>IF(SP_SUL!I629="","*",SP_SUL!I629)</f>
        <v>-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-</v>
      </c>
      <c r="K625" s="96" t="str">
        <f>IF(SP_SUL!AD629="","*",SP_SUL!AD629)</f>
        <v>*</v>
      </c>
    </row>
    <row r="626" spans="2:11" hidden="1">
      <c r="B626" s="93" t="str">
        <f>IF(SP_SUL!Y630="","*",SP_SUL!Y630)</f>
        <v>OPORTUNIDADE</v>
      </c>
      <c r="C626" s="94">
        <f>IF(SP_SUL!B630="","*",SP_SUL!B630)</f>
        <v>46077</v>
      </c>
      <c r="D626" s="93" t="str">
        <f>IF(SP_SUL!D630="","*",SP_SUL!D630)</f>
        <v>EXPANSÃO TURMA 1</v>
      </c>
      <c r="E626" s="93" t="str">
        <f>IF(SP_SUL!H630="","*",SP_SUL!H630)</f>
        <v>-</v>
      </c>
      <c r="F626" s="99" t="str">
        <f>IF(SP_SUL!M630="","*",SP_SUL!M630)</f>
        <v>109-ZGM</v>
      </c>
      <c r="G626" s="94" t="str">
        <f>IF(SP_SUL!I630="","*",SP_SUL!I630)</f>
        <v>-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-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1981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2026-02-23T19:58:27Z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