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08" documentId="8_{B6337239-1A00-434D-AAD0-422EA1FEB5AE}" xr6:coauthVersionLast="47" xr6:coauthVersionMax="47" xr10:uidLastSave="{C5252BA9-9891-478D-8D9A-1961204E4CB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5" i="1" l="1" a="1"/>
  <c r="S255" i="1"/>
  <c r="T255" i="1" a="1"/>
  <c r="T255" i="1"/>
  <c r="U255" i="1"/>
  <c r="R255" i="1"/>
  <c r="N255" i="1" a="1"/>
  <c r="N255" i="1"/>
  <c r="M255" i="1" a="1"/>
  <c r="M255" i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2" i="1" l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56" i="1"/>
  <c r="BD256" i="1" a="1"/>
  <c r="BD256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N84" i="11"/>
  <c r="L60" i="11"/>
  <c r="L43" i="11"/>
  <c r="N43" i="11"/>
  <c r="N33" i="11"/>
  <c r="N22" i="11"/>
  <c r="N9" i="11"/>
  <c r="L148" i="11"/>
  <c r="N175" i="11"/>
  <c r="L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11" i="11" l="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<sst xmlns="http://schemas.openxmlformats.org/spreadsheetml/2006/main" count="5782" uniqueCount="1558">
  <si>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</si>
  <si>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</si>
  <si>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</si>
  <si>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</si>
  <si>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</si>
  <si>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</si>
  <si>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</si>
  <si>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</si>
  <si>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</si>
  <si>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</si>
  <si>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</si>
  <si>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</si>
  <si>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</si>
  <si>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</si>
  <si>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</si>
  <si>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</si>
  <si>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</si>
  <si>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</si>
  <si>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</si>
  <si>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</si>
  <si>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</si>
  <si>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</si>
  <si>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</si>
  <si>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</si>
  <si>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</si>
  <si>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</si>
  <si>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</si>
  <si>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</si>
  <si>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</si>
  <si>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</si>
  <si>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</si>
  <si>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</si>
  <si>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</si>
  <si>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</si>
  <si>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</si>
  <si>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</si>
  <si>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</si>
  <si>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</si>
  <si>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</si>
  <si>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</si>
  <si>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</si>
  <si>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</si>
  <si>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</si>
  <si>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</si>
  <si>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</si>
  <si>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</si>
  <si>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</si>
  <si>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</si>
  <si>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</si>
  <si>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</si>
  <si>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</si>
  <si>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</si>
  <si>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</si>
  <si>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</si>
  <si>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</si>
  <si>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</si>
  <si>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</si>
  <si>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</si>
  <si>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</si>
  <si>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</si>
  <si>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</si>
  <si>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</si>
  <si>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</si>
  <si>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</si>
  <si>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</si>
  <si>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</si>
  <si>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</si>
  <si>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</si>
  <si>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</si>
  <si>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</si>
  <si>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</si>
  <si>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</si>
  <si>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</si>
  <si>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</si>
  <si>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</si>
  <si>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</si>
  <si>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</si>
  <si>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</si>
  <si>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</si>
  <si>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</si>
  <si>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</si>
  <si>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</si>
  <si>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</si>
  <si>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</si>
  <si>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</si>
  <si>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</si>
  <si>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</si>
  <si>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</si>
  <si>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</si>
  <si>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</si>
  <si>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</si>
  <si>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</si>
  <si>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</si>
  <si>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</si>
  <si>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</si>
  <si>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</si>
  <si>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</si>
  <si>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</si>
  <si>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</si>
  <si>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</si>
  <si>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</si>
  <si>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</si>
  <si>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</si>
  <si>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</si>
  <si>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</si>
  <si>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</si>
  <si>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</si>
  <si>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</si>
  <si>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</si>
  <si>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</si>
  <si>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</si>
  <si>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</si>
  <si>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</si>
  <si>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</si>
  <si>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</si>
  <si>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</si>
  <si>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</si>
  <si>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</si>
  <si>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</si>
  <si>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</si>
  <si>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</si>
  <si>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</si>
  <si>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</si>
  <si>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</si>
  <si>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</si>
  <si>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</si>
  <si>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</si>
  <si>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</si>
  <si>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</si>
  <si>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</si>
  <si>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</si>
  <si>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</si>
  <si>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</si>
  <si>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</si>
  <si>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</si>
  <si>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</si>
  <si>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</si>
  <si>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</si>
  <si>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</si>
  <si>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</si>
  <si>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</si>
  <si>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</si>
  <si>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</si>
  <si>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</si>
  <si>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</si>
  <si>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</si>
  <si>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</si>
  <si>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</si>
  <si>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</si>
  <si>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</si>
  <si>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</si>
  <si>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</si>
  <si>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</si>
  <si>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</si>
  <si>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</si>
  <si>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</si>
  <si>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</si>
  <si>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</si>
  <si>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</si>
  <si>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</si>
  <si>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</si>
  <si>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</si>
  <si>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</si>
  <si>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</si>
  <si>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</si>
  <si>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</si>
  <si>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</si>
  <si>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</si>
  <si>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</si>
  <si>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</si>
  <si>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</si>
  <si>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</si>
  <si>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</si>
  <si>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</si>
  <si>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</si>
  <si>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</si>
  <si>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</si>
  <si>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</si>
  <si>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</si>
  <si>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</si>
  <si>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</si>
  <si>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</si>
  <si>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</si>
  <si>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</si>
  <si>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</si>
  <si>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</si>
  <si>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</si>
  <si>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</si>
  <si>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</si>
  <si>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</si>
  <si>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</si>
  <si>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</si>
  <si>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</si>
  <si>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</si>
  <si>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</si>
  <si>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</si>
  <si>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</si>
  <si>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</si>
  <si>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</si>
  <si>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</si>
  <si>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</si>
  <si>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</si>
  <si>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</si>
  <si>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</si>
  <si>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</si>
  <si>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</si>
  <si>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</si>
  <si>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</si>
  <si>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</si>
  <si>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</si>
  <si>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</si>
  <si>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</si>
  <si>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</si>
  <si>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</si>
  <si>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</si>
  <si>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</si>
  <si>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</si>
  <si>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</si>
  <si>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</si>
  <si>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</si>
  <si>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</si>
  <si>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</si>
  <si>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</si>
  <si>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</si>
  <si>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</si>
  <si>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</si>
  <si>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</si>
  <si>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</si>
  <si>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</si>
  <si>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</si>
  <si>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</si>
  <si>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</si>
  <si>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</si>
  <si>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</si>
  <si>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</si>
  <si>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</si>
  <si>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</si>
  <si>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</si>
  <si>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</si>
  <si>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</si>
  <si>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</si>
  <si>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</si>
  <si>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</si>
  <si>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</si>
  <si>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</si>
  <si>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</si>
  <si>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</si>
  <si>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</si>
  <si>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</si>
  <si>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</si>
  <si>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</si>
  <si>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</si>
  <si>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</si>
  <si>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</si>
  <si>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</si>
  <si>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</si>
  <si>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</si>
  <si>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</si>
  <si>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</si>
  <si>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</si>
  <si>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</si>
  <si>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</si>
  <si>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</si>
  <si>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</si>
  <si>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</si>
  <si>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</si>
  <si>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</si>
  <si>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</si>
  <si>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</si>
  <si>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</si>
  <si>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</si>
  <si>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</si>
  <si>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</si>
  <si>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</si>
  <si>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</si>
  <si>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</si>
  <si>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</si>
  <si>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</si>
  <si>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</si>
  <si>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</si>
  <si>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</si>
  <si>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</si>
  <si>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</si>
  <si>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</si>
  <si>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</si>
  <si>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</si>
  <si>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</si>
  <si>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</si>
  <si>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</si>
  <si>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</si>
  <si>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</si>
  <si>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</si>
  <si>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</si>
  <si>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</si>
  <si>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</si>
  <si>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</si>
  <si>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</si>
  <si>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</si>
  <si>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</si>
  <si>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</si>
  <si>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</si>
  <si>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</si>
  <si>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</si>
  <si>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</si>
  <si>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</si>
  <si>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</si>
  <si>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</si>
  <si>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</si>
  <si>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</si>
  <si>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</si>
  <si>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</si>
  <si>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</si>
  <si>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</si>
  <si>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</si>
  <si>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</si>
  <si>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</si>
  <si>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</si>
  <si>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</si>
  <si>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</si>
  <si>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</si>
  <si>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</si>
  <si>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</si>
  <si>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</si>
  <si>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</si>
  <si>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</si>
  <si>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</si>
  <si>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</si>
  <si>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</si>
  <si>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</si>
  <si>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</si>
  <si>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</si>
  <si>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</si>
  <si>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</si>
  <si>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</si>
  <si>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</si>
  <si>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</si>
  <si>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</si>
  <si>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</si>
  <si>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</si>
  <si>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</si>
  <si>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</si>
  <si>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</si>
  <si>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</si>
  <si>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</si>
  <si>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</si>
  <si>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</si>
  <si>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</si>
  <si>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</si>
  <si>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</si>
  <si>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</si>
  <si>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</si>
  <si>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</si>
  <si>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</si>
  <si>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</si>
  <si>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</si>
  <si>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</si>
  <si>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</si>
  <si>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</si>
  <si>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</si>
  <si>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</si>
  <si>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</si>
  <si>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</si>
  <si>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</si>
  <si>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</si>
  <si>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</si>
  <si>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</si>
  <si>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</si>
  <si>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</si>
  <si>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</si>
  <si>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</si>
  <si>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</si>
  <si>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</si>
  <si>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</si>
  <si>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</si>
  <si>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</si>
  <si>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</si>
  <si>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</si>
  <si>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</si>
  <si>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</si>
  <si>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</si>
  <si>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</si>
  <si>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</si>
  <si>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</si>
  <si>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</si>
  <si>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</si>
  <si>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</si>
  <si>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</si>
  <si>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</si>
  <si>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</si>
  <si>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</si>
  <si>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</si>
  <si>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</si>
  <si>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</si>
  <si>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</si>
  <si>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</si>
  <si>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</si>
  <si>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</si>
  <si>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</si>
  <si>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</si>
  <si>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</si>
  <si>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</si>
  <si>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</si>
  <si>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</si>
  <si>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</si>
  <si>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</si>
  <si>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</si>
  <si>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</si>
  <si>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</si>
  <si>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</si>
  <si>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</si>
  <si>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</si>
  <si>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</si>
  <si>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</si>
  <si>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</si>
  <si>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</si>
  <si>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</si>
  <si>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</si>
  <si>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</si>
  <si>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</si>
  <si>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</si>
  <si>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</si>
  <si>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</si>
  <si>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</si>
  <si>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</si>
  <si>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</si>
  <si>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</si>
  <si>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</si>
  <si>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</si>
  <si>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</si>
  <si>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</si>
  <si>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</si>
  <si>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</si>
  <si>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</si>
  <si>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</si>
  <si>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</si>
  <si>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</si>
  <si>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</si>
  <si>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</si>
  <si>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</si>
  <si>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</si>
  <si>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</si>
  <si>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</si>
  <si>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</si>
  <si>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</si>
  <si>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</si>
  <si>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</si>
  <si>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</si>
  <si>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</si>
  <si>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</si>
  <si>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</si>
  <si>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</si>
  <si>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</si>
  <si>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</si>
  <si>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</si>
  <si>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</si>
  <si>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</si>
  <si>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</si>
  <si>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</si>
  <si>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</si>
  <si>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</si>
  <si>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</si>
  <si>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</si>
  <si>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</si>
  <si>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</si>
  <si>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</si>
  <si>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</si>
  <si>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</si>
  <si>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</si>
  <si>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</si>
  <si>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</si>
  <si>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</si>
  <si>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</si>
  <si>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</si>
  <si>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</si>
  <si>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</si>
  <si>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</si>
  <si>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</si>
  <si>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</si>
  <si>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</si>
  <si>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</si>
  <si>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</si>
  <si>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</si>
  <si>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</si>
  <si>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</si>
  <si>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</si>
  <si>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</si>
  <si>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</si>
  <si>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</si>
  <si>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</si>
  <si>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</si>
  <si>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</si>
  <si>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</si>
  <si>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</si>
  <si>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</si>
  <si>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</si>
  <si>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</si>
  <si>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</si>
  <si>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</si>
  <si>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</si>
  <si>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</si>
  <si>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</si>
  <si>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</si>
  <si>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</si>
  <si>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</si>
  <si>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</si>
  <si>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</si>
  <si>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</si>
  <si>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</si>
  <si>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</si>
  <si>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</si>
  <si>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</si>
  <si>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</si>
  <si>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</si>
  <si>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</si>
  <si>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</si>
  <si>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</si>
  <si>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</si>
  <si>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</si>
  <si>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</si>
  <si>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</si>
  <si>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</si>
  <si>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</si>
  <si>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</si>
  <si>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</si>
  <si>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</si>
  <si>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</si>
  <si>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</si>
  <si>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</si>
  <si>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</si>
  <si>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</si>
  <si>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</si>
  <si>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</si>
  <si>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</si>
  <si>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</si>
  <si>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</si>
  <si>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</si>
  <si>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</si>
  <si>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</si>
  <si>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</si>
  <si>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</si>
  <si>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</si>
  <si>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</si>
  <si>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</si>
  <si>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</si>
  <si>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</si>
  <si>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</si>
  <si>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</si>
  <si>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</si>
  <si>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</si>
  <si>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</si>
  <si>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</si>
  <si>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</si>
  <si>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</si>
  <si>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</si>
  <si>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</si>
  <si>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</si>
  <si>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</si>
  <si>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</si>
  <si>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</si>
  <si>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</si>
  <si>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</si>
  <si>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</si>
  <si>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</si>
  <si>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</si>
  <si>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</si>
  <si>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</si>
  <si>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</si>
  <si>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</si>
  <si>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</si>
  <si>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</si>
  <si>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</si>
  <si>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</si>
  <si>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</si>
  <si>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</si>
  <si>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</si>
  <si>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</si>
  <si>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</si>
  <si>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</si>
  <si>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</si>
  <si>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</si>
  <si>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</si>
  <si>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</si>
  <si>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</si>
  <si>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</si>
  <si>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</si>
  <si>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</si>
  <si>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</si>
  <si>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</si>
  <si>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</si>
  <si>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</si>
  <si>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</si>
  <si>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</si>
  <si>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</si>
  <si>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</si>
  <si>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</si>
  <si>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</si>
  <si>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</si>
  <si>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</si>
  <si>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</si>
  <si>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</si>
  <si>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</si>
  <si>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</si>
  <si>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</si>
  <si>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</si>
  <si>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</si>
  <si>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</si>
  <si>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</si>
  <si>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</si>
  <si>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</si>
  <si>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</si>
  <si>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</si>
  <si>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</si>
  <si>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</si>
  <si>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</si>
  <si>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</si>
  <si>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</si>
  <si>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</si>
  <si>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</si>
  <si>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</si>
  <si>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</si>
  <si>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</si>
  <si>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</si>
  <si>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</si>
  <si>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</si>
  <si>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</si>
  <si>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</si>
  <si>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</si>
  <si>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</si>
  <si>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</si>
  <si>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</si>
  <si>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</si>
  <si>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</si>
  <si>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</si>
  <si>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</si>
  <si>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</si>
  <si>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</si>
  <si>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</si>
  <si>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</si>
  <si>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</si>
  <si>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</si>
  <si>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</si>
  <si>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</si>
  <si>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</si>
  <si>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</si>
  <si>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</si>
  <si>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</si>
  <si>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</si>
  <si>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</si>
  <si>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</si>
  <si>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</si>
  <si>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</si>
  <si>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</si>
  <si>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</si>
  <si>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</si>
  <si>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</si>
  <si>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</si>
  <si>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</si>
  <si>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</si>
  <si>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</si>
  <si>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</si>
  <si>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</si>
  <si>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</si>
  <si>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</si>
  <si>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</si>
  <si>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</si>
  <si>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</si>
  <si>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</si>
  <si>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</si>
  <si>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</si>
  <si>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</si>
  <si>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</si>
  <si>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</si>
  <si>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</si>
  <si>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</si>
  <si>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</si>
  <si>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</si>
  <si>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</si>
  <si>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</si>
  <si>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</si>
  <si>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</si>
  <si>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</si>
  <si>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</si>
  <si>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</si>
  <si>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</si>
  <si>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</si>
  <si>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</si>
  <si>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</si>
  <si>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</si>
  <si>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</si>
  <si>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</si>
  <si>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</si>
  <si>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</si>
  <si>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</si>
  <si>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</si>
  <si>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</si>
  <si>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</si>
  <si>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</si>
  <si>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</si>
  <si>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</si>
  <si>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</si>
  <si>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</si>
  <si>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</si>
  <si>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</si>
  <si>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</si>
  <si>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</si>
  <si>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</si>
  <si>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</si>
  <si>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</si>
  <si>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</si>
  <si>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</si>
  <si>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</si>
  <si>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</si>
  <si>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</si>
  <si>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</si>
  <si>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</si>
  <si>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</si>
  <si>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</si>
  <si>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</si>
  <si>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</si>
  <si>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</si>
  <si>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</si>
  <si>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</si>
  <si>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</si>
  <si>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</si>
  <si>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</si>
  <si>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</si>
  <si>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</si>
  <si>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</si>
  <si>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</si>
  <si>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</si>
  <si>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</si>
  <si>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</si>
  <si>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</si>
  <si>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</si>
  <si>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</si>
  <si>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</si>
  <si>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</si>
  <si>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</si>
  <si>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</si>
  <si>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</si>
  <si>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</si>
  <si>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</si>
  <si>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</si>
  <si>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</si>
  <si>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</si>
  <si>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</si>
  <si>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</si>
  <si>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</si>
  <si>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</si>
  <si>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</si>
  <si>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</si>
  <si>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</si>
  <si>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</si>
  <si>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</si>
  <si>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</si>
  <si>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</si>
  <si>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</si>
  <si>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</si>
  <si>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</si>
  <si>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</si>
  <si>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</si>
  <si>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</si>
  <si>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</si>
  <si>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</si>
  <si>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</si>
  <si>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</si>
  <si>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</si>
  <si>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</si>
  <si>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</si>
  <si>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</si>
  <si>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</si>
  <si>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</si>
  <si>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</si>
  <si>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</si>
  <si>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</si>
  <si>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</si>
  <si>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</si>
  <si>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</si>
  <si>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</si>
  <si>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</si>
  <si>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</si>
  <si>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</si>
  <si>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</si>
  <si>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</si>
  <si>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</si>
  <si>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</si>
  <si>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</si>
  <si>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</si>
  <si>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</si>
  <si>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</si>
  <si>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</si>
  <si>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</si>
  <si>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</si>
  <si>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</si>
  <si>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</si>
  <si>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</si>
  <si>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</si>
  <si>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</si>
  <si>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</si>
  <si>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</si>
  <si>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</si>
  <si>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</si>
  <si>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</si>
  <si>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</si>
  <si>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</si>
  <si>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</si>
  <si>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</si>
  <si>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</si>
  <si>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</si>
  <si>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</si>
  <si>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</si>
  <si>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</si>
  <si>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</si>
  <si>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</si>
  <si>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</si>
  <si>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</si>
  <si>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</si>
  <si>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</si>
  <si>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</si>
  <si>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</si>
  <si>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</si>
  <si>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</si>
  <si>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</si>
  <si>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</si>
  <si>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</si>
  <si>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</si>
  <si>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</si>
  <si>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</si>
  <si>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</si>
  <si>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</si>
  <si>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</si>
  <si>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</si>
  <si>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</si>
  <si>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</si>
  <si>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</si>
  <si>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</si>
  <si>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</si>
  <si>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</si>
  <si>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</si>
  <si>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</si>
  <si>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</si>
  <si>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</si>
  <si>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</si>
  <si>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</si>
  <si>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</si>
  <si>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</si>
  <si>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</si>
  <si>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</si>
  <si>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</si>
  <si>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</si>
  <si>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</si>
  <si>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</si>
  <si>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</si>
  <si>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</si>
  <si>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</si>
  <si>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</si>
  <si>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</si>
  <si>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</si>
  <si>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</si>
  <si>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</si>
  <si>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</si>
  <si>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</si>
  <si>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</si>
  <si>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</si>
  <si>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</si>
  <si>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</si>
  <si>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</si>
  <si>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</si>
  <si>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</si>
  <si>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</si>
  <si>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</si>
  <si>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</si>
  <si>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</si>
  <si>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</si>
  <si>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</si>
  <si>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</si>
  <si>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</si>
  <si>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</si>
  <si>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</si>
  <si>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</si>
  <si>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</si>
  <si>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</si>
  <si>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</si>
  <si>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</si>
  <si>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</si>
  <si>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</si>
  <si>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</si>
  <si>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</si>
  <si>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</si>
  <si>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</si>
  <si>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</si>
  <si>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</si>
  <si>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</si>
  <si>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</si>
  <si>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</si>
  <si>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</si>
  <si>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</si>
  <si>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</si>
  <si>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</si>
  <si>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</si>
  <si>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</si>
  <si>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</si>
  <si>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</si>
  <si>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</si>
  <si>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</si>
  <si>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</si>
  <si>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</si>
  <si>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</si>
  <si>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</si>
  <si>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</si>
  <si>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</si>
  <si>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</si>
  <si>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</si>
  <si>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</si>
  <si>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</si>
  <si>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</si>
  <si>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</si>
  <si>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</si>
  <si>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</si>
  <si>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</si>
  <si>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</si>
  <si>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</si>
  <si>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</si>
  <si>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</si>
  <si>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</si>
  <si>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</si>
  <si>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</si>
  <si>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</si>
  <si>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</si>
  <si>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</si>
  <si>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</si>
  <si>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</si>
  <si>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</si>
  <si>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</si>
  <si>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</si>
  <si>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</si>
  <si>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</si>
  <si>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</si>
  <si>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</si>
  <si>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</si>
  <si>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</si>
  <si>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</si>
  <si>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</si>
  <si>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</si>
  <si>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</si>
  <si>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</si>
  <si>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</si>
  <si>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</si>
  <si>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</si>
  <si>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</si>
  <si>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</si>
  <si>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</si>
  <si>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</si>
  <si>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</si>
  <si>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</si>
  <si>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</si>
  <si>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</si>
  <si>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</si>
  <si>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</si>
  <si>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</si>
  <si>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</si>
  <si>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</si>
  <si>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</si>
  <si>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</si>
  <si>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</si>
  <si>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</si>
  <si>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</si>
  <si>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</si>
  <si>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</si>
  <si>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</si>
  <si>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</si>
  <si>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</si>
  <si>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</si>
  <si>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</si>
  <si>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</si>
  <si>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</si>
  <si>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</si>
  <si>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</si>
  <si>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</si>
  <si>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</si>
  <si>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</si>
  <si>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</si>
  <si>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</si>
  <si>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</si>
  <si>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</si>
  <si>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</si>
  <si>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</si>
  <si>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</si>
  <si>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</si>
  <si>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</si>
  <si>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</si>
  <si>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</si>
  <si>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</si>
  <si>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</si>
  <si>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</si>
  <si>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</si>
  <si>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</si>
  <si>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</si>
  <si>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</si>
  <si>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</si>
  <si>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</si>
  <si>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</si>
  <si>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</si>
  <si>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</si>
  <si>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</si>
  <si>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</si>
  <si>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</si>
  <si>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</si>
  <si>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</si>
  <si>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</si>
  <si>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</si>
  <si>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</si>
  <si>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</si>
  <si>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</si>
  <si>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</si>
  <si>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</si>
  <si>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</si>
  <si>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</si>
  <si>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</si>
  <si>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</si>
  <si>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</si>
  <si>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</si>
  <si>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</si>
  <si>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</si>
  <si>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</si>
  <si>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</si>
  <si>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</si>
  <si>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</si>
  <si>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</si>
  <si>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</si>
  <si>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</si>
  <si>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</si>
  <si>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</si>
  <si>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</si>
  <si>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</si>
  <si>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</si>
  <si>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</si>
  <si>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</si>
  <si>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</si>
  <si>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</si>
  <si>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</si>
  <si>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</si>
  <si>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</si>
  <si>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</si>
  <si>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</si>
  <si>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</si>
  <si>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</si>
  <si>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</si>
  <si>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</si>
  <si>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</si>
  <si>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</si>
  <si>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</si>
  <si>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</si>
  <si>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</si>
  <si>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</si>
  <si>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</si>
  <si>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</si>
  <si>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</si>
  <si>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</si>
  <si>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</si>
  <si>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</si>
  <si>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</si>
  <si>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</si>
  <si>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</si>
  <si>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</si>
  <si>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</si>
  <si>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</si>
  <si>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</si>
  <si>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</si>
  <si>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</si>
  <si>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</si>
  <si>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</si>
  <si>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</si>
  <si>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</si>
  <si>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</si>
  <si>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</si>
  <si>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</si>
  <si>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</si>
  <si>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</si>
  <si>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</si>
  <si>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</si>
  <si>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</si>
  <si>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</si>
  <si>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</si>
  <si>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</si>
  <si>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</si>
  <si>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</si>
  <si>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</si>
  <si>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</si>
  <si>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</si>
  <si>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</si>
  <si>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</si>
  <si>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</si>
  <si>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</si>
  <si>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</si>
  <si>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</si>
  <si>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</si>
  <si>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</si>
  <si>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</si>
  <si>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</si>
  <si>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</si>
  <si>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</si>
  <si>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</si>
  <si>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</si>
  <si>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</si>
  <si>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</si>
  <si>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</si>
  <si>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</si>
  <si>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</si>
  <si>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</si>
  <si>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</si>
  <si>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</si>
  <si>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</si>
  <si>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</si>
  <si>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</si>
  <si>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</si>
  <si>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</si>
  <si>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</si>
  <si>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</si>
  <si>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</si>
  <si>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</si>
  <si>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</si>
  <si>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</si>
  <si>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</si>
  <si>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</si>
  <si>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</si>
  <si>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</si>
  <si>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</si>
  <si>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</si>
  <si>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</si>
  <si>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</si>
  <si>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</si>
  <si>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</si>
  <si>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</si>
  <si>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</si>
  <si>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</si>
  <si>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</si>
  <si>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</si>
  <si>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</si>
  <si>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</si>
  <si>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</si>
  <si>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</si>
  <si>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</si>
  <si>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</si>
  <si>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</si>
  <si>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</si>
  <si>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</si>
  <si>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</si>
  <si>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</si>
  <si>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</si>
  <si>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</si>
  <si>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</si>
  <si>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</si>
  <si>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</si>
  <si>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</si>
  <si>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</si>
  <si>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</si>
  <si>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</si>
  <si>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</si>
  <si>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</si>
  <si>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</si>
  <si>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</si>
  <si>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</si>
  <si>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</si>
  <si>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</si>
  <si>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</si>
  <si>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</si>
  <si>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</si>
  <si>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</si>
  <si>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</si>
  <si>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</si>
  <si>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</si>
  <si>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</si>
  <si>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</si>
  <si>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</si>
  <si>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</si>
  <si>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</si>
  <si>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</si>
  <si>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</si>
  <si>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</si>
  <si>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</si>
  <si>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</si>
  <si>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</si>
  <si>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</si>
  <si>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</si>
  <si>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</si>
  <si>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</si>
  <si>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</si>
  <si>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</si>
  <si>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</si>
  <si>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</si>
  <si>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</si>
  <si>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</si>
  <si>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</si>
  <si>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</si>
  <si>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</si>
  <si>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</si>
  <si>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</si>
  <si>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</si>
  <si>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</si>
  <si>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</si>
  <si>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</si>
  <si>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</si>
  <si>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</si>
  <si>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</si>
  <si>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</si>
  <si>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</si>
  <si>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</si>
  <si>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</si>
  <si>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</si>
  <si>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</si>
  <si>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</si>
  <si>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</si>
  <si>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</si>
  <si>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</si>
  <si>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</si>
  <si>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</si>
  <si>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</si>
  <si>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</si>
  <si>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</si>
  <si>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</si>
  <si>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</si>
  <si>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</si>
  <si>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</si>
  <si>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</si>
  <si>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</si>
  <si>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</si>
  <si>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</si>
  <si>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</si>
  <si>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</si>
  <si>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</si>
  <si>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</si>
  <si>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</si>
  <si>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</si>
  <si>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</si>
  <si>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</si>
  <si>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</si>
  <si>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</si>
  <si>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</si>
  <si>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</si>
  <si>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</si>
  <si>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</si>
  <si>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</si>
  <si>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</si>
  <si>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</si>
  <si>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</si>
  <si>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</si>
  <si>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</si>
  <si>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</si>
  <si>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</si>
  <si>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</si>
  <si>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</si>
  <si>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</si>
  <si>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</si>
  <si>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</si>
  <si>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</si>
  <si>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</si>
  <si>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</si>
  <si>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</si>
  <si>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</si>
  <si>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</si>
  <si>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</si>
  <si>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</si>
  <si>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</si>
  <si>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</si>
  <si>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</si>
  <si>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</si>
  <si>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</si>
  <si>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</si>
  <si>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</si>
  <si>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</si>
  <si>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</si>
  <si>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</si>
  <si>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</si>
  <si>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</si>
  <si>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</si>
  <si>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</si>
  <si>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</si>
  <si>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</si>
  <si>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</si>
  <si>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</si>
  <si>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</si>
  <si>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</si>
  <si>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</si>
  <si>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</si>
  <si>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</si>
  <si>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</si>
  <si>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</si>
  <si>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</si>
  <si>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</si>
  <si>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</si>
  <si>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</si>
  <si>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</si>
  <si>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</si>
  <si>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</si>
  <si>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</si>
  <si>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</si>
  <si>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</si>
  <si>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</si>
  <si>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</si>
  <si>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</si>
  <si>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</si>
  <si>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</si>
  <si>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</si>
  <si>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</si>
  <si>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</si>
  <si>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</si>
  <si>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</si>
  <si>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</si>
  <si>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</si>
  <si>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</si>
  <si>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</si>
  <si>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</si>
  <si>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</si>
  <si>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</si>
  <si>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</si>
  <si>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</si>
  <si>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</si>
  <si>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</si>
  <si>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</si>
  <si>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</si>
  <si>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</si>
  <si>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</si>
  <si>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</si>
  <si>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</si>
  <si>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</si>
  <si>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</si>
  <si>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</si>
  <si>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</si>
  <si>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</si>
  <si>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</si>
  <si>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</si>
  <si>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</si>
  <si>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</si>
  <si>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</si>
  <si>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</si>
  <si>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</si>
  <si>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</si>
  <si>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</si>
  <si>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</si>
  <si>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</si>
  <si>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</si>
  <si>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</si>
  <si>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</si>
  <si>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</si>
  <si>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</si>
  <si>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</si>
  <si>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</si>
  <si>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</si>
  <si>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</si>
  <si>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</si>
  <si>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</si>
  <si>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</si>
  <si>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</si>
  <si>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</si>
  <si>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</si>
  <si>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</si>
  <si>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</si>
  <si>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</si>
  <si>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</si>
  <si>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</si>
  <si>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</si>
  <si>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</si>
  <si>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</si>
  <si>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</si>
  <si>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</si>
  <si>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</si>
  <si>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</si>
  <si>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</si>
  <si>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</si>
  <si>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</si>
  <si>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</si>
  <si>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</si>
  <si>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</si>
  <si>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</si>
  <si>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</si>
  <si>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</si>
  <si>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</si>
  <si>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</si>
  <si>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</si>
  <si>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</si>
  <si>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</si>
  <si>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</si>
  <si>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</si>
  <si>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</si>
  <si>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</si>
  <si>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</si>
  <si>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</si>
  <si>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</si>
  <si>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</si>
  <si>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</si>
  <si>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</si>
  <si>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</si>
  <si>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</si>
  <si>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</si>
  <si>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</si>
  <si>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</si>
  <si>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</si>
  <si>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</si>
  <si>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</si>
  <si>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</si>
  <si>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</si>
  <si>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</si>
  <si>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</si>
  <si>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</si>
  <si>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</si>
  <si>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</si>
  <si>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</si>
  <si>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</si>
  <si>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</si>
  <si>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</si>
  <si>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</si>
  <si>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</si>
  <si>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</si>
  <si>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</si>
  <si>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</si>
  <si>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</si>
  <si>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</si>
  <si>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</si>
  <si>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</si>
  <si>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</si>
  <si>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</si>
  <si>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</si>
  <si>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</si>
  <si>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</si>
  <si>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</si>
  <si>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</si>
  <si>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</si>
  <si>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</si>
  <si>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</si>
  <si>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</si>
  <si>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</si>
  <si>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</si>
  <si>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</si>
  <si>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</si>
  <si>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</si>
  <si>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</si>
  <si>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</si>
  <si>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</si>
  <si>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</si>
  <si>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</si>
  <si>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</si>
  <si>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</si>
  <si>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</si>
  <si>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</si>
  <si>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</si>
  <si>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</si>
  <si>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</si>
  <si>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</si>
  <si>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</si>
  <si>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</si>
  <si>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</si>
  <si>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</si>
  <si>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</si>
  <si>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</si>
  <si>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</si>
  <si>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</si>
  <si>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</si>
  <si>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</si>
  <si>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</si>
  <si>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</si>
  <si>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</si>
  <si>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</si>
  <si>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</si>
  <si>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</si>
  <si>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</si>
  <si>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</si>
  <si>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</si>
  <si>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</si>
  <si>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</si>
  <si>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</si>
  <si>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</si>
  <si>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</si>
  <si>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</si>
  <si>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</si>
  <si>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</si>
  <si>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</si>
  <si>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MC1 as 10:48h previsão de faixa as 12h</t>
  </si>
  <si>
    <t>Desacrga de pedro do km 719 ao 717 - e desloca pra TGR</t>
  </si>
  <si>
    <t>MC1 as 11:20h</t>
  </si>
  <si>
    <t>TGRNorte</t>
  </si>
  <si>
    <t>Troca de jacaré - AMV TGR norte</t>
  </si>
  <si>
    <t>Pronto as 10:38h - intervalo das 10:51h as 12:51h</t>
  </si>
  <si>
    <t>Intervalo das 10:51h as 12:51h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</si>
  <si>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</si>
  <si>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</si>
  <si>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</si>
  <si>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</si>
  <si>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Pronto as 10:30h - intervalo das 10:49h as 12:49h</t>
  </si>
  <si>
    <t>Intervalo das 10:49h as 12:49h</t>
  </si>
  <si>
    <t>MC1 as 08:47h - licença as 08:53</t>
  </si>
  <si>
    <t>TMI-TIN</t>
  </si>
  <si>
    <t>TMITIN</t>
  </si>
  <si>
    <t>MC1 as 09:10h, licença as 09:24h 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</si>
  <si>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</si>
  <si>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</si>
  <si>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</si>
  <si>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</si>
  <si>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</si>
  <si>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</si>
  <si>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</si>
  <si>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Zilmar</t>
  </si>
  <si>
    <t>Inspeção auto de linha</t>
  </si>
  <si>
    <t>MC1 as 08:04h - licença as 09:02h - em inspeção</t>
  </si>
  <si>
    <t>Warley</t>
  </si>
  <si>
    <t>Troca de barra curta</t>
  </si>
  <si>
    <t>Pronto as 08:26h - intervalo das 09:05h as 12:05h</t>
  </si>
  <si>
    <t>Lewender</t>
  </si>
  <si>
    <t>MC1 as 11:32h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</si>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</sst>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BJ227" activePane="bottomRight" state="frozen"/>
      <selection pane="bottomRight" activeCell="BK235" sqref="BK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1475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1476</v>
      </c>
      <c r="BK227" s="16" t="s">
        <v>1476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0.45</v>
      </c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1477</v>
      </c>
      <c r="BK230" s="16" t="s">
        <v>1477</v>
      </c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1478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1479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1480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1481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1</v>
      </c>
      <c r="BI234" s="16"/>
      <c r="BJ234" s="16" t="s">
        <v>1482</v>
      </c>
      <c r="BK234" s="16" t="s">
        <v>1483</v>
      </c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1484</v>
      </c>
      <c r="BK235" s="16" t="s">
        <v>1485</v>
      </c>
      <c r="BL235" s="15"/>
      <c r="BM235" s="14"/>
      <c r="BN235" s="14"/>
      <c r="BO235" s="160"/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1486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1487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>
        <v>0.4375</v>
      </c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>
        <v>1</v>
      </c>
      <c r="BI243" s="16"/>
      <c r="BJ243" s="16" t="s">
        <v>1488</v>
      </c>
      <c r="BK243" s="16" t="s">
        <v>1489</v>
      </c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1</v>
      </c>
      <c r="BI245" s="16"/>
      <c r="BJ245" s="16" t="s">
        <v>1490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1491</v>
      </c>
      <c r="N247" s="199" t="s">
        <v>1492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1493</v>
      </c>
      <c r="BK247" s="16"/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1494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1495</v>
      </c>
      <c r="J249" s="212">
        <v>78</v>
      </c>
      <c r="K249" s="212">
        <v>334</v>
      </c>
      <c r="L249" s="83" t="s">
        <v>11</v>
      </c>
      <c r="M249" s="199" t="s">
        <v>1496</v>
      </c>
      <c r="N249" s="199" t="s">
        <v>1496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1497</v>
      </c>
      <c r="X249" s="213" t="s">
        <v>972</v>
      </c>
      <c r="Y249" s="153" t="s">
        <v>975</v>
      </c>
      <c r="Z249" s="153"/>
      <c r="AA249" s="83" t="s">
        <v>1498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1499</v>
      </c>
      <c r="W252" s="168" t="s">
        <v>1310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/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1</v>
      </c>
      <c r="BI252" s="16"/>
      <c r="BJ252" s="16" t="s">
        <v>1500</v>
      </c>
      <c r="BK252" s="16"/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0.99999999999999978</v>
      </c>
      <c r="BS252" s="18">
        <f t="shared" si="34"/>
        <v>0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1501</v>
      </c>
      <c r="W254" s="168" t="s">
        <v>1502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1503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/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>
        <v>0.33333333333333331</v>
      </c>
      <c r="P255" s="168">
        <v>0.125</v>
      </c>
      <c r="Q255" s="83">
        <v>8</v>
      </c>
      <c r="R255" s="10" t="str">
        <f>IFERROR(_xlfn.XLOOKUP(F255, BS_ATIVIDADE[ATIVIDADE],BS_ATIVIDADE[UNIDADE] ), "*")</f>
        <v>M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BASE_MAPA!$E$2:$E$359, BASE_MAPA!$J$2:$J$359), "ERRO")</f>
        <v>PORTO NACIONAL - OURO VERDE</v>
      </c>
      <c r="V255" s="294" t="s">
        <v>1504</v>
      </c>
      <c r="W255" s="324" t="s">
        <v>1505</v>
      </c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/>
      <c r="AJ255" s="9"/>
      <c r="AK255" s="300"/>
      <c r="AL255" s="300"/>
      <c r="AM255" s="300"/>
      <c r="AN255" s="300"/>
      <c r="AO255" s="280"/>
      <c r="AP255" s="281"/>
      <c r="AQ255" s="281"/>
      <c r="AR255" s="237">
        <v>0.35138888888888886</v>
      </c>
      <c r="AS255" s="237">
        <v>0.37847222222222221</v>
      </c>
      <c r="AT255" s="237">
        <v>0.50347222222222221</v>
      </c>
      <c r="AU255" s="237"/>
      <c r="AV255" s="237"/>
      <c r="AW255" s="237"/>
      <c r="AX255" s="38"/>
      <c r="AY255" s="313"/>
      <c r="AZ255" s="13"/>
      <c r="BA255" s="71"/>
      <c r="BB255" s="10"/>
      <c r="BC255" s="70"/>
      <c r="BD255" s="70"/>
      <c r="BE255" s="11"/>
      <c r="BF255" s="282"/>
      <c r="BG255" s="15"/>
      <c r="BH255" s="16">
        <v>1</v>
      </c>
      <c r="BI255" s="16"/>
      <c r="BJ255" s="304" t="s">
        <v>1506</v>
      </c>
      <c r="BK255" s="16"/>
      <c r="BL255" s="15"/>
      <c r="BM255" s="14"/>
      <c r="BN255" s="14"/>
      <c r="BO255" s="160"/>
      <c r="BP255" s="16"/>
      <c r="BQ255" s="12"/>
      <c r="BR255" s="18"/>
      <c r="BS255" s="18"/>
      <c r="BT255" s="220"/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1507</v>
      </c>
      <c r="W256" s="168" t="s">
        <v>1502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>
        <v>0.48055555555555557</v>
      </c>
      <c r="AS256" s="38">
        <v>0</v>
      </c>
      <c r="AT256" s="38">
        <v>4.1666666666666664E-2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4.1666666666666664E-2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/>
      <c r="BI256" s="16"/>
      <c r="BJ256" s="16" t="s">
        <v>1508</v>
      </c>
      <c r="BK256" s="16"/>
      <c r="BL256" s="15"/>
      <c r="BM256" s="14"/>
      <c r="BN256" s="14"/>
      <c r="BO256" s="160"/>
      <c r="BP256" s="16"/>
      <c r="BQ256" s="12" t="str">
        <f t="shared" si="32"/>
        <v>Produção</v>
      </c>
      <c r="BR256" s="18">
        <f t="shared" si="33"/>
        <v>1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1509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1383</v>
      </c>
      <c r="W257" s="168" t="s">
        <v>1502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/>
      <c r="BI257" s="16"/>
      <c r="BJ257" s="16" t="s">
        <v>1510</v>
      </c>
      <c r="BK257" s="16"/>
      <c r="BL257" s="15"/>
      <c r="BM257" s="14"/>
      <c r="BN257" s="14"/>
      <c r="BO257" s="160"/>
      <c r="BP257" s="16"/>
      <c r="BQ257" s="12" t="str">
        <f t="shared" si="32"/>
        <v>Produção e Intervalo</v>
      </c>
      <c r="BR257" s="18">
        <f t="shared" si="33"/>
        <v>0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262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265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5">
        <v>269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277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5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282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si="31"/>
        <v/>
      </c>
      <c r="B288" s="166"/>
      <c r="C288" s="8" t="str">
        <f>IF(BS_CONTROLE[[#This Row],[DATA]]="","",WEEKNUM(BS_CONTROLE[[#This Row],[DATA]]))</f>
        <v/>
      </c>
      <c r="D288" s="51"/>
      <c r="E288" s="314">
        <v>286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0" t="str">
        <f t="shared" si="35"/>
        <v/>
      </c>
    </row>
    <row r="289" spans="1:72" hidden="1">
      <c r="A289" s="50" t="str">
        <f t="shared" ref="A289:A297" si="36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7">IF(AND(BR289&lt;1,BS289&lt;1),"Produção e Intervalo",IF(BR289&lt;1,"Intervalo",IF(BS289&lt;1,"Produção","Aderente")))</f>
        <v>Aderente</v>
      </c>
      <c r="BR289" s="18" t="str">
        <f t="shared" ref="BR289:BR297" si="38">IF(OR(B289="",F289=""),"*",AY289/P289)</f>
        <v>*</v>
      </c>
      <c r="BS289" s="18" t="str">
        <f t="shared" ref="BS289:BS297" si="39">IF(OR(B289="",F289=""),"*",BA289/Q289)</f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si="36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7"/>
        <v>Aderente</v>
      </c>
      <c r="BR297" s="18" t="str">
        <f t="shared" si="38"/>
        <v>*</v>
      </c>
      <c r="BS297" s="18" t="str">
        <f t="shared" si="39"/>
        <v>*</v>
      </c>
      <c r="BT297" s="220" t="str">
        <f t="shared" si="35"/>
        <v/>
      </c>
    </row>
    <row r="298" spans="1:72" hidden="1">
      <c r="A298" s="50" t="str">
        <f t="shared" ref="A298:A361" si="40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1">IF(AND(BR298&lt;1,BS298&lt;1),"Produção e Intervalo",IF(BR298&lt;1,"Intervalo",IF(BS298&lt;1,"Produção","Aderente")))</f>
        <v>Aderente</v>
      </c>
      <c r="BR298" s="18" t="str">
        <f t="shared" ref="BR298:BR361" si="42">IF(OR(B298="",F298=""),"*",AY298/P298)</f>
        <v>*</v>
      </c>
      <c r="BS298" s="18" t="str">
        <f t="shared" ref="BS298:BS361" si="43">IF(OR(B298="",F298=""),"*",BA298/Q298)</f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idden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t="16.5" hidden="1" customHeight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si="35"/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ref="BT343:BT406" si="44">IF(BN343="","",SUBSTITUTE(BM343," ","")&amp;SUBSTITUTE(BN343," ",""))</f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si="40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1"/>
        <v>Aderente</v>
      </c>
      <c r="BR361" s="18" t="str">
        <f t="shared" si="42"/>
        <v>*</v>
      </c>
      <c r="BS361" s="18" t="str">
        <f t="shared" si="43"/>
        <v>*</v>
      </c>
      <c r="BT361" s="220" t="str">
        <f t="shared" si="44"/>
        <v/>
      </c>
    </row>
    <row r="362" spans="1:72" hidden="1">
      <c r="A362" s="50" t="str">
        <f t="shared" ref="A362:A425" si="45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6">IF(AND(BR362&lt;1,BS362&lt;1),"Produção e Intervalo",IF(BR362&lt;1,"Intervalo",IF(BS362&lt;1,"Produção","Aderente")))</f>
        <v>Aderente</v>
      </c>
      <c r="BR362" s="18" t="str">
        <f t="shared" ref="BR362:BR425" si="47">IF(OR(B362="",F362=""),"*",AY362/P362)</f>
        <v>*</v>
      </c>
      <c r="BS362" s="18" t="str">
        <f t="shared" ref="BS362:BS425" si="48">IF(OR(B362="",F362=""),"*",BA362/Q362)</f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idden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t="29.25" hidden="1" customHeight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si="44"/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ref="BT407:BT430" si="49">IF(BN407="","",SUBSTITUTE(BM407," ","")&amp;SUBSTITUTE(BN407," ",""))</f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si="45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6"/>
        <v>Aderente</v>
      </c>
      <c r="BR425" s="18" t="str">
        <f t="shared" si="47"/>
        <v>*</v>
      </c>
      <c r="BS425" s="18" t="str">
        <f t="shared" si="48"/>
        <v>*</v>
      </c>
      <c r="BT425" s="220" t="str">
        <f t="shared" si="49"/>
        <v/>
      </c>
    </row>
    <row r="426" spans="1:72" hidden="1">
      <c r="A426" s="50" t="str">
        <f t="shared" ref="A426:A489" si="50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1">IF(AND(BR426&lt;1,BS426&lt;1),"Produção e Intervalo",IF(BR426&lt;1,"Intervalo",IF(BS426&lt;1,"Produção","Aderente")))</f>
        <v>Aderente</v>
      </c>
      <c r="BR426" s="18" t="str">
        <f t="shared" ref="BR426:BR489" si="52">IF(OR(B426="",F426=""),"*",AY426/P426)</f>
        <v>*</v>
      </c>
      <c r="BS426" s="18" t="str">
        <f t="shared" ref="BS426:BS489" si="53">IF(OR(B426="",F426=""),"*",BA426/Q426)</f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 t="str">
        <f t="shared" si="49"/>
        <v/>
      </c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/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si="49"/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ref="BT431:BT471" si="54">IF(BN431="","",SUBSTITUTE(BM431," ","")&amp;SUBSTITUTE(BN431," ",""))</f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50" t="str">
        <f t="shared" si="50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1"/>
        <v>Aderente</v>
      </c>
      <c r="BR447" s="18" t="str">
        <f t="shared" si="52"/>
        <v>*</v>
      </c>
      <c r="BS447" s="18" t="str">
        <f t="shared" si="53"/>
        <v>*</v>
      </c>
      <c r="BT447" s="220" t="str">
        <f t="shared" si="54"/>
        <v/>
      </c>
    </row>
    <row r="448" spans="1:72" hidden="1">
      <c r="A448" s="162" t="str">
        <f t="shared" ref="A448:A450" si="55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si="55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ref="A451:A514" si="56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4"/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7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8">IF(BN473="","",SUBSTITUTE(BM473," ","")&amp;SUBSTITUTE(BN473," ",""))</f>
        <v/>
      </c>
    </row>
    <row r="474" spans="1:72" hidden="1">
      <c r="A474" s="162" t="str">
        <f t="shared" si="56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si="56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ref="A515:A549" si="59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8"/>
        <v/>
      </c>
    </row>
    <row r="519" spans="1:72" hidden="1">
      <c r="A519" s="162" t="str">
        <f t="shared" si="59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59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59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6 AY6:AY596 U6:U596">
    <cfRule type="cellIs" dxfId="139" priority="18391" operator="equal">
      <formula>"ERRO"</formula>
    </cfRule>
  </conditionalFormatting>
  <conditionalFormatting sqref="X4 Y472:Y547 Y1:Z471">
    <cfRule type="cellIs" dxfId="138" priority="18380" operator="equal">
      <formula>"OPORTUNIDADE"</formula>
    </cfRule>
  </conditionalFormatting>
  <conditionalFormatting sqref="AZ6:AZ519">
    <cfRule type="expression" dxfId="137" priority="18375">
      <formula>$BU6=1</formula>
    </cfRule>
  </conditionalFormatting>
  <conditionalFormatting sqref="BQ6:BQ596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9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2:X519 Y472:Y547 Y6:Z471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2:X519">
    <cfRule type="cellIs" dxfId="126" priority="18315" operator="equal">
      <formula>"OPORTUNIDADE"</formula>
    </cfRule>
  </conditionalFormatting>
  <conditionalFormatting sqref="Z472:Z519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2:Z519">
    <cfRule type="cellIs" dxfId="123" priority="18312" operator="equal">
      <formula>"OPORTUNIDADE"</formula>
    </cfRule>
  </conditionalFormatting>
  <conditionalFormatting sqref="Y1048572:Y1048576">
    <cfRule type="cellIs" dxfId="122" priority="18197" operator="equal">
      <formula>"OPORTUNIDADE"</formula>
    </cfRule>
  </conditionalFormatting>
  <conditionalFormatting sqref="Y1048572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20:Z545">
    <cfRule type="cellIs" dxfId="119" priority="17932" operator="equal">
      <formula>"OPORTUNIDADE"</formula>
    </cfRule>
  </conditionalFormatting>
  <conditionalFormatting sqref="Z520:Z545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6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6">
    <cfRule type="cellIs" dxfId="114" priority="17917" operator="equal">
      <formula>"OPORTUNIDADE"</formula>
    </cfRule>
  </conditionalFormatting>
  <conditionalFormatting sqref="Z546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6">
    <cfRule type="cellIs" dxfId="111" priority="17914" operator="equal">
      <formula>"OPORTUNIDADE"</formula>
    </cfRule>
  </conditionalFormatting>
  <conditionalFormatting sqref="BI546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4">
      <formula>$BU489=1</formula>
    </cfRule>
  </conditionalFormatting>
  <conditionalFormatting sqref="AZ522:AZ546">
    <cfRule type="expression" dxfId="109" priority="18694">
      <formula>$BU494=1</formula>
    </cfRule>
  </conditionalFormatting>
  <conditionalFormatting sqref="BI520:BI545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6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6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AI6:AI549 F6:F548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1511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1512</v>
      </c>
      <c r="E3" s="316" t="s">
        <v>1513</v>
      </c>
      <c r="F3" s="316" t="s">
        <v>1514</v>
      </c>
      <c r="G3" s="316" t="s">
        <v>1515</v>
      </c>
      <c r="H3" s="316" t="s">
        <v>1516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1517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1518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1519</v>
      </c>
      <c r="W1" s="385"/>
      <c r="X1" s="385"/>
      <c r="Y1" s="103"/>
    </row>
    <row r="2" spans="1:25" s="100" customFormat="1" ht="11.25" customHeight="1">
      <c r="A2" s="104" t="s">
        <v>1520</v>
      </c>
      <c r="B2" s="104" t="s">
        <v>1521</v>
      </c>
      <c r="C2" s="104" t="s">
        <v>7</v>
      </c>
      <c r="D2" s="105" t="s">
        <v>1178</v>
      </c>
      <c r="E2" s="105" t="s">
        <v>1179</v>
      </c>
      <c r="F2" s="105" t="s">
        <v>1522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1523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28" t="str">
        <f>IF(FN_MC!N284="","*",FN_MC!N284)</f>
        <v>-</v>
      </c>
      <c r="M281" s="110" t="str">
        <f>IF(FN_MC!J284="","*",FN_MC!J284)</f>
        <v>*</v>
      </c>
      <c r="N281" s="291" t="str">
        <f>IF(FN_MC!K284="","*",FN_MC!K284)</f>
        <v>*</v>
      </c>
      <c r="O281" s="291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28" t="str">
        <f>IF(FN_MC!N288="","*",FN_MC!N288)</f>
        <v>-</v>
      </c>
      <c r="M285" s="110" t="str">
        <f>IF(FN_MC!J288="","*",FN_MC!J288)</f>
        <v>*</v>
      </c>
      <c r="N285" s="291" t="str">
        <f>IF(FN_MC!K288="","*",FN_MC!K288)</f>
        <v>*</v>
      </c>
      <c r="O285" s="291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1524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1525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1526</v>
      </c>
      <c r="C4" s="321" t="s">
        <v>1527</v>
      </c>
      <c r="D4" s="321" t="s">
        <v>1528</v>
      </c>
      <c r="E4" s="321" t="s">
        <v>1529</v>
      </c>
      <c r="F4" s="321" t="s">
        <v>367</v>
      </c>
      <c r="G4" s="321" t="s">
        <v>1530</v>
      </c>
      <c r="H4" s="187"/>
    </row>
    <row r="5" spans="1:8" ht="43.5">
      <c r="A5" s="187"/>
      <c r="B5" s="322" t="s">
        <v>1531</v>
      </c>
      <c r="C5" s="322">
        <v>309525</v>
      </c>
      <c r="D5" s="322" t="s">
        <v>1532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1533</v>
      </c>
      <c r="C6" s="322">
        <v>256875</v>
      </c>
      <c r="D6" s="322" t="s">
        <v>1534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1535</v>
      </c>
      <c r="C7" s="322">
        <v>257278</v>
      </c>
      <c r="D7" s="322" t="s">
        <v>1536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1537</v>
      </c>
      <c r="C8" s="322">
        <v>261794</v>
      </c>
      <c r="D8" s="322" t="s">
        <v>1538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1539</v>
      </c>
      <c r="C9" s="322">
        <v>257033</v>
      </c>
      <c r="D9" s="322" t="s">
        <v>1540</v>
      </c>
      <c r="E9" s="322" t="s">
        <v>240</v>
      </c>
      <c r="F9" s="322" t="s">
        <v>554</v>
      </c>
      <c r="G9" s="322" t="s">
        <v>1541</v>
      </c>
      <c r="H9" s="187"/>
    </row>
    <row r="10" spans="1:8" ht="43.5">
      <c r="A10" s="187"/>
      <c r="B10" s="322" t="s">
        <v>1542</v>
      </c>
      <c r="C10" s="322">
        <v>396578</v>
      </c>
      <c r="D10" s="322" t="s">
        <v>1543</v>
      </c>
      <c r="E10" s="322" t="s">
        <v>240</v>
      </c>
      <c r="F10" s="322" t="s">
        <v>554</v>
      </c>
      <c r="G10" s="322" t="s">
        <v>1541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1544</v>
      </c>
      <c r="C2" s="95" t="s">
        <v>1163</v>
      </c>
      <c r="D2" s="95" t="s">
        <v>1165</v>
      </c>
      <c r="E2" s="95" t="s">
        <v>1545</v>
      </c>
      <c r="F2" s="95" t="s">
        <v>1546</v>
      </c>
      <c r="G2" s="95" t="s">
        <v>1547</v>
      </c>
      <c r="H2" s="95" t="s">
        <v>1548</v>
      </c>
      <c r="I2" s="95" t="s">
        <v>1549</v>
      </c>
      <c r="J2" s="95" t="s">
        <v>1550</v>
      </c>
      <c r="K2" s="130" t="s">
        <v>1551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1552</v>
      </c>
      <c r="D5" s="389"/>
      <c r="E5" s="389"/>
      <c r="F5" s="389"/>
      <c r="G5" s="389"/>
      <c r="H5" s="389"/>
      <c r="I5" s="389"/>
      <c r="J5" s="390"/>
      <c r="K5" s="391" t="s">
        <v>1553</v>
      </c>
      <c r="L5" s="392"/>
      <c r="M5" s="392"/>
      <c r="N5" s="392"/>
      <c r="O5" s="393" t="s">
        <v>1554</v>
      </c>
      <c r="P5" s="394"/>
      <c r="Q5" s="395"/>
    </row>
    <row r="6" spans="1:17" s="93" customFormat="1" ht="15.75" customHeight="1">
      <c r="A6" s="87" t="s">
        <v>1522</v>
      </c>
      <c r="B6" s="94" t="s">
        <v>1521</v>
      </c>
      <c r="C6" s="95" t="s">
        <v>1178</v>
      </c>
      <c r="D6" s="96" t="s">
        <v>1179</v>
      </c>
      <c r="E6" s="95" t="s">
        <v>1555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1556</v>
      </c>
      <c r="M6" s="138" t="s">
        <v>30</v>
      </c>
      <c r="N6" s="139" t="s">
        <v>1173</v>
      </c>
      <c r="O6" s="241" t="s">
        <v>1216</v>
      </c>
      <c r="P6" s="152"/>
      <c r="Q6" s="188" t="s">
        <v>1557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previsão de faixa as 12h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1</v>
      </c>
      <c r="P238" s="90"/>
      <c r="Q238" s="144" t="str">
        <f>IF($A$2=1,IF(FN_MC!BJ234="","*",FN_MC!BJ234),IF(FN_MC!BK234="","*",FN_MC!BK234))</f>
        <v>Intervalo das 10:51h as 12:51h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1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49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49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49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49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49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1557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2026-01-13T14:43:09Z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