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73" documentId="120_S{118792C3-22EF-5104-A093-F22BFE3913F3}" xr6:coauthVersionLast="47" xr6:coauthVersionMax="47" xr10:uidLastSave="{DFA127BD-BFE2-4AEF-BABC-69A28BD160AE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<sst xmlns="http://schemas.openxmlformats.org/spreadsheetml/2006/main" count="5087" uniqueCount="1269">
  <si>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</si>
  <si>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</si>
  <si>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</si>
  <si>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</si>
  <si>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</si>
  <si>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</si>
  <si>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</si>
  <si>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</si>
  <si>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</si>
  <si>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</si>
  <si>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</si>
  <si>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</si>
  <si>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</si>
  <si>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</si>
  <si>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</si>
  <si>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</si>
  <si>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</si>
  <si>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</si>
  <si>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</si>
  <si>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</si>
  <si>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</si>
  <si>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</si>
  <si>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</si>
  <si>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</si>
  <si>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</si>
  <si>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</si>
  <si>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</si>
  <si>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</si>
  <si>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</si>
  <si>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</si>
  <si>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</si>
  <si>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</si>
  <si>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</si>
  <si>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</si>
  <si>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</si>
  <si>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</si>
  <si>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</si>
  <si>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</si>
  <si>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</si>
  <si>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</si>
  <si>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</si>
  <si>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</si>
  <si>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</si>
  <si>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</si>
  <si>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</si>
  <si>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</si>
  <si>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</si>
  <si>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</si>
  <si>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</si>
  <si>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</si>
  <si>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</si>
  <si>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</si>
  <si>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</si>
  <si>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</si>
  <si>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</si>
  <si>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</si>
  <si>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</si>
  <si>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</si>
  <si>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</si>
  <si>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</si>
  <si>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</si>
  <si>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</si>
  <si>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</si>
  <si>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</si>
  <si>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</si>
  <si>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</si>
  <si>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</si>
  <si>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</si>
  <si>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</si>
  <si>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</si>
  <si>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</si>
  <si>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</si>
  <si>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</si>
  <si>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</si>
  <si>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</si>
  <si>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</si>
  <si>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</si>
  <si>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</si>
  <si>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</si>
  <si>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</si>
  <si>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</si>
  <si>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</si>
  <si>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</si>
  <si>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</si>
  <si>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</si>
  <si>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</si>
  <si>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</si>
  <si>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</si>
  <si>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</si>
  <si>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</si>
  <si>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</si>
  <si>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</si>
  <si>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</si>
  <si>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</si>
  <si>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</si>
  <si>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</si>
  <si>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</si>
  <si>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</si>
  <si>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</si>
  <si>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</si>
  <si>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</si>
  <si>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</si>
  <si>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</si>
  <si>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</si>
  <si>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</si>
  <si>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</si>
  <si>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</si>
  <si>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</si>
  <si>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</si>
  <si>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</si>
  <si>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</si>
  <si>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</si>
  <si>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</si>
  <si>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</si>
  <si>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</si>
  <si>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</si>
  <si>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</si>
  <si>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</si>
  <si>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</si>
  <si>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</si>
  <si>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</si>
  <si>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</si>
  <si>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</si>
  <si>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</si>
  <si>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</si>
  <si>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</si>
  <si>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</si>
  <si>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</si>
  <si>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</si>
  <si>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</si>
  <si>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</si>
  <si>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</si>
  <si>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</si>
  <si>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</si>
  <si>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</si>
  <si>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</si>
  <si>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</si>
  <si>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</si>
  <si>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</si>
  <si>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</si>
  <si>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</si>
  <si>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</si>
  <si>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</si>
  <si>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</si>
  <si>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</si>
  <si>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</si>
  <si>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</si>
  <si>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</si>
  <si>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</si>
  <si>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</si>
  <si>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</si>
  <si>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</si>
  <si>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</si>
  <si>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</si>
  <si>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</si>
  <si>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</si>
  <si>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</si>
  <si>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</si>
  <si>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</si>
  <si>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</si>
  <si>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</si>
  <si>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</si>
  <si>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</si>
  <si>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</si>
  <si>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</si>
  <si>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</si>
  <si>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</si>
  <si>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</si>
  <si>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</si>
  <si>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</si>
  <si>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</si>
  <si>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</si>
  <si>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</si>
  <si>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</si>
  <si>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</si>
  <si>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</si>
  <si>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</si>
  <si>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</si>
  <si>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</si>
  <si>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</si>
  <si>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</si>
  <si>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</si>
  <si>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</si>
  <si>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</si>
  <si>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</si>
  <si>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</si>
  <si>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</si>
  <si>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</si>
  <si>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</si>
  <si>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</si>
  <si>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</si>
  <si>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</si>
  <si>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</si>
  <si>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</si>
  <si>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</si>
  <si>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</si>
  <si>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</si>
  <si>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</si>
  <si>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</si>
  <si>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</si>
  <si>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</si>
  <si>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</si>
  <si>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</si>
  <si>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</si>
  <si>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</si>
  <si>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</si>
  <si>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</si>
  <si>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</si>
  <si>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</si>
  <si>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</si>
  <si>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</si>
  <si>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</si>
  <si>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</si>
  <si>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</si>
  <si>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</si>
  <si>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</si>
  <si>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</si>
  <si>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</si>
  <si>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</si>
  <si>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</si>
  <si>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</si>
  <si>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</si>
  <si>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</si>
  <si>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</si>
  <si>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</si>
  <si>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</si>
  <si>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</si>
  <si>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</si>
  <si>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</si>
  <si>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</si>
  <si>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</si>
  <si>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</si>
  <si>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</si>
  <si>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</si>
  <si>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</si>
  <si>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</si>
  <si>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</si>
  <si>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</si>
  <si>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</si>
  <si>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</si>
  <si>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</si>
  <si>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</si>
  <si>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</si>
  <si>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</si>
  <si>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</si>
  <si>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</si>
  <si>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</si>
  <si>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</si>
  <si>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</si>
  <si>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</si>
  <si>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</si>
  <si>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</si>
  <si>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</si>
  <si>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</si>
  <si>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</si>
  <si>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</si>
  <si>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</si>
  <si>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</si>
  <si>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</si>
  <si>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</si>
  <si>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</si>
  <si>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</si>
  <si>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</si>
  <si>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</si>
  <si>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</si>
  <si>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</si>
  <si>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</si>
  <si>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</si>
  <si>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</si>
  <si>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</si>
  <si>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</si>
  <si>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</si>
  <si>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</si>
  <si>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</si>
  <si>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</si>
  <si>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</si>
  <si>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</si>
  <si>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</si>
  <si>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</si>
  <si>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</si>
  <si>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</si>
  <si>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</si>
  <si>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</si>
  <si>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</si>
  <si>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</si>
  <si>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</si>
  <si>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</si>
  <si>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</si>
  <si>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</si>
  <si>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</si>
  <si>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</si>
  <si>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</si>
  <si>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</si>
  <si>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</si>
  <si>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</si>
  <si>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</si>
  <si>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</si>
  <si>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</si>
  <si>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</si>
  <si>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</si>
  <si>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</si>
  <si>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</si>
  <si>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</si>
  <si>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</si>
  <si>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</si>
  <si>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</si>
  <si>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</si>
  <si>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</si>
  <si>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</si>
  <si>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</si>
  <si>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</si>
  <si>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</si>
  <si>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</si>
  <si>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</si>
  <si>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</si>
  <si>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</si>
  <si>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</si>
  <si>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</si>
  <si>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</si>
  <si>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</si>
  <si>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</si>
  <si>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</si>
  <si>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</si>
  <si>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</si>
  <si>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</si>
  <si>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</si>
  <si>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</si>
  <si>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</si>
  <si>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</si>
  <si>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</si>
  <si>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</si>
  <si>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</si>
  <si>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</si>
  <si>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</si>
  <si>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</si>
  <si>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</si>
  <si>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</si>
  <si>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</si>
  <si>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</si>
  <si>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</si>
  <si>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</si>
  <si>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</si>
  <si>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</si>
  <si>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</si>
  <si>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</si>
  <si>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</si>
  <si>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</si>
  <si>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</si>
  <si>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</si>
  <si>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</si>
  <si>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</si>
  <si>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</si>
  <si>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</si>
  <si>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</si>
  <si>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</si>
  <si>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</si>
  <si>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</si>
  <si>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</si>
  <si>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</si>
  <si>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</si>
  <si>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</si>
  <si>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</si>
  <si>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</si>
  <si>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</si>
  <si>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</si>
  <si>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</si>
  <si>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</si>
  <si>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</si>
  <si>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</si>
  <si>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</si>
  <si>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</si>
  <si>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</si>
  <si>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</si>
  <si>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</si>
  <si>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</si>
  <si>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</si>
  <si>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</si>
  <si>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</si>
  <si>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</si>
  <si>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</si>
  <si>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</si>
  <si>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</si>
  <si>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</si>
  <si>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</si>
  <si>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</si>
  <si>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</si>
  <si>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</si>
  <si>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</si>
  <si>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</si>
  <si>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</si>
  <si>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</si>
  <si>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</si>
  <si>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</si>
  <si>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</si>
  <si>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</si>
  <si>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</si>
  <si>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</si>
  <si>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</si>
  <si>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</si>
  <si>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</si>
  <si>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</si>
  <si>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</si>
  <si>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</si>
  <si>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</si>
  <si>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</si>
  <si>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</si>
  <si>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</si>
  <si>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</si>
  <si>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</si>
  <si>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</si>
  <si>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</si>
  <si>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</si>
  <si>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</si>
  <si>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</si>
  <si>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</si>
  <si>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</si>
  <si>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</si>
  <si>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</si>
  <si>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</si>
  <si>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</si>
  <si>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</si>
  <si>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</si>
  <si>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</si>
  <si>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</si>
  <si>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</si>
  <si>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</si>
  <si>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</si>
  <si>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</si>
  <si>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</si>
  <si>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</si>
  <si>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</si>
  <si>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</si>
  <si>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</si>
  <si>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</si>
  <si>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</si>
  <si>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</si>
  <si>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</si>
  <si>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</si>
  <si>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</si>
  <si>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</si>
  <si>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</si>
  <si>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</si>
  <si>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</si>
  <si>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</si>
  <si>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</si>
  <si>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</si>
  <si>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</si>
  <si>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</si>
  <si>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</si>
  <si>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</si>
  <si>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</si>
  <si>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</si>
  <si>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</si>
  <si>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</si>
  <si>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</si>
  <si>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</si>
  <si>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</si>
  <si>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</si>
  <si>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</si>
  <si>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</si>
  <si>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</si>
  <si>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</si>
  <si>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</si>
  <si>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</si>
  <si>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</si>
  <si>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</si>
  <si>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</si>
  <si>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</si>
  <si>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</si>
  <si>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</si>
  <si>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</si>
  <si>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</si>
  <si>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</si>
  <si>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</si>
  <si>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</si>
  <si>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</si>
  <si>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</si>
  <si>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</si>
  <si>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</si>
  <si>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</si>
  <si>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</si>
  <si>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</si>
  <si>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</si>
  <si>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</si>
  <si>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</si>
  <si>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</si>
  <si>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</si>
  <si>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</si>
  <si>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</si>
  <si>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</si>
  <si>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</si>
  <si>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</si>
  <si>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</si>
  <si>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</si>
  <si>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</si>
  <si>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</si>
  <si>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</si>
  <si>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</si>
  <si>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</si>
  <si>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</si>
  <si>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</si>
  <si>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</si>
  <si>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</si>
  <si>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</si>
  <si>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</si>
  <si>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</si>
  <si>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</si>
  <si>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</si>
  <si>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</si>
  <si>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</si>
  <si>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</si>
  <si>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</si>
  <si>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</si>
  <si>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</si>
  <si>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</si>
  <si>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</si>
  <si>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</si>
  <si>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</si>
  <si>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</si>
  <si>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</si>
  <si>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</si>
  <si>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</si>
  <si>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</si>
  <si>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</si>
  <si>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</si>
  <si>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</si>
  <si>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</si>
  <si>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</si>
  <si>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</si>
  <si>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</si>
  <si>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</si>
  <si>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</si>
  <si>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</si>
  <si>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</si>
  <si>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</si>
  <si>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</si>
  <si>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</si>
  <si>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</si>
  <si>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</si>
  <si>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</si>
  <si>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</si>
  <si>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</si>
  <si>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</si>
  <si>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</si>
  <si>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</si>
  <si>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</si>
  <si>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</si>
  <si>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</si>
  <si>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</si>
  <si>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</si>
  <si>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</si>
  <si>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</si>
  <si>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</si>
  <si>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</si>
  <si>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</si>
  <si>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</si>
  <si>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</si>
  <si>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</si>
  <si>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</si>
  <si>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</si>
  <si>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</si>
  <si>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</si>
  <si>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</si>
  <si>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</si>
  <si>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</si>
  <si>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</si>
  <si>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</si>
  <si>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</si>
  <si>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</si>
  <si>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</si>
  <si>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</si>
  <si>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</si>
  <si>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</si>
  <si>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</si>
  <si>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</si>
  <si>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</si>
  <si>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</si>
  <si>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</si>
  <si>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</si>
  <si>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</si>
  <si>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</si>
  <si>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</si>
  <si>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</si>
  <si>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</si>
  <si>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</si>
  <si>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</si>
  <si>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</si>
  <si>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</si>
  <si>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</si>
  <si>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</si>
  <si>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</si>
  <si>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</si>
  <si>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</si>
  <si>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</si>
  <si>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</si>
  <si>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</si>
  <si>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</si>
  <si>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</si>
  <si>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</si>
  <si>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</si>
  <si>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</si>
  <si>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</si>
  <si>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</si>
  <si>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</si>
  <si>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</si>
  <si>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</si>
  <si>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</si>
  <si>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</si>
  <si>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</si>
  <si>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</si>
  <si>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</si>
  <si>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</si>
  <si>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</si>
  <si>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</si>
  <si>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</si>
  <si>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</si>
  <si>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</si>
  <si>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</si>
  <si>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</si>
  <si>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</si>
  <si>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</si>
  <si>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</si>
  <si>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</si>
  <si>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</si>
  <si>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</si>
  <si>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</si>
  <si>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</si>
  <si>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</si>
  <si>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</si>
  <si>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</si>
  <si>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</si>
  <si>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</si>
  <si>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</si>
  <si>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</si>
  <si>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</si>
  <si>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</si>
  <si>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</si>
  <si>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</si>
  <si>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</si>
  <si>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</si>
  <si>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</si>
  <si>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</si>
  <si>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</si>
  <si>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</si>
  <si>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</si>
  <si>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</si>
  <si>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</si>
  <si>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</si>
  <si>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</si>
  <si>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</si>
  <si>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</si>
  <si>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</si>
  <si>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</si>
  <si>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</si>
  <si>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</si>
  <si>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</si>
  <si>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</si>
  <si>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</si>
  <si>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</si>
  <si>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</si>
  <si>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</si>
  <si>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</si>
  <si>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</si>
  <si>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</si>
  <si>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</si>
  <si>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</si>
  <si>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</si>
  <si>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</si>
  <si>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</si>
  <si>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</si>
  <si>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</si>
  <si>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</si>
  <si>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</si>
  <si>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</si>
  <si>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</si>
  <si>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</si>
  <si>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</si>
  <si>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</si>
  <si>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</si>
  <si>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</si>
  <si>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</si>
  <si>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</si>
  <si>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</si>
  <si>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</si>
  <si>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</si>
  <si>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</si>
  <si>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</si>
  <si>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</si>
  <si>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</si>
  <si>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</si>
  <si>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</si>
  <si>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</si>
  <si>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</si>
  <si>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</si>
  <si>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</si>
  <si>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</si>
  <si>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</si>
  <si>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</si>
  <si>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</si>
  <si>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</si>
  <si>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</si>
  <si>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</si>
  <si>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</si>
  <si>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</si>
  <si>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</si>
  <si>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</si>
  <si>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</si>
  <si>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</si>
  <si>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</si>
  <si>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</si>
  <si>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</si>
  <si>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</si>
  <si>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</si>
  <si>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</si>
  <si>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</si>
  <si>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</si>
  <si>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</si>
  <si>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</si>
  <si>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</si>
  <si>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</si>
  <si>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</si>
  <si>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</si>
  <si>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</si>
  <si>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</si>
  <si>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</si>
  <si>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</si>
  <si>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</si>
  <si>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</si>
  <si>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</si>
  <si>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</si>
  <si>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</si>
  <si>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</si>
  <si>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</si>
  <si>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</si>
  <si>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</si>
  <si>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</si>
  <si>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</si>
  <si>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</si>
  <si>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</si>
  <si>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</si>
  <si>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</si>
  <si>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</si>
  <si>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</si>
  <si>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</si>
  <si>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</si>
  <si>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</si>
  <si>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</si>
  <si>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</si>
  <si>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</si>
  <si>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</si>
  <si>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</si>
  <si>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</si>
  <si>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</si>
  <si>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</si>
  <si>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</si>
  <si>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</si>
  <si>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</si>
  <si>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</si>
  <si>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</si>
  <si>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</si>
  <si>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</si>
  <si>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</si>
  <si>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</si>
  <si>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</si>
  <si>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</si>
  <si>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</si>
  <si>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</si>
  <si>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</si>
  <si>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</si>
  <si>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</si>
  <si>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</si>
  <si>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</si>
  <si>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</si>
  <si>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</si>
  <si>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</si>
  <si>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</si>
  <si>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</si>
  <si>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</si>
  <si>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</si>
  <si>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</si>
  <si>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</si>
  <si>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</si>
  <si>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</si>
  <si>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</si>
  <si>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</si>
  <si>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</si>
  <si>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</si>
  <si>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</si>
  <si>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</si>
  <si>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</si>
  <si>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</si>
  <si>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</si>
  <si>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</si>
  <si>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</si>
  <si>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</si>
  <si>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</si>
  <si>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</si>
  <si>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</si>
  <si>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</si>
  <si>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</si>
  <si>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</si>
  <si>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</si>
  <si>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</si>
  <si>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</si>
  <si>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</si>
  <si>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</si>
  <si>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</si>
  <si>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</si>
  <si>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</si>
  <si>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</si>
  <si>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</si>
  <si>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</si>
  <si>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</si>
  <si>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</si>
  <si>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</si>
  <si>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</si>
  <si>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</si>
  <si>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</si>
  <si>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</si>
  <si>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</si>
  <si>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</si>
  <si>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</si>
  <si>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</si>
  <si>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</si>
  <si>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</si>
  <si>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</si>
  <si>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</si>
  <si>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</si>
  <si>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</si>
  <si>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</si>
  <si>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</si>
  <si>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</si>
  <si>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</si>
  <si>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</si>
  <si>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</si>
  <si>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</si>
  <si>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</si>
  <si>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</si>
  <si>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</si>
  <si>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</si>
  <si>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</si>
  <si>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</si>
  <si>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</si>
  <si>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</si>
  <si>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</si>
  <si>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</si>
  <si>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</si>
  <si>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</si>
  <si>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</si>
  <si>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</si>
  <si>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</si>
  <si>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</si>
  <si>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</si>
  <si>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</si>
  <si>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</si>
  <si>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</si>
  <si>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</si>
  <si>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</si>
  <si>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</si>
  <si>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</si>
  <si>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</si>
  <si>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</si>
  <si>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</si>
  <si>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</si>
  <si>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</si>
  <si>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</si>
  <si>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</si>
  <si>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</si>
  <si>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</si>
  <si>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</si>
  <si>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</si>
  <si>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</si>
  <si>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</si>
  <si>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</si>
  <si>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</si>
  <si>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</si>
  <si>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</si>
  <si>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</si>
  <si>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</si>
  <si>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</si>
  <si>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</si>
  <si>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</si>
  <si>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</si>
  <si>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</si>
  <si>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</si>
  <si>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</si>
  <si>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</si>
  <si>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</si>
  <si>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</si>
  <si>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</si>
  <si>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</si>
  <si>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</si>
  <si>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</si>
  <si>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</si>
  <si>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</si>
  <si>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</si>
  <si>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</si>
  <si>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</si>
  <si>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</si>
  <si>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</si>
  <si>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</si>
  <si>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</si>
  <si>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</si>
  <si>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</si>
  <si>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</si>
  <si>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</si>
  <si>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</si>
  <si>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</si>
  <si>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</si>
  <si>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</si>
  <si>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</si>
  <si>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</si>
  <si>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</si>
  <si>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</si>
  <si>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</si>
  <si>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</si>
  <si>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</si>
  <si>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</si>
  <si>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</si>
  <si>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</si>
  <si>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</si>
  <si>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</si>
  <si>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</si>
  <si>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</si>
  <si>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</si>
  <si>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</si>
  <si>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</si>
  <si>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</si>
  <si>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</si>
  <si>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</si>
  <si>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</si>
  <si>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</si>
  <si>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</si>
  <si>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</si>
  <si>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</si>
  <si>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</si>
  <si>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</si>
  <si>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</si>
  <si>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</si>
  <si>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</si>
  <si>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</si>
  <si>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</si>
  <si>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</si>
  <si>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</si>
  <si>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</si>
  <si>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</si>
  <si>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</si>
  <si>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</si>
  <si>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</si>
  <si>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</si>
  <si>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</si>
  <si>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</si>
  <si>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</si>
  <si>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</si>
  <si>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</si>
  <si>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</si>
  <si>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</si>
  <si>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</si>
  <si>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</si>
  <si>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</si>
  <si>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</si>
  <si>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</si>
  <si>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</si>
  <si>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</si>
  <si>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</si>
  <si>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</si>
  <si>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</si>
  <si>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</si>
  <si>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</si>
  <si>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</si>
  <si>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</si>
  <si>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</si>
  <si>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</si>
  <si>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</si>
  <si>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</si>
  <si>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</si>
  <si>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</si>
  <si>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</si>
  <si>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</si>
  <si>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</si>
  <si>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</si>
  <si>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</si>
  <si>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</si>
  <si>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</si>
  <si>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</si>
  <si>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</si>
  <si>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</si>
  <si>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</si>
  <si>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</si>
  <si>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</si>
  <si>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</si>
  <si>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</si>
  <si>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</si>
  <si>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</si>
  <si>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</si>
  <si>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</si>
  <si>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</si>
  <si>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</si>
  <si>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</si>
  <si>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</si>
  <si>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</si>
  <si>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</si>
  <si>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</si>
  <si>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</si>
  <si>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</si>
  <si>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</si>
  <si>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</si>
  <si>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</si>
  <si>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</si>
  <si>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</si>
  <si>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</si>
  <si>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</si>
  <si>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</si>
  <si>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</si>
  <si>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</si>
  <si>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</si>
  <si>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</si>
  <si>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</si>
  <si>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</si>
  <si>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</si>
  <si>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</si>
  <si>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</si>
  <si>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</si>
  <si>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</si>
  <si>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</si>
  <si>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</si>
  <si>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</si>
  <si>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</si>
  <si>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</si>
  <si>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</si>
  <si>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</si>
  <si>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</si>
  <si>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</si>
  <si>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</si>
  <si>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</si>
  <si>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</si>
  <si>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</si>
  <si>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</si>
  <si>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</si>
  <si>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</si>
  <si>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</si>
  <si>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</si>
  <si>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</si>
  <si>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</si>
  <si>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</si>
  <si>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</si>
  <si>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</si>
  <si>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</si>
  <si>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</si>
  <si>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</si>
  <si>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</si>
  <si>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</si>
  <si>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</si>
  <si>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</si>
  <si>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</si>
  <si>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</si>
  <si>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</si>
  <si>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</si>
  <si>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</si>
  <si>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</si>
  <si>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</si>
  <si>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</si>
  <si>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</si>
  <si>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</si>
  <si>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</si>
  <si>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</si>
  <si>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</si>
  <si>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</si>
  <si>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</si>
  <si>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</si>
  <si>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</si>
  <si>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</si>
  <si>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</si>
  <si>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</si>
  <si>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</si>
  <si>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</si>
  <si>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</si>
  <si>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</si>
  <si>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</si>
  <si>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</si>
  <si>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</si>
  <si>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</si>
  <si>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</si>
  <si>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</si>
  <si>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</si>
  <si>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</si>
  <si>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</si>
  <si>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</si>
  <si>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</si>
  <si>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</si>
  <si>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</si>
  <si>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</si>
  <si>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</si>
  <si>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</si>
  <si>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</si>
  <si>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</si>
  <si>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</si>
  <si>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</si>
  <si>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</si>
  <si>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</si>
  <si>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</si>
  <si>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</si>
  <si>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</si>
  <si>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</si>
  <si>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</si>
  <si>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</si>
  <si>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</si>
  <si>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</si>
  <si>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</si>
  <si>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</si>
  <si>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</si>
  <si>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</si>
  <si>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</si>
  <si>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</si>
  <si>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</si>
  <si>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</si>
  <si>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</si>
  <si>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</si>
  <si>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</si>
  <si>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</si>
  <si>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</si>
  <si>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</si>
  <si>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</si>
  <si>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</si>
  <si>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</si>
  <si>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</si>
  <si>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</si>
  <si>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</si>
  <si>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</si>
  <si>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</si>
  <si>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</si>
  <si>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</si>
  <si>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</si>
  <si>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</si>
  <si>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</si>
  <si>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</si>
  <si>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</si>
  <si>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</si>
  <si>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</si>
  <si>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</si>
  <si>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</si>
  <si>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</si>
  <si>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</si>
  <si>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</si>
  <si>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</si>
  <si>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</si>
  <si>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</si>
  <si>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</si>
  <si>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</si>
  <si>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</si>
  <si>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</si>
  <si>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</si>
  <si>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</si>
  <si>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</si>
  <si>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</si>
  <si>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</si>
  <si>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</si>
  <si>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</si>
  <si>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</si>
  <si>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</si>
  <si>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</si>
  <si>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</si>
  <si>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</si>
  <si>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</si>
  <si>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</si>
  <si>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</si>
  <si>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</si>
  <si>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</si>
  <si>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</si>
  <si>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</si>
  <si>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</si>
  <si>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</si>
  <si>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</si>
  <si>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</si>
  <si>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</si>
  <si>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</si>
  <si>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</si>
  <si>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</si>
  <si>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</si>
  <si>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</si>
  <si>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</si>
  <si>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</si>
  <si>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</si>
  <si>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</si>
  <si>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</si>
  <si>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</si>
  <si>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</si>
  <si>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</si>
  <si>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</si>
  <si>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</si>
  <si>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</si>
  <si>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</si>
  <si>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</si>
  <si>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</si>
  <si>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</si>
  <si>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</si>
  <si>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</si>
  <si>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</si>
  <si>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</si>
  <si>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</si>
  <si>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</si>
  <si>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</si>
  <si>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</si>
  <si>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</si>
  <si>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</si>
  <si>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</si>
  <si>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</si>
  <si>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</si>
  <si>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</si>
  <si>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</si>
  <si>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</si>
  <si>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</si>
  <si>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</si>
  <si>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</si>
  <si>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</si>
  <si>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</si>
  <si>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</si>
  <si>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</si>
  <si>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</si>
  <si>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</si>
  <si>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</si>
  <si>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</si>
  <si>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</si>
  <si>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</si>
  <si>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</si>
  <si>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</si>
  <si>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</si>
  <si>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</si>
  <si>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</si>
  <si>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</si>
  <si>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</si>
  <si>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</si>
  <si>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ZMO-ZVP</t>
  </si>
  <si>
    <t>ZMOZVP</t>
  </si>
  <si>
    <t xml:space="preserve">Ronda 7 dias 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</si>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</sst>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zoomScaleNormal="100" workbookViewId="0">
      <pane xSplit="6" topLeftCell="W1" activePane="topRight" state="frozen"/>
      <selection pane="topRight" activeCell="A80" sqref="A80:XFD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81"/>
      <c r="AN3" s="282"/>
      <c r="AO3" s="258"/>
      <c r="AP3" s="258"/>
      <c r="AQ3" s="259"/>
      <c r="AR3" s="66"/>
      <c r="AS3" s="279" t="s">
        <v>1039</v>
      </c>
      <c r="AT3" s="280"/>
      <c r="AU3" s="279" t="s">
        <v>1040</v>
      </c>
      <c r="AV3" s="280"/>
      <c r="AW3" s="279" t="s">
        <v>1041</v>
      </c>
      <c r="AX3" s="280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96"/>
      <c r="F64" s="29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298">
        <v>225</v>
      </c>
      <c r="L64" s="117">
        <v>306.72899999999998</v>
      </c>
      <c r="M64" s="141" t="s">
        <v>1232</v>
      </c>
      <c r="N64" s="141" t="s">
        <v>1233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29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29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1234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300">
        <f>IF(BS_CONTROLE[[#This Row],[SUB]]=0, "-", BS_CONTROLE[[#This Row],[SUB]])</f>
        <v>73</v>
      </c>
      <c r="AP64" s="117">
        <f>BS_CONTROLE[[#This Row],[KM - Inicio]]</f>
        <v>225</v>
      </c>
      <c r="AQ64" s="300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30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30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1235</v>
      </c>
      <c r="W66" s="117" t="s">
        <v>1236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96"/>
      <c r="F69" s="297"/>
      <c r="G69" s="177" t="str">
        <f>IF(D69="","*",VLOOKUP(F69,BS_ATIVIDADE[],3,FALSE))</f>
        <v>*</v>
      </c>
      <c r="H69" s="200"/>
      <c r="I69" s="158"/>
      <c r="J69" s="141"/>
      <c r="K69" s="298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29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300" t="str">
        <f>IF(BS_CONTROLE[[#This Row],[SUB]]=0, "-", BS_CONTROLE[[#This Row],[SUB]])</f>
        <v>-</v>
      </c>
      <c r="AP69" s="117">
        <f>BS_CONTROLE[[#This Row],[KM - Inicio]]</f>
        <v>0</v>
      </c>
      <c r="AQ69" s="300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30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30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69</v>
      </c>
      <c r="I72" s="158" t="s">
        <v>1218</v>
      </c>
      <c r="J72" s="117">
        <v>73</v>
      </c>
      <c r="K72" s="141">
        <v>42</v>
      </c>
      <c r="L72" s="117" t="s">
        <v>520</v>
      </c>
      <c r="M72" s="141" t="s">
        <v>1237</v>
      </c>
      <c r="N72" s="141" t="s">
        <v>1238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1177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ZMA</v>
      </c>
      <c r="AL72" s="34" t="str">
        <f>BS_CONTROLE[[#This Row],[Local - Encerramento]]</f>
        <v>TIN</v>
      </c>
      <c r="AM72" s="117" t="str">
        <f>IF(BS_CONTROLE[[#This Row],[Entre - Estações]]=0, "-", BS_CONTROLE[[#This Row],[Entre - Estações]])</f>
        <v>ZMA-TIN</v>
      </c>
      <c r="AN72" s="117" t="str">
        <f>IF(BS_CONTROLE[[#This Row],[SB]]=0, "-", BS_CONTROLE[[#This Row],[SB]])</f>
        <v>ZMATIN</v>
      </c>
      <c r="AO72" s="117">
        <f>IF(BS_CONTROLE[[#This Row],[SUB]]=0, "-", BS_CONTROLE[[#This Row],[SUB]])</f>
        <v>73</v>
      </c>
      <c r="AP72" s="117">
        <f>BS_CONTROLE[[#This Row],[KM - Inicio]]</f>
        <v>42</v>
      </c>
      <c r="AQ72" s="117">
        <f>BS_CONTROLE[[#This Row],[KM - Inicio]]</f>
        <v>42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1239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1240</v>
      </c>
      <c r="W77" s="117" t="s">
        <v>1236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1241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1241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1243</v>
      </c>
      <c r="X79" s="116" t="s">
        <v>522</v>
      </c>
      <c r="Y79" s="143" t="s">
        <v>525</v>
      </c>
      <c r="Z79" s="116"/>
      <c r="AA79" s="164" t="s">
        <v>1244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1245</v>
      </c>
      <c r="I80" s="200" t="s">
        <v>1245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1246</v>
      </c>
      <c r="W80" s="117" t="s">
        <v>1247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1248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G2" sqref="G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1249</v>
      </c>
      <c r="V1" s="288"/>
      <c r="W1" s="288"/>
    </row>
    <row r="2" spans="1:23" s="91" customFormat="1">
      <c r="A2" s="94" t="s">
        <v>1250</v>
      </c>
      <c r="B2" s="94" t="s">
        <v>1251</v>
      </c>
      <c r="C2" s="94" t="s">
        <v>511</v>
      </c>
      <c r="D2" s="95" t="s">
        <v>1064</v>
      </c>
      <c r="E2" s="95" t="s">
        <v>1065</v>
      </c>
      <c r="F2" s="95" t="s">
        <v>1252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ZCZ-ZTI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ZMA</v>
      </c>
      <c r="J67" s="180" t="str">
        <f>IF(SP_NORTE!I72="","*",SP_NORTE!I72)</f>
        <v>TIN</v>
      </c>
      <c r="K67" s="171" t="str">
        <f>IF(SP_NORTE!M72="","*",SP_NORTE!M72)</f>
        <v>ZMA-TIN</v>
      </c>
      <c r="L67" s="171" t="str">
        <f>IF(SP_NORTE!N72="","*",SP_NORTE!N72)</f>
        <v>ZMATIN</v>
      </c>
      <c r="M67" s="172">
        <f>IF(SP_NORTE!J72="","*",SP_NORTE!J72)</f>
        <v>73</v>
      </c>
      <c r="N67" s="179">
        <f>IF(SP_NORTE!K72="","*",SP_NORTE!K72)</f>
        <v>42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1255</v>
      </c>
      <c r="D5" s="290"/>
      <c r="E5" s="290"/>
      <c r="F5" s="290"/>
      <c r="G5" s="290"/>
      <c r="H5" s="290"/>
      <c r="I5" s="290"/>
      <c r="J5" s="291"/>
      <c r="K5" s="292" t="s">
        <v>1256</v>
      </c>
      <c r="L5" s="293"/>
      <c r="M5" s="293"/>
      <c r="N5" s="293"/>
      <c r="O5" s="294" t="s">
        <v>1257</v>
      </c>
      <c r="P5" s="295"/>
    </row>
    <row r="6" spans="1:16" s="81" customFormat="1" ht="15" customHeight="1">
      <c r="A6" s="73" t="s">
        <v>1252</v>
      </c>
      <c r="B6" s="82" t="s">
        <v>1251</v>
      </c>
      <c r="C6" s="83" t="s">
        <v>1064</v>
      </c>
      <c r="D6" s="84" t="s">
        <v>1065</v>
      </c>
      <c r="E6" s="83" t="s">
        <v>1258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1259</v>
      </c>
      <c r="M6" s="87" t="s">
        <v>710</v>
      </c>
      <c r="N6" s="88" t="s">
        <v>1059</v>
      </c>
      <c r="O6" s="204" t="s">
        <v>1102</v>
      </c>
      <c r="P6" s="149" t="s">
        <v>1260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ZCZ-ZTI</v>
      </c>
      <c r="E73" s="90" t="str">
        <f>IF(SP_NORTE!D72="","*",SP_NORTE!D72)</f>
        <v>V86</v>
      </c>
      <c r="F73" s="90" t="str">
        <f>IF(SP_NORTE!H72="","*",SP_NORTE!H72)</f>
        <v>ZMA</v>
      </c>
      <c r="G73" s="90" t="str">
        <f>IF(SP_NORTE!M72="","*",SP_NORTE!M72)</f>
        <v>ZMA-TIN</v>
      </c>
      <c r="H73" s="129">
        <f>IF(SP_NORTE!K72="","*",SP_NORTE!K72)</f>
        <v>42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ZMA</v>
      </c>
      <c r="L73" s="90" t="str">
        <f>IF(SP_NORTE!AM72="","*",SP_NORTE!AM72)</f>
        <v>ZMA-TIN</v>
      </c>
      <c r="M73" s="90">
        <f>IF(SP_NORTE!AP72="","*",SP_NORTE!AP72)</f>
        <v>42</v>
      </c>
      <c r="N73" s="90" t="str">
        <f>IF(SP_NORTE!AM72="","*",SP_NORTE!AM72)</f>
        <v>ZMA-TIN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1261</v>
      </c>
      <c r="C2" s="134" t="s">
        <v>1049</v>
      </c>
      <c r="D2" s="83" t="s">
        <v>1051</v>
      </c>
      <c r="E2" s="83" t="s">
        <v>1262</v>
      </c>
      <c r="F2" s="111" t="s">
        <v>1263</v>
      </c>
      <c r="G2" s="83" t="s">
        <v>1264</v>
      </c>
      <c r="H2" s="83" t="s">
        <v>1265</v>
      </c>
      <c r="I2" s="83" t="s">
        <v>1266</v>
      </c>
      <c r="J2" s="83" t="s">
        <v>1267</v>
      </c>
      <c r="K2" s="85" t="s">
        <v>1268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2025-11-04T20:38:34Z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