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89" documentId="8_{B6337239-1A00-434D-AAD0-422EA1FEB5AE}" xr6:coauthVersionLast="47" xr6:coauthVersionMax="47" xr10:uidLastSave="{10402284-E811-40CB-A63B-83D9B9BB0DDC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9" i="12" l="1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AI305" i="1"/>
  <c r="BB305" i="1" s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28" i="13" l="1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5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<sst xmlns="http://schemas.openxmlformats.org/spreadsheetml/2006/main" count="6635" uniqueCount="1725">
  <si>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</si>
  <si>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</si>
  <si>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</si>
  <si>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</si>
  <si>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</si>
  <si>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</si>
  <si>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</si>
  <si>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</si>
  <si>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</si>
  <si>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</si>
  <si>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</si>
  <si>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</si>
  <si>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</si>
  <si>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</si>
  <si>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</si>
  <si>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</si>
  <si>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</si>
  <si>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</si>
  <si>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</si>
  <si>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</si>
  <si>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</si>
  <si>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</si>
  <si>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</si>
  <si>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</si>
  <si>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</si>
  <si>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</si>
  <si>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</si>
  <si>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</si>
  <si>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</si>
  <si>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</si>
  <si>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</si>
  <si>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</si>
  <si>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</si>
  <si>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</si>
  <si>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</si>
  <si>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</si>
  <si>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</si>
  <si>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</si>
  <si>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</si>
  <si>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</si>
  <si>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</si>
  <si>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</si>
  <si>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</si>
  <si>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</si>
  <si>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</si>
  <si>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</si>
  <si>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</si>
  <si>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</si>
  <si>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</si>
  <si>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</si>
  <si>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</si>
  <si>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</si>
  <si>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</si>
  <si>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</si>
  <si>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</si>
  <si>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</si>
  <si>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</si>
  <si>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</si>
  <si>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</si>
  <si>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</si>
  <si>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</si>
  <si>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</si>
  <si>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</si>
  <si>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</si>
  <si>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</si>
  <si>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</si>
  <si>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</si>
  <si>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</si>
  <si>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</si>
  <si>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</si>
  <si>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</si>
  <si>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</si>
  <si>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</si>
  <si>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</si>
  <si>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</si>
  <si>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</si>
  <si>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</si>
  <si>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</si>
  <si>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</si>
  <si>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</si>
  <si>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</si>
  <si>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</si>
  <si>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</si>
  <si>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</si>
  <si>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</si>
  <si>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</si>
  <si>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</si>
  <si>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</si>
  <si>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</si>
  <si>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</si>
  <si>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</si>
  <si>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</si>
  <si>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</si>
  <si>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</si>
  <si>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</si>
  <si>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</si>
  <si>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</si>
  <si>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</si>
  <si>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</si>
  <si>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</si>
  <si>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</si>
  <si>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</si>
  <si>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</si>
  <si>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</si>
  <si>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</si>
  <si>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</si>
  <si>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</si>
  <si>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</si>
  <si>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</si>
  <si>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</si>
  <si>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</si>
  <si>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</si>
  <si>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</si>
  <si>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</si>
  <si>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</si>
  <si>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</si>
  <si>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</si>
  <si>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</si>
  <si>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</si>
  <si>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</si>
  <si>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</si>
  <si>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</si>
  <si>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</si>
  <si>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</si>
  <si>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</si>
  <si>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</si>
  <si>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</si>
  <si>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</si>
  <si>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</si>
  <si>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</si>
  <si>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</si>
  <si>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</si>
  <si>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</si>
  <si>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</si>
  <si>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</si>
  <si>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</si>
  <si>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</si>
  <si>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</si>
  <si>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</si>
  <si>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</si>
  <si>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</si>
  <si>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</si>
  <si>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</si>
  <si>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</si>
  <si>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</si>
  <si>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</si>
  <si>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</si>
  <si>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</si>
  <si>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</si>
  <si>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</si>
  <si>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</si>
  <si>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</si>
  <si>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</si>
  <si>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</si>
  <si>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</si>
  <si>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</si>
  <si>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</si>
  <si>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</si>
  <si>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</si>
  <si>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</si>
  <si>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</si>
  <si>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</si>
  <si>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</si>
  <si>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</si>
  <si>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</si>
  <si>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</si>
  <si>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</si>
  <si>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</si>
  <si>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</si>
  <si>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</si>
  <si>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</si>
  <si>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</si>
  <si>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</si>
  <si>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</si>
  <si>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</si>
  <si>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</si>
  <si>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</si>
  <si>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</si>
  <si>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</si>
  <si>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</si>
  <si>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</si>
  <si>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</si>
  <si>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</si>
  <si>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</si>
  <si>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</si>
  <si>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</si>
  <si>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</si>
  <si>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</si>
  <si>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</si>
  <si>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</si>
  <si>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</si>
  <si>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</si>
  <si>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</si>
  <si>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</si>
  <si>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</si>
  <si>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</si>
  <si>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</si>
  <si>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</si>
  <si>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</si>
  <si>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</si>
  <si>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</si>
  <si>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</si>
  <si>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</si>
  <si>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</si>
  <si>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</si>
  <si>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</si>
  <si>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</si>
  <si>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</si>
  <si>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</si>
  <si>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</si>
  <si>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</si>
  <si>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</si>
  <si>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</si>
  <si>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</si>
  <si>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</si>
  <si>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</si>
  <si>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</si>
  <si>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</si>
  <si>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</si>
  <si>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</si>
  <si>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</si>
  <si>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</si>
  <si>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</si>
  <si>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</si>
  <si>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</si>
  <si>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</si>
  <si>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</si>
  <si>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</si>
  <si>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</si>
  <si>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</si>
  <si>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</si>
  <si>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</si>
  <si>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</si>
  <si>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</si>
  <si>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</si>
  <si>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</si>
  <si>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</si>
  <si>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</si>
  <si>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</si>
  <si>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</si>
  <si>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</si>
  <si>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</si>
  <si>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</si>
  <si>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</si>
  <si>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</si>
  <si>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</si>
  <si>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</si>
  <si>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</si>
  <si>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</si>
  <si>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</si>
  <si>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</si>
  <si>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</si>
  <si>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</si>
  <si>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</si>
  <si>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</si>
  <si>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</si>
  <si>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</si>
  <si>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</si>
  <si>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</si>
  <si>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</si>
  <si>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</si>
  <si>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</si>
  <si>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</si>
  <si>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</si>
  <si>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</si>
  <si>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</si>
  <si>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</si>
  <si>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</si>
  <si>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</si>
  <si>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</si>
  <si>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</si>
  <si>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</si>
  <si>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</si>
  <si>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</si>
  <si>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</si>
  <si>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</si>
  <si>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</si>
  <si>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</si>
  <si>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</si>
  <si>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</si>
  <si>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</si>
  <si>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</si>
  <si>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</si>
  <si>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</si>
  <si>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</si>
  <si>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</si>
  <si>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</si>
  <si>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</si>
  <si>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</si>
  <si>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</si>
  <si>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</si>
  <si>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</si>
  <si>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</si>
  <si>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</si>
  <si>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</si>
  <si>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</si>
  <si>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</si>
  <si>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</si>
  <si>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</si>
  <si>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</si>
  <si>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</si>
  <si>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</si>
  <si>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</si>
  <si>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</si>
  <si>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</si>
  <si>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</si>
  <si>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</si>
  <si>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</si>
  <si>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</si>
  <si>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</si>
  <si>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</si>
  <si>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</si>
  <si>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</si>
  <si>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</si>
  <si>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</si>
  <si>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</si>
  <si>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</si>
  <si>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</si>
  <si>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</si>
  <si>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</si>
  <si>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</si>
  <si>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</si>
  <si>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</si>
  <si>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</si>
  <si>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</si>
  <si>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</si>
  <si>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</si>
  <si>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</si>
  <si>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</si>
  <si>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</si>
  <si>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</si>
  <si>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</si>
  <si>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</si>
  <si>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</si>
  <si>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</si>
  <si>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</si>
  <si>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</si>
  <si>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</si>
  <si>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</si>
  <si>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</si>
  <si>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</si>
  <si>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</si>
  <si>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</si>
  <si>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</si>
  <si>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</si>
  <si>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</si>
  <si>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</si>
  <si>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</si>
  <si>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</si>
  <si>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</si>
  <si>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</si>
  <si>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</si>
  <si>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</si>
  <si>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</si>
  <si>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</si>
  <si>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</si>
  <si>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</si>
  <si>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</si>
  <si>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</si>
  <si>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</si>
  <si>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</si>
  <si>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</si>
  <si>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</si>
  <si>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</si>
  <si>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</si>
  <si>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</si>
  <si>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</si>
  <si>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</si>
  <si>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</si>
  <si>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</si>
  <si>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</si>
  <si>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</si>
  <si>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</si>
  <si>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</si>
  <si>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</si>
  <si>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</si>
  <si>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</si>
  <si>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</si>
  <si>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</si>
  <si>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</si>
  <si>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</si>
  <si>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</si>
  <si>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</si>
  <si>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</si>
  <si>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</si>
  <si>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</si>
  <si>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</si>
  <si>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</si>
  <si>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</si>
  <si>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</si>
  <si>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</si>
  <si>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</si>
  <si>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</si>
  <si>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</si>
  <si>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</si>
  <si>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</si>
  <si>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</si>
  <si>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</si>
  <si>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</si>
  <si>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</si>
  <si>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</si>
  <si>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</si>
  <si>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</si>
  <si>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</si>
  <si>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</si>
  <si>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</si>
  <si>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</si>
  <si>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</si>
  <si>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</si>
  <si>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</si>
  <si>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</si>
  <si>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</si>
  <si>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</si>
  <si>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</si>
  <si>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</si>
  <si>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</si>
  <si>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</si>
  <si>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</si>
  <si>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</si>
  <si>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</si>
  <si>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</si>
  <si>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</si>
  <si>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</si>
  <si>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</si>
  <si>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</si>
  <si>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</si>
  <si>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</si>
  <si>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</si>
  <si>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</si>
  <si>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</si>
  <si>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</si>
  <si>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</si>
  <si>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</si>
  <si>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</si>
  <si>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</si>
  <si>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</si>
  <si>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</si>
  <si>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</si>
  <si>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</si>
  <si>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</si>
  <si>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</si>
  <si>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</si>
  <si>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</si>
  <si>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</si>
  <si>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</si>
  <si>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</si>
  <si>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</si>
  <si>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</si>
  <si>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</si>
  <si>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</si>
  <si>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</si>
  <si>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</si>
  <si>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</si>
  <si>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</si>
  <si>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</si>
  <si>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</si>
  <si>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</si>
  <si>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</si>
  <si>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</si>
  <si>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</si>
  <si>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</si>
  <si>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</si>
  <si>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</si>
  <si>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</si>
  <si>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</si>
  <si>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</si>
  <si>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</si>
  <si>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</si>
  <si>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</si>
  <si>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</si>
  <si>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</si>
  <si>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</si>
  <si>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</si>
  <si>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</si>
  <si>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</si>
  <si>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</si>
  <si>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</si>
  <si>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</si>
  <si>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</si>
  <si>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</si>
  <si>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</si>
  <si>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</si>
  <si>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</si>
  <si>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</si>
  <si>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</si>
  <si>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</si>
  <si>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</si>
  <si>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</si>
  <si>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</si>
  <si>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</si>
  <si>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</si>
  <si>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</si>
  <si>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</si>
  <si>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</si>
  <si>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</si>
  <si>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</si>
  <si>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</si>
  <si>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</si>
  <si>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</si>
  <si>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</si>
  <si>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</si>
  <si>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</si>
  <si>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</si>
  <si>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</si>
  <si>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</si>
  <si>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</si>
  <si>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</si>
  <si>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</si>
  <si>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</si>
  <si>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</si>
  <si>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</si>
  <si>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</si>
  <si>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</si>
  <si>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</si>
  <si>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</si>
  <si>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</si>
  <si>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</si>
  <si>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</si>
  <si>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</si>
  <si>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</si>
  <si>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</si>
  <si>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</si>
  <si>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</si>
  <si>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</si>
  <si>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</si>
  <si>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</si>
  <si>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</si>
  <si>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</si>
  <si>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</si>
  <si>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</si>
  <si>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</si>
  <si>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</si>
  <si>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</si>
  <si>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</si>
  <si>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</si>
  <si>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</si>
  <si>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</si>
  <si>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</si>
  <si>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</si>
  <si>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</si>
  <si>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</si>
  <si>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</si>
  <si>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</si>
  <si>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</si>
  <si>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</si>
  <si>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</si>
  <si>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</si>
  <si>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</si>
  <si>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</si>
  <si>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</si>
  <si>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</si>
  <si>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</si>
  <si>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</si>
  <si>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</si>
  <si>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</si>
  <si>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</si>
  <si>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</si>
  <si>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</si>
  <si>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</si>
  <si>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</si>
  <si>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</si>
  <si>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</si>
  <si>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</si>
  <si>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</si>
  <si>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</si>
  <si>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</si>
  <si>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</si>
  <si>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</si>
  <si>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</si>
  <si>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</si>
  <si>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</si>
  <si>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</si>
  <si>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</si>
  <si>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</si>
  <si>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</si>
  <si>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</si>
  <si>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</si>
  <si>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</si>
  <si>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</si>
  <si>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</si>
  <si>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</si>
  <si>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</si>
  <si>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</si>
  <si>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</si>
  <si>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</si>
  <si>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</si>
  <si>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</si>
  <si>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</si>
  <si>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</si>
  <si>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</si>
  <si>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</si>
  <si>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</si>
  <si>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</si>
  <si>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</si>
  <si>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</si>
  <si>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</si>
  <si>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</si>
  <si>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</si>
  <si>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</si>
  <si>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</si>
  <si>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</si>
  <si>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</si>
  <si>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</si>
  <si>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</si>
  <si>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</si>
  <si>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</si>
  <si>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</si>
  <si>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</si>
  <si>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</si>
  <si>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</si>
  <si>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</si>
  <si>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</si>
  <si>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</si>
  <si>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</si>
  <si>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</si>
  <si>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</si>
  <si>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</si>
  <si>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</si>
  <si>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</si>
  <si>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</si>
  <si>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</si>
  <si>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</si>
  <si>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</si>
  <si>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</si>
  <si>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</si>
  <si>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</si>
  <si>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</si>
  <si>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</si>
  <si>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</si>
  <si>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</si>
  <si>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</si>
  <si>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</si>
  <si>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</si>
  <si>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</si>
  <si>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</si>
  <si>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</si>
  <si>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</si>
  <si>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</si>
  <si>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</si>
  <si>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</si>
  <si>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</si>
  <si>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</si>
  <si>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</si>
  <si>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</si>
  <si>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</si>
  <si>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</si>
  <si>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</si>
  <si>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</si>
  <si>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</si>
  <si>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</si>
  <si>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</si>
  <si>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</si>
  <si>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</si>
  <si>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</si>
  <si>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</si>
  <si>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</si>
  <si>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</si>
  <si>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</si>
  <si>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</si>
  <si>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</si>
  <si>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</si>
  <si>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</si>
  <si>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</si>
  <si>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</si>
  <si>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</si>
  <si>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</si>
  <si>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</si>
  <si>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</si>
  <si>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</si>
  <si>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</si>
  <si>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</si>
  <si>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</si>
  <si>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</si>
  <si>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</si>
  <si>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</si>
  <si>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</si>
  <si>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</si>
  <si>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</si>
  <si>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</si>
  <si>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</si>
  <si>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</si>
  <si>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</si>
  <si>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</si>
  <si>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</si>
  <si>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</si>
  <si>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</si>
  <si>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</si>
  <si>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</si>
  <si>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</si>
  <si>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</si>
  <si>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</si>
  <si>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</si>
  <si>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</si>
  <si>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</si>
  <si>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</si>
  <si>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</si>
  <si>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</si>
  <si>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</si>
  <si>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</si>
  <si>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</si>
  <si>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</si>
  <si>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</si>
  <si>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</si>
  <si>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</si>
  <si>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</si>
  <si>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</si>
  <si>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</si>
  <si>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</si>
  <si>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</si>
  <si>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</si>
  <si>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</si>
  <si>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</si>
  <si>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</si>
  <si>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</si>
  <si>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</si>
  <si>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</si>
  <si>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</si>
  <si>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</si>
  <si>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</si>
  <si>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</si>
  <si>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</si>
  <si>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</si>
  <si>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</si>
  <si>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</si>
  <si>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</si>
  <si>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</si>
  <si>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</si>
  <si>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</si>
  <si>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</si>
  <si>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</si>
  <si>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</si>
  <si>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</si>
  <si>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</si>
  <si>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</si>
  <si>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</si>
  <si>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</si>
  <si>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</si>
  <si>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</si>
  <si>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</si>
  <si>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</si>
  <si>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</si>
  <si>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</si>
  <si>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</si>
  <si>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</si>
  <si>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</si>
  <si>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</si>
  <si>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</si>
  <si>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</si>
  <si>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</si>
  <si>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</si>
  <si>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</si>
  <si>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</si>
  <si>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</si>
  <si>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</si>
  <si>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</si>
  <si>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</si>
  <si>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</si>
  <si>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</si>
  <si>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</si>
  <si>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</si>
  <si>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</si>
  <si>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</si>
  <si>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</si>
  <si>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</si>
  <si>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</si>
  <si>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</si>
  <si>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</si>
  <si>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</si>
  <si>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</si>
  <si>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</si>
  <si>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</si>
  <si>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</si>
  <si>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</si>
  <si>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</si>
  <si>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</si>
  <si>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</si>
  <si>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</si>
  <si>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</si>
  <si>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</si>
  <si>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</si>
  <si>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</si>
  <si>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</si>
  <si>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</si>
  <si>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</si>
  <si>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</si>
  <si>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</si>
  <si>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</si>
  <si>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</si>
  <si>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</si>
  <si>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</si>
  <si>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</si>
  <si>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</si>
  <si>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</si>
  <si>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</si>
  <si>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</si>
  <si>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</si>
  <si>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</si>
  <si>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</si>
  <si>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</si>
  <si>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</si>
  <si>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</si>
  <si>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</si>
  <si>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</si>
  <si>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</si>
  <si>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</si>
  <si>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</si>
  <si>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</si>
  <si>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</si>
  <si>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</si>
  <si>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</si>
  <si>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</si>
  <si>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</si>
  <si>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</si>
  <si>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</si>
  <si>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</si>
  <si>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</si>
  <si>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</si>
  <si>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</si>
  <si>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</si>
  <si>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</si>
  <si>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</si>
  <si>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</si>
  <si>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</si>
  <si>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</si>
  <si>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</si>
  <si>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</si>
  <si>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</si>
  <si>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</si>
  <si>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</si>
  <si>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</si>
  <si>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</si>
  <si>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</si>
  <si>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</si>
  <si>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</si>
  <si>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</si>
  <si>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</si>
  <si>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</si>
  <si>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</si>
  <si>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</si>
  <si>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</si>
  <si>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</si>
  <si>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</si>
  <si>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</si>
  <si>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</si>
  <si>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</si>
  <si>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</si>
  <si>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</si>
  <si>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</si>
  <si>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</si>
  <si>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</si>
  <si>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</si>
  <si>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</si>
  <si>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</si>
  <si>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</si>
  <si>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</si>
  <si>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</si>
  <si>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</si>
  <si>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</si>
  <si>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</si>
  <si>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</si>
  <si>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</si>
  <si>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</si>
  <si>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</si>
  <si>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</si>
  <si>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</si>
  <si>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</si>
  <si>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</si>
  <si>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</si>
  <si>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</si>
  <si>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</si>
  <si>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</si>
  <si>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</si>
  <si>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</si>
  <si>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</si>
  <si>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</si>
  <si>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</si>
  <si>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</si>
  <si>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</si>
  <si>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</si>
  <si>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</si>
  <si>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</si>
  <si>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</si>
  <si>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</si>
  <si>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</si>
  <si>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</si>
  <si>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</si>
  <si>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</si>
  <si>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</si>
  <si>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</si>
  <si>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</si>
  <si>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</si>
  <si>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</si>
  <si>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</si>
  <si>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</si>
  <si>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</si>
  <si>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</si>
  <si>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</si>
  <si>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</si>
  <si>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</si>
  <si>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</si>
  <si>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</si>
  <si>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</si>
  <si>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</si>
  <si>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</si>
  <si>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</si>
  <si>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</si>
  <si>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</si>
  <si>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</si>
  <si>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</si>
  <si>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</si>
  <si>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</si>
  <si>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</si>
  <si>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</si>
  <si>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</si>
  <si>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</si>
  <si>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</si>
  <si>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</si>
  <si>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</si>
  <si>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</si>
  <si>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</si>
  <si>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</si>
  <si>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</si>
  <si>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</si>
  <si>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</si>
  <si>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</si>
  <si>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</si>
  <si>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</si>
  <si>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</si>
  <si>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</si>
  <si>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</si>
  <si>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</si>
  <si>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</si>
  <si>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</si>
  <si>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</si>
  <si>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</si>
  <si>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</si>
  <si>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</si>
  <si>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</si>
  <si>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</si>
  <si>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</si>
  <si>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</si>
  <si>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</si>
  <si>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</si>
  <si>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</si>
  <si>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</si>
  <si>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</si>
  <si>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</si>
  <si>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</si>
  <si>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</si>
  <si>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</si>
  <si>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</si>
  <si>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</si>
  <si>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</si>
  <si>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</si>
  <si>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</si>
  <si>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</si>
  <si>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</si>
  <si>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</si>
  <si>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</si>
  <si>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</si>
  <si>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</si>
  <si>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</si>
  <si>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</si>
  <si>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</si>
  <si>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</si>
  <si>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</si>
  <si>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</si>
  <si>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</si>
  <si>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</si>
  <si>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</si>
  <si>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</si>
  <si>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</si>
  <si>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</si>
  <si>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</si>
  <si>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</si>
  <si>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</si>
  <si>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</si>
  <si>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</si>
  <si>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</si>
  <si>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</si>
  <si>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</si>
  <si>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</si>
  <si>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</si>
  <si>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</si>
  <si>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</si>
  <si>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</si>
  <si>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</si>
  <si>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</si>
  <si>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</si>
  <si>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</si>
  <si>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</si>
  <si>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</si>
  <si>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</si>
  <si>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</si>
  <si>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</si>
  <si>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</si>
  <si>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</si>
  <si>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</si>
  <si>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</si>
  <si>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</si>
  <si>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</si>
  <si>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</si>
  <si>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</si>
  <si>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</si>
  <si>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</si>
  <si>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</si>
  <si>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</si>
  <si>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</si>
  <si>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</si>
  <si>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</si>
  <si>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</si>
  <si>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</si>
  <si>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</si>
  <si>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</si>
  <si>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</si>
  <si>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</si>
  <si>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</si>
  <si>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</si>
  <si>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</si>
  <si>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</si>
  <si>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</si>
  <si>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</si>
  <si>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</si>
  <si>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</si>
  <si>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</si>
  <si>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</si>
  <si>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</si>
  <si>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</si>
  <si>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</si>
  <si>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</si>
  <si>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</si>
  <si>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</si>
  <si>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</si>
  <si>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</si>
  <si>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</si>
  <si>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</si>
  <si>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</si>
  <si>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</si>
  <si>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</si>
  <si>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</si>
  <si>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</si>
  <si>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</si>
  <si>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</si>
  <si>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</si>
  <si>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</si>
  <si>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</si>
  <si>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</si>
  <si>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</si>
  <si>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</si>
  <si>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</si>
  <si>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</si>
  <si>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</si>
  <si>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</si>
  <si>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</si>
  <si>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</si>
  <si>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</si>
  <si>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</si>
  <si>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</si>
  <si>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</si>
  <si>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</si>
  <si>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</si>
  <si>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</si>
  <si>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</si>
  <si>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</si>
  <si>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</si>
  <si>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</si>
  <si>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</si>
  <si>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</si>
  <si>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</si>
  <si>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</si>
  <si>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</si>
  <si>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</si>
  <si>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</si>
  <si>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</si>
  <si>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</si>
  <si>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</si>
  <si>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</si>
  <si>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</si>
  <si>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</si>
  <si>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</si>
  <si>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</si>
  <si>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</si>
  <si>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</si>
  <si>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</si>
  <si>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</si>
  <si>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</si>
  <si>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</si>
  <si>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</si>
  <si>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</si>
  <si>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</si>
  <si>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</si>
  <si>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</si>
  <si>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</si>
  <si>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</si>
  <si>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</si>
  <si>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</si>
  <si>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</si>
  <si>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</si>
  <si>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</si>
  <si>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</si>
  <si>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</si>
  <si>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</si>
  <si>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</si>
  <si>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</si>
  <si>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</si>
  <si>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</si>
  <si>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</si>
  <si>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</si>
  <si>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</si>
  <si>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</si>
  <si>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</si>
  <si>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</si>
  <si>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</si>
  <si>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</si>
  <si>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</si>
  <si>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</si>
  <si>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</si>
  <si>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</si>
  <si>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</si>
  <si>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</si>
  <si>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</si>
  <si>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</si>
  <si>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</si>
  <si>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</si>
  <si>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</si>
  <si>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</si>
  <si>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</si>
  <si>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</si>
  <si>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</si>
  <si>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</si>
  <si>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</si>
  <si>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</si>
  <si>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</si>
  <si>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</si>
  <si>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</si>
  <si>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</si>
  <si>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</si>
  <si>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</si>
  <si>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</si>
  <si>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</si>
  <si>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</si>
  <si>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</si>
  <si>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</si>
  <si>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</si>
  <si>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</si>
  <si>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</si>
  <si>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</si>
  <si>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</si>
  <si>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</si>
  <si>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</si>
  <si>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</si>
  <si>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</si>
  <si>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</si>
  <si>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</si>
  <si>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</si>
  <si>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</si>
  <si>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</si>
  <si>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</si>
  <si>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</si>
  <si>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</si>
  <si>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</si>
  <si>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</si>
  <si>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</si>
  <si>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</si>
  <si>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</si>
  <si>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</si>
  <si>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</si>
  <si>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</si>
  <si>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</si>
  <si>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</si>
  <si>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</si>
  <si>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</si>
  <si>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</si>
  <si>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</si>
  <si>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</si>
  <si>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</si>
  <si>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</si>
  <si>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</si>
  <si>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</si>
  <si>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</si>
  <si>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</si>
  <si>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</si>
  <si>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</si>
  <si>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</si>
  <si>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</si>
  <si>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</si>
  <si>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</si>
  <si>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</si>
  <si>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</si>
  <si>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</si>
  <si>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</si>
  <si>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</si>
  <si>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</si>
  <si>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</si>
  <si>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</si>
  <si>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</si>
  <si>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</si>
  <si>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</si>
  <si>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</si>
  <si>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</si>
  <si>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</si>
  <si>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</si>
  <si>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</si>
  <si>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</si>
  <si>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</si>
  <si>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</si>
  <si>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</si>
  <si>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</si>
  <si>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</si>
  <si>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</si>
  <si>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</si>
  <si>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</si>
  <si>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</si>
  <si>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</si>
  <si>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</si>
  <si>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</si>
  <si>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</si>
  <si>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</si>
  <si>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</si>
  <si>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</si>
  <si>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</si>
  <si>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</si>
  <si>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</si>
  <si>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</si>
  <si>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</si>
  <si>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</si>
  <si>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</si>
  <si>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</si>
  <si>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</si>
  <si>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</si>
  <si>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</si>
  <si>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</si>
  <si>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</si>
  <si>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</si>
  <si>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</si>
  <si>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</si>
  <si>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</si>
  <si>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</si>
  <si>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</si>
  <si>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</si>
  <si>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</si>
  <si>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</si>
  <si>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</si>
  <si>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</si>
  <si>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</si>
  <si>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</si>
  <si>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</si>
  <si>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</si>
  <si>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</si>
  <si>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</si>
  <si>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</si>
  <si>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</si>
  <si>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</si>
  <si>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</si>
  <si>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</si>
  <si>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</si>
  <si>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</si>
  <si>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</si>
  <si>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</si>
  <si>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</si>
  <si>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</si>
  <si>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</si>
  <si>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</si>
  <si>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</si>
  <si>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</si>
  <si>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</si>
  <si>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</si>
  <si>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</si>
  <si>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</si>
  <si>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</si>
  <si>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</si>
  <si>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</si>
  <si>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</si>
  <si>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</si>
  <si>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</si>
  <si>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</si>
  <si>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</si>
  <si>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</si>
  <si>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</si>
  <si>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</si>
  <si>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</si>
  <si>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</si>
  <si>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</si>
  <si>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</si>
  <si>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</si>
  <si>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</si>
  <si>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</si>
  <si>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</si>
  <si>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</si>
  <si>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</si>
  <si>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</si>
  <si>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</si>
  <si>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</si>
  <si>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</si>
  <si>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</si>
  <si>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</si>
  <si>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</si>
  <si>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</si>
  <si>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</si>
  <si>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</si>
  <si>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</si>
  <si>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</si>
  <si>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</si>
  <si>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</si>
  <si>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</si>
  <si>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</si>
  <si>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</si>
  <si>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</si>
  <si>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</si>
  <si>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</si>
  <si>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</si>
  <si>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</si>
  <si>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</si>
  <si>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</si>
  <si>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</si>
  <si>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</si>
  <si>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</si>
  <si>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</si>
  <si>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</si>
  <si>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</si>
  <si>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</si>
  <si>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</si>
  <si>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</si>
  <si>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</si>
  <si>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</si>
  <si>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</si>
  <si>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</si>
  <si>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</si>
  <si>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</si>
  <si>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</si>
  <si>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</si>
  <si>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</si>
  <si>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</si>
  <si>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</si>
  <si>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</si>
  <si>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</si>
  <si>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</si>
  <si>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</si>
  <si>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</si>
  <si>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</si>
  <si>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</si>
  <si>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</si>
  <si>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</si>
  <si>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</si>
  <si>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</si>
  <si>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</si>
  <si>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</si>
  <si>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</si>
  <si>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</si>
  <si>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</si>
  <si>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</si>
  <si>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</si>
  <si>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</si>
  <si>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</si>
  <si>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</si>
  <si>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</si>
  <si>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</si>
  <si>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</si>
  <si>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</si>
  <si>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</si>
  <si>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</si>
  <si>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</si>
  <si>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</si>
  <si>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</si>
  <si>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</si>
  <si>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</si>
  <si>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</si>
  <si>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</si>
  <si>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</si>
  <si>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</si>
  <si>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</si>
  <si>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</si>
  <si>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</si>
  <si>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</si>
  <si>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</si>
  <si>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</si>
  <si>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</si>
  <si>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</si>
  <si>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</si>
  <si>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</si>
  <si>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</si>
  <si>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</si>
  <si>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</si>
  <si>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</si>
  <si>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</si>
  <si>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</si>
  <si>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</si>
  <si>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</si>
  <si>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</si>
  <si>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</si>
  <si>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</si>
  <si>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</si>
  <si>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</si>
  <si>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</si>
  <si>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</si>
  <si>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</si>
  <si>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</si>
  <si>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</si>
  <si>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</si>
  <si>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</si>
  <si>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</si>
  <si>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</si>
  <si>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</si>
  <si>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</si>
  <si>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</si>
  <si>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</si>
  <si>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</si>
  <si>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</si>
  <si>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</si>
  <si>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</si>
  <si>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</si>
  <si>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</si>
  <si>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</si>
  <si>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</si>
  <si>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</si>
  <si>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</si>
  <si>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</si>
  <si>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</si>
  <si>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</si>
  <si>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</si>
  <si>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</si>
  <si>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</si>
  <si>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</si>
  <si>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</si>
  <si>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</si>
  <si>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</si>
  <si>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</si>
  <si>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</si>
  <si>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</si>
  <si>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</si>
  <si>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</si>
  <si>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</si>
  <si>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</si>
  <si>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</si>
  <si>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</si>
  <si>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</si>
  <si>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</si>
  <si>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</si>
  <si>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</si>
  <si>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</si>
  <si>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</si>
  <si>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</si>
  <si>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</si>
  <si>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</si>
  <si>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</si>
  <si>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</si>
  <si>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</si>
  <si>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</si>
  <si>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</si>
  <si>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</si>
  <si>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</si>
  <si>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</si>
  <si>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</si>
  <si>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</si>
  <si>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</si>
  <si>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</si>
  <si>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</si>
  <si>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</si>
  <si>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</si>
  <si>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</si>
  <si>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</si>
  <si>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</si>
  <si>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</si>
  <si>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</si>
  <si>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</si>
  <si>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</si>
  <si>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</si>
  <si>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</si>
  <si>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</si>
  <si>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</si>
  <si>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</si>
  <si>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</si>
  <si>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</si>
  <si>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</si>
  <si>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</si>
  <si>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</si>
  <si>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</si>
  <si>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</si>
  <si>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</si>
  <si>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</si>
  <si>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</si>
  <si>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</si>
  <si>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</si>
  <si>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</si>
  <si>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</si>
  <si>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</si>
  <si>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</si>
  <si>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</si>
  <si>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</si>
  <si>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</si>
  <si>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</si>
  <si>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</si>
  <si>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</si>
  <si>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</si>
  <si>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</si>
  <si>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</si>
  <si>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</si>
  <si>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</si>
  <si>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</si>
  <si>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</si>
  <si>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</si>
  <si>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</si>
  <si>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</si>
  <si>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</si>
  <si>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</si>
  <si>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</si>
  <si>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</si>
  <si>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</si>
  <si>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</si>
  <si>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</si>
  <si>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</si>
  <si>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</si>
  <si>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</si>
  <si>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</si>
  <si>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</si>
  <si>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</si>
  <si>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</si>
  <si>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</si>
  <si>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</si>
  <si>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</si>
  <si>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</si>
  <si>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</si>
  <si>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</si>
  <si>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</si>
  <si>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</si>
  <si>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</si>
  <si>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</si>
  <si>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</si>
  <si>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</si>
  <si>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</si>
  <si>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</si>
  <si>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</si>
  <si>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</si>
  <si>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</si>
  <si>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</si>
  <si>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</si>
  <si>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</si>
  <si>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</si>
  <si>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</si>
  <si>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</si>
  <si>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</si>
  <si>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</si>
  <si>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</si>
  <si>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</si>
  <si>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</si>
  <si>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</si>
  <si>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</si>
  <si>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</si>
  <si>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</si>
  <si>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</si>
  <si>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</si>
  <si>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</si>
  <si>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</si>
  <si>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</si>
  <si>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</si>
  <si>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</si>
  <si>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</si>
  <si>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</si>
  <si>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</si>
  <si>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</si>
  <si>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</si>
  <si>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</si>
  <si>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</si>
  <si>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</si>
  <si>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</si>
  <si>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</si>
  <si>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</si>
  <si>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</si>
  <si>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</si>
  <si>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</si>
  <si>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</si>
  <si>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</si>
  <si>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</si>
  <si>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</si>
  <si>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</si>
  <si>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</si>
  <si>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</si>
  <si>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</si>
  <si>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</si>
  <si>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</si>
  <si>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</si>
  <si>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</si>
  <si>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</si>
  <si>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</si>
  <si>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</si>
  <si>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</si>
  <si>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</si>
  <si>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</si>
  <si>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</si>
  <si>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</si>
  <si>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</si>
  <si>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</si>
  <si>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</si>
  <si>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</si>
  <si>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</si>
  <si>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</si>
  <si>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</si>
  <si>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</si>
  <si>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</si>
  <si>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</si>
  <si>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</si>
  <si>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</si>
  <si>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</si>
  <si>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</si>
  <si>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</si>
  <si>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</si>
  <si>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</si>
  <si>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</si>
  <si>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</si>
  <si>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</si>
  <si>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</si>
  <si>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</si>
  <si>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</si>
  <si>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</si>
  <si>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</si>
  <si>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</si>
  <si>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</si>
  <si>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</si>
  <si>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</si>
  <si>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</si>
  <si>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</si>
  <si>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</si>
  <si>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</si>
  <si>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</si>
  <si>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</si>
  <si>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</si>
  <si>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</si>
  <si>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</si>
  <si>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</si>
  <si>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</si>
  <si>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</si>
  <si>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</si>
  <si>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</si>
  <si>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</si>
  <si>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</si>
  <si>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</si>
  <si>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</si>
  <si>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</si>
  <si>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</si>
  <si>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</si>
  <si>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</si>
  <si>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</si>
  <si>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</si>
  <si>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</si>
  <si>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</si>
  <si>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</si>
  <si>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</si>
  <si>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</si>
  <si>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</si>
  <si>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TP pronto às 10h00 no km 301+000 em THE Sul para exec. de soldas / Prev. FX após i94 12h10</t>
  </si>
  <si>
    <t>TP pronto às 10h00 no km 301+000 em THE Sul para exec. de soldas / Em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</si>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</sst>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W295" activePane="bottomRight" state="frozen"/>
      <selection pane="bottomRight" activeCell="AB311" sqref="AB3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ERRO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1</v>
      </c>
      <c r="BI281" s="16"/>
      <c r="BJ281" s="16" t="s">
        <v>1641</v>
      </c>
      <c r="BK281" s="16" t="s">
        <v>1641</v>
      </c>
      <c r="BL281" s="15"/>
      <c r="BM281" s="14"/>
      <c r="BN281" s="14"/>
      <c r="BO281" s="160"/>
      <c r="BP281" s="16"/>
      <c r="BQ281" s="12" t="e">
        <f t="shared" si="50"/>
        <v>#VALUE!</v>
      </c>
      <c r="BR281" s="18" t="e">
        <f t="shared" si="51"/>
        <v>#VALUE!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 t="s">
        <v>1644</v>
      </c>
      <c r="BK287" s="16" t="s">
        <v>1644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1645</v>
      </c>
      <c r="N288" s="199" t="s">
        <v>1646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1647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ERRO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1648</v>
      </c>
      <c r="BK288" s="16" t="s">
        <v>1648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e">
        <f t="shared" si="50"/>
        <v>#VALUE!</v>
      </c>
      <c r="BR288" s="18" t="e">
        <f t="shared" si="51"/>
        <v>#VALUE!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ERRO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1</v>
      </c>
      <c r="BI289" s="16"/>
      <c r="BJ289" s="16" t="s">
        <v>1649</v>
      </c>
      <c r="BK289" s="16" t="s">
        <v>1650</v>
      </c>
      <c r="BL289" s="15"/>
      <c r="BM289" s="14"/>
      <c r="BN289" s="14"/>
      <c r="BO289" s="160"/>
      <c r="BP289" s="16"/>
      <c r="BQ289" s="12" t="e">
        <f t="shared" si="50"/>
        <v>#VALUE!</v>
      </c>
      <c r="BR289" s="18" t="e">
        <f t="shared" si="51"/>
        <v>#VALUE!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1651</v>
      </c>
      <c r="X290" s="213" t="s">
        <v>374</v>
      </c>
      <c r="Y290" s="153" t="s">
        <v>377</v>
      </c>
      <c r="Z290" s="153"/>
      <c r="AA290" s="83" t="s">
        <v>1652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 t="s">
        <v>1653</v>
      </c>
      <c r="BK290" s="16" t="s">
        <v>1653</v>
      </c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1654</v>
      </c>
      <c r="BK292" s="16" t="s">
        <v>1655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1656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ERRO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1</v>
      </c>
      <c r="BI295" s="16"/>
      <c r="BJ295" s="16" t="s">
        <v>1657</v>
      </c>
      <c r="BK295" s="16" t="s">
        <v>1657</v>
      </c>
      <c r="BL295" s="15"/>
      <c r="BM295" s="14"/>
      <c r="BN295" s="14"/>
      <c r="BO295" s="160"/>
      <c r="BP295" s="16"/>
      <c r="BQ295" s="12" t="e">
        <f t="shared" si="50"/>
        <v>#VALUE!</v>
      </c>
      <c r="BR295" s="18" t="e">
        <f t="shared" si="51"/>
        <v>#VALUE!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1658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1659</v>
      </c>
      <c r="BK296" s="16" t="s">
        <v>1659</v>
      </c>
      <c r="BL296" s="15"/>
      <c r="BM296" s="14"/>
      <c r="BN296" s="14"/>
      <c r="BO296" s="160"/>
      <c r="BP296" s="16"/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1660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1661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1662</v>
      </c>
      <c r="BK298" s="16" t="s">
        <v>1662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1663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587</v>
      </c>
      <c r="I303" s="168" t="s">
        <v>1133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0.45833333333333331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1642</v>
      </c>
      <c r="X303" s="213" t="s">
        <v>374</v>
      </c>
      <c r="Y303" s="153"/>
      <c r="Z303" s="153"/>
      <c r="AA303" s="83" t="s">
        <v>1664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TIQ</v>
      </c>
      <c r="AL303" s="279" t="str">
        <f>IF(BS_CONTROLE[[#This Row],[Local - Encerramento]]=0, "-", BS_CONTROLE[[#This Row],[Local - Encerramento]])</f>
        <v>TGR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/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1665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/>
      <c r="V304" s="294" t="s">
        <v>1666</v>
      </c>
      <c r="W304" s="168" t="s">
        <v>1667</v>
      </c>
      <c r="X304" s="213" t="s">
        <v>374</v>
      </c>
      <c r="Y304" s="153"/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/>
      <c r="AJ304" s="9"/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1668</v>
      </c>
      <c r="W305" s="168" t="s">
        <v>1669</v>
      </c>
      <c r="X305" s="213" t="s">
        <v>374</v>
      </c>
      <c r="Y305" s="153"/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1670</v>
      </c>
      <c r="W306" s="168" t="s">
        <v>1669</v>
      </c>
      <c r="X306" s="213" t="s">
        <v>374</v>
      </c>
      <c r="Y306" s="153"/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1671</v>
      </c>
      <c r="X307" s="213" t="s">
        <v>374</v>
      </c>
      <c r="Y307" s="153"/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1672</v>
      </c>
      <c r="X308" s="213" t="s">
        <v>374</v>
      </c>
      <c r="Y308" s="153"/>
      <c r="Z308" s="153"/>
      <c r="AA308" s="83" t="s">
        <v>1673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1674</v>
      </c>
      <c r="X309" s="213" t="s">
        <v>374</v>
      </c>
      <c r="Y309" s="153"/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1675</v>
      </c>
      <c r="W310" s="168" t="s">
        <v>1676</v>
      </c>
      <c r="X310" s="213" t="s">
        <v>374</v>
      </c>
      <c r="Y310" s="153"/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1677</v>
      </c>
      <c r="W311" s="168" t="s">
        <v>1669</v>
      </c>
      <c r="X311" s="213" t="s">
        <v>374</v>
      </c>
      <c r="Y311" s="153"/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7" operator="equal">
      <formula>"ERRO"</formula>
    </cfRule>
  </conditionalFormatting>
  <conditionalFormatting sqref="X4 Y369:Y444 Y1:Z368">
    <cfRule type="cellIs" dxfId="138" priority="18406" operator="equal">
      <formula>"OPORTUNIDADE"</formula>
    </cfRule>
  </conditionalFormatting>
  <conditionalFormatting sqref="AZ6:AZ416">
    <cfRule type="expression" dxfId="137" priority="18401">
      <formula>$BU6=1</formula>
    </cfRule>
  </conditionalFormatting>
  <conditionalFormatting sqref="BQ6:BQ493">
    <cfRule type="cellIs" dxfId="136" priority="18412" operator="equal">
      <formula>"Produção e Intervalo"</formula>
    </cfRule>
    <cfRule type="cellIs" dxfId="135" priority="18413" operator="equal">
      <formula>"Aderente"</formula>
    </cfRule>
    <cfRule type="cellIs" dxfId="134" priority="18414" operator="equal">
      <formula>"Intervalo"</formula>
    </cfRule>
    <cfRule type="cellIs" dxfId="133" priority="18415" operator="equal">
      <formula>"Produção"</formula>
    </cfRule>
    <cfRule type="cellIs" dxfId="132" priority="18416" operator="equal">
      <formula>"ERRO"</formula>
    </cfRule>
  </conditionalFormatting>
  <conditionalFormatting sqref="BR6:BS446">
    <cfRule type="cellIs" dxfId="131" priority="18394" operator="equal">
      <formula>"*"</formula>
    </cfRule>
    <cfRule type="cellIs" dxfId="130" priority="18395" operator="greaterThanOrEqual">
      <formula>1</formula>
    </cfRule>
    <cfRule type="cellIs" dxfId="129" priority="18396" operator="lessThan">
      <formula>1</formula>
    </cfRule>
  </conditionalFormatting>
  <conditionalFormatting sqref="X369:X416 Y369:Y444 Y6:Z368">
    <cfRule type="cellIs" dxfId="128" priority="18342" operator="equal">
      <formula>"NÃO"</formula>
    </cfRule>
    <cfRule type="cellIs" dxfId="127" priority="18343" operator="equal">
      <formula>"SIM"</formula>
    </cfRule>
  </conditionalFormatting>
  <conditionalFormatting sqref="X369:X416">
    <cfRule type="cellIs" dxfId="126" priority="18341" operator="equal">
      <formula>"OPORTUNIDADE"</formula>
    </cfRule>
  </conditionalFormatting>
  <conditionalFormatting sqref="Z369:Z416">
    <cfRule type="cellIs" dxfId="125" priority="18339" operator="equal">
      <formula>"NÃO"</formula>
    </cfRule>
    <cfRule type="cellIs" dxfId="124" priority="18340" operator="equal">
      <formula>"SIM"</formula>
    </cfRule>
  </conditionalFormatting>
  <conditionalFormatting sqref="Z369:Z416">
    <cfRule type="cellIs" dxfId="123" priority="18338" operator="equal">
      <formula>"OPORTUNIDADE"</formula>
    </cfRule>
  </conditionalFormatting>
  <conditionalFormatting sqref="Y1048469:Y1048576">
    <cfRule type="cellIs" dxfId="122" priority="18223" operator="equal">
      <formula>"OPORTUNIDADE"</formula>
    </cfRule>
  </conditionalFormatting>
  <conditionalFormatting sqref="Y1048469:Y1048576">
    <cfRule type="cellIs" dxfId="121" priority="18221" operator="equal">
      <formula>"NÃO"</formula>
    </cfRule>
    <cfRule type="cellIs" dxfId="120" priority="18222" operator="equal">
      <formula>"SIM"</formula>
    </cfRule>
  </conditionalFormatting>
  <conditionalFormatting sqref="Z417:Z442">
    <cfRule type="cellIs" dxfId="119" priority="17958" operator="equal">
      <formula>"OPORTUNIDADE"</formula>
    </cfRule>
  </conditionalFormatting>
  <conditionalFormatting sqref="Z417:Z442">
    <cfRule type="cellIs" dxfId="118" priority="17956" operator="equal">
      <formula>"NÃO"</formula>
    </cfRule>
    <cfRule type="cellIs" dxfId="117" priority="17957" operator="equal">
      <formula>"SIM"</formula>
    </cfRule>
  </conditionalFormatting>
  <conditionalFormatting sqref="X443">
    <cfRule type="cellIs" dxfId="116" priority="17944" operator="equal">
      <formula>"NÃO"</formula>
    </cfRule>
    <cfRule type="cellIs" dxfId="115" priority="17945" operator="equal">
      <formula>"SIM"</formula>
    </cfRule>
  </conditionalFormatting>
  <conditionalFormatting sqref="X443">
    <cfRule type="cellIs" dxfId="114" priority="17943" operator="equal">
      <formula>"OPORTUNIDADE"</formula>
    </cfRule>
  </conditionalFormatting>
  <conditionalFormatting sqref="Z443">
    <cfRule type="cellIs" dxfId="113" priority="17941" operator="equal">
      <formula>"NÃO"</formula>
    </cfRule>
    <cfRule type="cellIs" dxfId="112" priority="17942" operator="equal">
      <formula>"SIM"</formula>
    </cfRule>
  </conditionalFormatting>
  <conditionalFormatting sqref="Z443">
    <cfRule type="cellIs" dxfId="111" priority="17940" operator="equal">
      <formula>"OPORTUNIDADE"</formula>
    </cfRule>
  </conditionalFormatting>
  <conditionalFormatting sqref="BI443">
    <cfRule type="iconSet" priority="17949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0">
      <iconSet showValue="0">
        <cfvo type="percent" val="0"/>
        <cfvo type="num" val="1"/>
        <cfvo type="num" val="1" gte="0"/>
      </iconSet>
    </cfRule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0">
      <formula>$BU386=1</formula>
    </cfRule>
  </conditionalFormatting>
  <conditionalFormatting sqref="AZ419:AZ443">
    <cfRule type="expression" dxfId="109" priority="18720">
      <formula>$BU391=1</formula>
    </cfRule>
  </conditionalFormatting>
  <conditionalFormatting sqref="BI417:BI442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3">
      <iconSet showValue="0">
        <cfvo type="percent" val="0"/>
        <cfvo type="num" val="1"/>
        <cfvo type="num" val="1" gte="0"/>
      </iconSet>
    </cfRule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7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5" operator="equal">
      <formula>"*"</formula>
    </cfRule>
    <cfRule type="cellIs" dxfId="107" priority="13356" operator="greaterThanOrEqual">
      <formula>1</formula>
    </cfRule>
    <cfRule type="cellIs" dxfId="106" priority="13357" operator="lessThan">
      <formula>1</formula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2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3"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O33:BO45 BO6:BO31 BO48:BO493">
    <cfRule type="iconSet" priority="2065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446" xr:uid="{88B2AA1F-3AB2-4B37-8132-5DEC08D79A48}">
      <formula1>INDIRECT(SUBSTITUTE(BM6," ",""))</formula1>
    </dataValidation>
    <dataValidation type="list" allowBlank="1" showInputMessage="1" showErrorMessage="1" sqref="BN32:BO32 BN46:BO47 BM6:BM446" xr:uid="{0374E4CD-E1C2-4373-A381-0828C9AFF6FF}">
      <formula1>IMPCAUSADOR</formula1>
    </dataValidation>
    <dataValidation type="list" allowBlank="1" showInputMessage="1" showErrorMessage="1" sqref="BO33:BO45 BO6:BO31 BO4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1678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1679</v>
      </c>
      <c r="E3" s="316" t="s">
        <v>1680</v>
      </c>
      <c r="F3" s="316" t="s">
        <v>1681</v>
      </c>
      <c r="G3" s="316" t="s">
        <v>1682</v>
      </c>
      <c r="H3" s="316" t="s">
        <v>1683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A398" sqref="A398:X42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1686</v>
      </c>
      <c r="W1" s="390"/>
      <c r="X1" s="390"/>
      <c r="Y1" s="103"/>
    </row>
    <row r="2" spans="1:25" s="100" customFormat="1" ht="11.25" customHeight="1">
      <c r="A2" s="104" t="s">
        <v>1687</v>
      </c>
      <c r="B2" s="104" t="s">
        <v>1688</v>
      </c>
      <c r="C2" s="104" t="s">
        <v>7</v>
      </c>
      <c r="D2" s="105" t="s">
        <v>1177</v>
      </c>
      <c r="E2" s="105" t="s">
        <v>1178</v>
      </c>
      <c r="F2" s="105" t="s">
        <v>1689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1690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*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TIQ</v>
      </c>
      <c r="J401" s="109" t="str">
        <f>IF(FN_MC!I303="","*",FN_MC!I303)</f>
        <v>TGR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0.45833333333333331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 t="str">
        <f ca="1">_xlfn.XLOOKUP(G401&amp;$V$2,BS_CONTROLE[CHAVE],BS_CONTROLE[Quantidade_11],"-")</f>
        <v>-</v>
      </c>
      <c r="W401" s="111">
        <f ca="1">_xlfn.XLOOKUP(G401&amp;$W$2,BS_CONTROLE[CHAVE],BS_CONTROLE[Quantidade_11],"-")</f>
        <v>28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*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*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2</v>
      </c>
    </row>
    <row r="404" spans="1:24" s="112" customFormat="1">
      <c r="A404" s="108" t="str">
        <f>IF(FN_MC!Y306="","*",FN_MC!Y306)</f>
        <v>*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 t="str">
        <f ca="1">_xlfn.XLOOKUP(G404&amp;$V$2,BS_CONTROLE[CHAVE],BS_CONTROLE[Quantidade_11],"-")</f>
        <v>-</v>
      </c>
      <c r="W404" s="111">
        <f ca="1">_xlfn.XLOOKUP(G404&amp;$W$2,BS_CONTROLE[CHAVE],BS_CONTROLE[Quantidade_11],"-")</f>
        <v>2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*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*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1615</v>
      </c>
    </row>
    <row r="407" spans="1:24" s="112" customFormat="1">
      <c r="A407" s="108" t="str">
        <f>IF(FN_MC!Y309="","*",FN_MC!Y309)</f>
        <v>*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>
        <f ca="1">_xlfn.XLOOKUP(G407&amp;$X$2,BS_CONTROLE[CHAVE],BS_CONTROLE[Quantidade_11],"-")</f>
        <v>1</v>
      </c>
    </row>
    <row r="408" spans="1:24" s="112" customFormat="1">
      <c r="A408" s="108" t="str">
        <f>IF(FN_MC!Y310="","*",FN_MC!Y310)</f>
        <v>*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0</v>
      </c>
    </row>
    <row r="409" spans="1:24" s="112" customFormat="1">
      <c r="A409" s="108" t="str">
        <f>IF(FN_MC!Y311="","*",FN_MC!Y311)</f>
        <v>*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1691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1692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1693</v>
      </c>
      <c r="C4" s="321" t="s">
        <v>1694</v>
      </c>
      <c r="D4" s="321" t="s">
        <v>1695</v>
      </c>
      <c r="E4" s="321" t="s">
        <v>1696</v>
      </c>
      <c r="F4" s="321" t="s">
        <v>545</v>
      </c>
      <c r="G4" s="321" t="s">
        <v>1697</v>
      </c>
      <c r="H4" s="187"/>
    </row>
    <row r="5" spans="1:8" ht="43.5">
      <c r="A5" s="187"/>
      <c r="B5" s="322" t="s">
        <v>1698</v>
      </c>
      <c r="C5" s="322">
        <v>309525</v>
      </c>
      <c r="D5" s="322" t="s">
        <v>1699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1700</v>
      </c>
      <c r="C6" s="322">
        <v>256875</v>
      </c>
      <c r="D6" s="322" t="s">
        <v>1701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1702</v>
      </c>
      <c r="C7" s="322">
        <v>257278</v>
      </c>
      <c r="D7" s="322" t="s">
        <v>1703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1704</v>
      </c>
      <c r="C8" s="322">
        <v>261794</v>
      </c>
      <c r="D8" s="322" t="s">
        <v>1705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1706</v>
      </c>
      <c r="C9" s="322">
        <v>257033</v>
      </c>
      <c r="D9" s="322" t="s">
        <v>1707</v>
      </c>
      <c r="E9" s="322" t="s">
        <v>240</v>
      </c>
      <c r="F9" s="322" t="s">
        <v>732</v>
      </c>
      <c r="G9" s="322" t="s">
        <v>1708</v>
      </c>
      <c r="H9" s="187"/>
    </row>
    <row r="10" spans="1:8" ht="43.5">
      <c r="A10" s="187"/>
      <c r="B10" s="322" t="s">
        <v>1709</v>
      </c>
      <c r="C10" s="322">
        <v>396578</v>
      </c>
      <c r="D10" s="322" t="s">
        <v>1710</v>
      </c>
      <c r="E10" s="322" t="s">
        <v>240</v>
      </c>
      <c r="F10" s="322" t="s">
        <v>732</v>
      </c>
      <c r="G10" s="322" t="s">
        <v>1708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1711</v>
      </c>
      <c r="C2" s="95" t="s">
        <v>1162</v>
      </c>
      <c r="D2" s="95" t="s">
        <v>1164</v>
      </c>
      <c r="E2" s="95" t="s">
        <v>1712</v>
      </c>
      <c r="F2" s="95" t="s">
        <v>1713</v>
      </c>
      <c r="G2" s="95" t="s">
        <v>1714</v>
      </c>
      <c r="H2" s="95" t="s">
        <v>1715</v>
      </c>
      <c r="I2" s="95" t="s">
        <v>1716</v>
      </c>
      <c r="J2" s="95" t="s">
        <v>1717</v>
      </c>
      <c r="K2" s="130" t="s">
        <v>1718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TIQ</v>
      </c>
      <c r="F301" s="136" t="str">
        <f>IF(FN_MC!M303="","*",FN_MC!M303)</f>
        <v>TAL-TSF</v>
      </c>
      <c r="G301" s="120" t="str">
        <f>IF(FN_MC!I303="","*",FN_MC!I303)</f>
        <v>TGR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*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*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*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*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*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*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*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1719</v>
      </c>
      <c r="D5" s="394"/>
      <c r="E5" s="394"/>
      <c r="F5" s="394"/>
      <c r="G5" s="394"/>
      <c r="H5" s="394"/>
      <c r="I5" s="394"/>
      <c r="J5" s="395"/>
      <c r="K5" s="396" t="s">
        <v>1720</v>
      </c>
      <c r="L5" s="397"/>
      <c r="M5" s="397"/>
      <c r="N5" s="397"/>
      <c r="O5" s="398" t="s">
        <v>1721</v>
      </c>
      <c r="P5" s="399"/>
      <c r="Q5" s="400"/>
    </row>
    <row r="6" spans="1:17" s="93" customFormat="1" ht="15.75" customHeight="1">
      <c r="A6" s="87" t="s">
        <v>1689</v>
      </c>
      <c r="B6" s="94" t="s">
        <v>1688</v>
      </c>
      <c r="C6" s="95" t="s">
        <v>1177</v>
      </c>
      <c r="D6" s="96" t="s">
        <v>1178</v>
      </c>
      <c r="E6" s="95" t="s">
        <v>1722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1723</v>
      </c>
      <c r="M6" s="138" t="s">
        <v>30</v>
      </c>
      <c r="N6" s="139" t="s">
        <v>1172</v>
      </c>
      <c r="O6" s="241" t="s">
        <v>1215</v>
      </c>
      <c r="P6" s="152"/>
      <c r="Q6" s="188" t="s">
        <v>1724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Acionado 2 Maquinistas da escala, previsão de se apresentar em TIQ às 09h30 / Atraso, ainda não solicitado MC1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Em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1</v>
      </c>
      <c r="P378" s="90"/>
      <c r="Q378" s="144" t="str">
        <f>IF($A$2=1,IF(FN_MC!BJ289="","*",FN_MC!BJ289),IF(FN_MC!BK289="","*",FN_MC!BK289))</f>
        <v>TP pronto às 10h00 no km 301+000 em THE Sul para exec. de soldas / Em intervalo 12h06 - 14h06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Acionado táxi para Maq. Maicon e Eder para o deslocamento da residência para TCS / Prev. Maquinistas em TCS às 13h00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1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TIQ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0.45833333333333331</v>
      </c>
      <c r="J391" s="131">
        <f>IF(FN_MC!P303="","*",FN_MC!P303)</f>
        <v>0.125</v>
      </c>
      <c r="K391" s="140" t="str">
        <f>IF(FN_MC!AK303="","*",FN_MC!AK303)</f>
        <v>TIQ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2026-01-19T16:24:33Z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