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19" documentId="120_S{118792C3-22EF-5104-A093-F22BFE3913F3}" xr6:coauthVersionLast="47" xr6:coauthVersionMax="47" xr10:uidLastSave="{20957837-177D-4159-BCFF-E9B236B544E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81" i="1" a="1"/>
  <c r="N81" i="1" s="1"/>
  <c r="M81" i="1" a="1"/>
  <c r="M81" i="1" s="1"/>
  <c r="M80" i="1" a="1"/>
  <c r="M80" i="1" s="1"/>
  <c r="M78" i="1" a="1"/>
  <c r="M78" i="1" s="1"/>
  <c r="N78" i="1" a="1"/>
  <c r="N78" i="1" s="1"/>
  <c r="M79" i="1" a="1"/>
  <c r="M79" i="1" s="1"/>
  <c r="M82" i="1" a="1"/>
  <c r="M82" i="1" s="1"/>
  <c r="N82" i="1" a="1"/>
  <c r="N82" i="1" s="1"/>
  <c r="M76" i="1" a="1"/>
  <c r="M76" i="1" s="1"/>
  <c r="H76" i="1" a="1"/>
  <c r="H76" i="1" s="1"/>
  <c r="M77" i="1" a="1"/>
  <c r="M77" i="1" s="1"/>
  <c r="N77" i="1" a="1"/>
  <c r="N77" i="1" s="1"/>
  <c r="M74" i="1" a="1"/>
  <c r="M74" i="1" s="1"/>
  <c r="N74" i="1" a="1"/>
  <c r="N74" i="1" s="1"/>
  <c r="M75" i="1" a="1"/>
  <c r="M75" i="1" s="1"/>
  <c r="N75" i="1" a="1"/>
  <c r="N75" i="1" s="1"/>
  <c r="H72" i="1" a="1"/>
  <c r="H72" i="1" s="1"/>
  <c r="H71" i="1" a="1"/>
  <c r="H71" i="1" s="1"/>
  <c r="H70" i="1" a="1"/>
  <c r="H70" i="1" s="1"/>
  <c r="M73" i="1" a="1"/>
  <c r="M73" i="1" s="1"/>
  <c r="N72" i="1" a="1"/>
  <c r="N72" i="1"/>
  <c r="M72" i="1" a="1"/>
  <c r="M72" i="1"/>
  <c r="N70" i="1" a="1"/>
  <c r="N70" i="1" s="1"/>
  <c r="M70" i="1" a="1"/>
  <c r="M70" i="1" s="1"/>
  <c r="N69" i="1" a="1"/>
  <c r="N69" i="1" s="1"/>
  <c r="M69" i="1" a="1"/>
  <c r="M69" i="1" s="1"/>
  <c r="M71" i="1" a="1"/>
  <c r="M71" i="1" s="1"/>
  <c r="N71" i="1" a="1"/>
  <c r="N71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<sst xmlns="http://schemas.openxmlformats.org/spreadsheetml/2006/main" count="5200" uniqueCount="1260">
  <si>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</si>
  <si>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</si>
  <si>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</si>
  <si>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</si>
  <si>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</si>
  <si>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</si>
  <si>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</si>
  <si>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</si>
  <si>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</si>
  <si>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</si>
  <si>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</si>
  <si>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</si>
  <si>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</si>
  <si>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</si>
  <si>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</si>
  <si>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</si>
  <si>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</si>
  <si>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</si>
  <si>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</si>
  <si>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</si>
  <si>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</si>
  <si>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</si>
  <si>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</si>
  <si>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</si>
  <si>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</si>
  <si>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</si>
  <si>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</si>
  <si>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</si>
  <si>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</si>
  <si>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</si>
  <si>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</si>
  <si>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</si>
  <si>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</si>
  <si>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</si>
  <si>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</si>
  <si>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</si>
  <si>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</si>
  <si>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</si>
  <si>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</si>
  <si>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</si>
  <si>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</si>
  <si>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</si>
  <si>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</si>
  <si>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</si>
  <si>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</si>
  <si>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</si>
  <si>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</si>
  <si>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</si>
  <si>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</si>
  <si>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</si>
  <si>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</si>
  <si>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</si>
  <si>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</si>
  <si>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</si>
  <si>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</si>
  <si>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</si>
  <si>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</si>
  <si>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</si>
  <si>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</si>
  <si>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</si>
  <si>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</si>
  <si>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</si>
  <si>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</si>
  <si>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</si>
  <si>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</si>
  <si>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</si>
  <si>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</si>
  <si>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</si>
  <si>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</si>
  <si>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</si>
  <si>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</si>
  <si>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</si>
  <si>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</si>
  <si>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</si>
  <si>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</si>
  <si>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</si>
  <si>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</si>
  <si>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</si>
  <si>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</si>
  <si>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</si>
  <si>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</si>
  <si>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</si>
  <si>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</si>
  <si>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</si>
  <si>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</si>
  <si>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</si>
  <si>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</si>
  <si>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</si>
  <si>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</si>
  <si>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</si>
  <si>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</si>
  <si>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</si>
  <si>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</si>
  <si>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</si>
  <si>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</si>
  <si>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</si>
  <si>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</si>
  <si>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</si>
  <si>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</si>
  <si>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</si>
  <si>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</si>
  <si>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</si>
  <si>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</si>
  <si>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</si>
  <si>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</si>
  <si>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</si>
  <si>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</si>
  <si>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</si>
  <si>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</si>
  <si>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</si>
  <si>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</si>
  <si>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</si>
  <si>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</si>
  <si>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</si>
  <si>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</si>
  <si>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</si>
  <si>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</si>
  <si>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</si>
  <si>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</si>
  <si>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</si>
  <si>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</si>
  <si>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</si>
  <si>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</si>
  <si>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</si>
  <si>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</si>
  <si>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</si>
  <si>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</si>
  <si>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</si>
  <si>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</si>
  <si>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</si>
  <si>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</si>
  <si>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</si>
  <si>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</si>
  <si>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</si>
  <si>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</si>
  <si>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</si>
  <si>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</si>
  <si>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</si>
  <si>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</si>
  <si>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</si>
  <si>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</si>
  <si>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</si>
  <si>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</si>
  <si>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</si>
  <si>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</si>
  <si>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</si>
  <si>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</si>
  <si>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</si>
  <si>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</si>
  <si>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</si>
  <si>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</si>
  <si>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</si>
  <si>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</si>
  <si>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</si>
  <si>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</si>
  <si>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</si>
  <si>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</si>
  <si>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</si>
  <si>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</si>
  <si>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</si>
  <si>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</si>
  <si>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</si>
  <si>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</si>
  <si>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</si>
  <si>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</si>
  <si>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</si>
  <si>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</si>
  <si>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</si>
  <si>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</si>
  <si>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</si>
  <si>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</si>
  <si>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</si>
  <si>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</si>
  <si>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</si>
  <si>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</si>
  <si>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</si>
  <si>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</si>
  <si>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</si>
  <si>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</si>
  <si>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</si>
  <si>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</si>
  <si>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</si>
  <si>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</si>
  <si>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</si>
  <si>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</si>
  <si>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</si>
  <si>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</si>
  <si>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</si>
  <si>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</si>
  <si>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</si>
  <si>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</si>
  <si>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</si>
  <si>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</si>
  <si>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</si>
  <si>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</si>
  <si>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</si>
  <si>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</si>
  <si>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</si>
  <si>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</si>
  <si>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</si>
  <si>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</si>
  <si>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</si>
  <si>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</si>
  <si>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</si>
  <si>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</si>
  <si>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</si>
  <si>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</si>
  <si>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</si>
  <si>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</si>
  <si>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</si>
  <si>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</si>
  <si>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</si>
  <si>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</si>
  <si>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</si>
  <si>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</si>
  <si>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</si>
  <si>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</si>
  <si>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</si>
  <si>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</si>
  <si>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</si>
  <si>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</si>
  <si>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</si>
  <si>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</si>
  <si>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</si>
  <si>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</si>
  <si>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</si>
  <si>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</si>
  <si>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</si>
  <si>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</si>
  <si>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</si>
  <si>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</si>
  <si>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</si>
  <si>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</si>
  <si>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</si>
  <si>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</si>
  <si>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</si>
  <si>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</si>
  <si>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</si>
  <si>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</si>
  <si>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</si>
  <si>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</si>
  <si>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</si>
  <si>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</si>
  <si>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</si>
  <si>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</si>
  <si>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</si>
  <si>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</si>
  <si>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</si>
  <si>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</si>
  <si>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</si>
  <si>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</si>
  <si>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</si>
  <si>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</si>
  <si>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</si>
  <si>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</si>
  <si>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</si>
  <si>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</si>
  <si>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</si>
  <si>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</si>
  <si>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</si>
  <si>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</si>
  <si>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</si>
  <si>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</si>
  <si>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</si>
  <si>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</si>
  <si>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</si>
  <si>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</si>
  <si>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</si>
  <si>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</si>
  <si>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</si>
  <si>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</si>
  <si>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</si>
  <si>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</si>
  <si>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</si>
  <si>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</si>
  <si>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</si>
  <si>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</si>
  <si>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</si>
  <si>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</si>
  <si>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</si>
  <si>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</si>
  <si>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</si>
  <si>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</si>
  <si>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</si>
  <si>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</si>
  <si>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</si>
  <si>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</si>
  <si>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</si>
  <si>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</si>
  <si>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</si>
  <si>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</si>
  <si>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</si>
  <si>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</si>
  <si>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</si>
  <si>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</si>
  <si>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</si>
  <si>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</si>
  <si>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</si>
  <si>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</si>
  <si>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</si>
  <si>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</si>
  <si>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</si>
  <si>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</si>
  <si>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</si>
  <si>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</si>
  <si>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</si>
  <si>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</si>
  <si>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</si>
  <si>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</si>
  <si>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</si>
  <si>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</si>
  <si>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</si>
  <si>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</si>
  <si>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</si>
  <si>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</si>
  <si>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</si>
  <si>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</si>
  <si>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</si>
  <si>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</si>
  <si>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</si>
  <si>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</si>
  <si>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</si>
  <si>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</si>
  <si>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</si>
  <si>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</si>
  <si>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</si>
  <si>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</si>
  <si>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</si>
  <si>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</si>
  <si>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</si>
  <si>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</si>
  <si>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</si>
  <si>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</si>
  <si>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</si>
  <si>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</si>
  <si>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</si>
  <si>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</si>
  <si>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</si>
  <si>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</si>
  <si>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</si>
  <si>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</si>
  <si>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</si>
  <si>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</si>
  <si>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</si>
  <si>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</si>
  <si>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</si>
  <si>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</si>
  <si>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</si>
  <si>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</si>
  <si>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</si>
  <si>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</si>
  <si>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</si>
  <si>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</si>
  <si>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</si>
  <si>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</si>
  <si>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</si>
  <si>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</si>
  <si>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</si>
  <si>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</si>
  <si>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</si>
  <si>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</si>
  <si>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</si>
  <si>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</si>
  <si>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</si>
  <si>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</si>
  <si>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</si>
  <si>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</si>
  <si>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</si>
  <si>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</si>
  <si>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</si>
  <si>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</si>
  <si>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</si>
  <si>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</si>
  <si>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</si>
  <si>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</si>
  <si>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</si>
  <si>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</si>
  <si>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</si>
  <si>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</si>
  <si>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</si>
  <si>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</si>
  <si>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</si>
  <si>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</si>
  <si>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</si>
  <si>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</si>
  <si>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</si>
  <si>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</si>
  <si>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</si>
  <si>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</si>
  <si>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</si>
  <si>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</si>
  <si>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</si>
  <si>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</si>
  <si>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</si>
  <si>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</si>
  <si>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</si>
  <si>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</si>
  <si>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</si>
  <si>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</si>
  <si>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</si>
  <si>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</si>
  <si>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</si>
  <si>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</si>
  <si>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</si>
  <si>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</si>
  <si>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</si>
  <si>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</si>
  <si>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</si>
  <si>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</si>
  <si>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</si>
  <si>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</si>
  <si>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</si>
  <si>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</si>
  <si>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</si>
  <si>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</si>
  <si>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</si>
  <si>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</si>
  <si>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</si>
  <si>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</si>
  <si>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</si>
  <si>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</si>
  <si>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</si>
  <si>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</si>
  <si>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</si>
  <si>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</si>
  <si>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</si>
  <si>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</si>
  <si>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</si>
  <si>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</si>
  <si>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</si>
  <si>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</si>
  <si>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</si>
  <si>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</si>
  <si>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</si>
  <si>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</si>
  <si>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</si>
  <si>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</si>
  <si>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</si>
  <si>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</si>
  <si>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</si>
  <si>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</si>
  <si>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</si>
  <si>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</si>
  <si>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</si>
  <si>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</si>
  <si>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</si>
  <si>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</si>
  <si>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</si>
  <si>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</si>
  <si>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</si>
  <si>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</si>
  <si>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</si>
  <si>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</si>
  <si>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</si>
  <si>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</si>
  <si>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</si>
  <si>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</si>
  <si>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</si>
  <si>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</si>
  <si>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</si>
  <si>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</si>
  <si>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</si>
  <si>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</si>
  <si>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</si>
  <si>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</si>
  <si>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</si>
  <si>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</si>
  <si>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</si>
  <si>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</si>
  <si>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</si>
  <si>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</si>
  <si>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</si>
  <si>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</si>
  <si>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</si>
  <si>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</si>
  <si>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</si>
  <si>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</si>
  <si>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</si>
  <si>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</si>
  <si>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</si>
  <si>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</si>
  <si>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</si>
  <si>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</si>
  <si>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</si>
  <si>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</si>
  <si>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</si>
  <si>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</si>
  <si>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</si>
  <si>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</si>
  <si>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</si>
  <si>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</si>
  <si>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</si>
  <si>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</si>
  <si>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</si>
  <si>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</si>
  <si>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</si>
  <si>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</si>
  <si>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</si>
  <si>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</si>
  <si>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</si>
  <si>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</si>
  <si>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</si>
  <si>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</si>
  <si>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</si>
  <si>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</si>
  <si>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</si>
  <si>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</si>
  <si>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</si>
  <si>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</si>
  <si>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</si>
  <si>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</si>
  <si>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</si>
  <si>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</si>
  <si>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</si>
  <si>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</si>
  <si>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</si>
  <si>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</si>
  <si>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</si>
  <si>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</si>
  <si>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</si>
  <si>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</si>
  <si>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</si>
  <si>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</si>
  <si>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</si>
  <si>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</si>
  <si>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</si>
  <si>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</si>
  <si>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</si>
  <si>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</si>
  <si>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</si>
  <si>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</si>
  <si>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</si>
  <si>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</si>
  <si>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</si>
  <si>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</si>
  <si>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</si>
  <si>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</si>
  <si>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</si>
  <si>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</si>
  <si>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</si>
  <si>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</si>
  <si>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</si>
  <si>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</si>
  <si>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</si>
  <si>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</si>
  <si>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</si>
  <si>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</si>
  <si>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</si>
  <si>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</si>
  <si>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</si>
  <si>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</si>
  <si>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</si>
  <si>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</si>
  <si>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</si>
  <si>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</si>
  <si>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</si>
  <si>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</si>
  <si>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</si>
  <si>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</si>
  <si>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</si>
  <si>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</si>
  <si>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</si>
  <si>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</si>
  <si>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</si>
  <si>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</si>
  <si>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</si>
  <si>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</si>
  <si>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</si>
  <si>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</si>
  <si>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</si>
  <si>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</si>
  <si>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</si>
  <si>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</si>
  <si>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</si>
  <si>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</si>
  <si>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</si>
  <si>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</si>
  <si>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</si>
  <si>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</si>
  <si>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</si>
  <si>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</si>
  <si>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</si>
  <si>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</si>
  <si>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</si>
  <si>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</si>
  <si>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</si>
  <si>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</si>
  <si>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</si>
  <si>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</si>
  <si>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</si>
  <si>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</si>
  <si>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</si>
  <si>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</si>
  <si>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</si>
  <si>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</si>
  <si>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</si>
  <si>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</si>
  <si>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</si>
  <si>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</si>
  <si>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</si>
  <si>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</si>
  <si>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</si>
  <si>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</si>
  <si>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</si>
  <si>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</si>
  <si>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</si>
  <si>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</si>
  <si>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</si>
  <si>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</si>
  <si>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</si>
  <si>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</si>
  <si>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</si>
  <si>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</si>
  <si>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</si>
  <si>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</si>
  <si>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</si>
  <si>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</si>
  <si>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</si>
  <si>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</si>
  <si>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</si>
  <si>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</si>
  <si>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</si>
  <si>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</si>
  <si>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</si>
  <si>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</si>
  <si>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</si>
  <si>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</si>
  <si>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</si>
  <si>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</si>
  <si>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</si>
  <si>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</si>
  <si>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</si>
  <si>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</si>
  <si>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</si>
  <si>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</si>
  <si>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</si>
  <si>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</si>
  <si>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</si>
  <si>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</si>
  <si>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</si>
  <si>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</si>
  <si>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</si>
  <si>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</si>
  <si>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</si>
  <si>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</si>
  <si>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</si>
  <si>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</si>
  <si>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</si>
  <si>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</si>
  <si>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</si>
  <si>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</si>
  <si>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</si>
  <si>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</si>
  <si>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</si>
  <si>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</si>
  <si>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</si>
  <si>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</si>
  <si>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</si>
  <si>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</si>
  <si>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</si>
  <si>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</si>
  <si>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</si>
  <si>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</si>
  <si>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</si>
  <si>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</si>
  <si>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</si>
  <si>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</si>
  <si>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</si>
  <si>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</si>
  <si>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</si>
  <si>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</si>
  <si>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</si>
  <si>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</si>
  <si>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</si>
  <si>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</si>
  <si>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</si>
  <si>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</si>
  <si>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</si>
  <si>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</si>
  <si>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</si>
  <si>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</si>
  <si>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</si>
  <si>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</si>
  <si>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</si>
  <si>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</si>
  <si>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</si>
  <si>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</si>
  <si>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</si>
  <si>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</si>
  <si>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</si>
  <si>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</si>
  <si>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</si>
  <si>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</si>
  <si>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</si>
  <si>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</si>
  <si>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</si>
  <si>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</si>
  <si>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</si>
  <si>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</si>
  <si>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</si>
  <si>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</si>
  <si>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</si>
  <si>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</si>
  <si>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</si>
  <si>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</si>
  <si>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</si>
  <si>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</si>
  <si>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</si>
  <si>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</si>
  <si>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</si>
  <si>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</si>
  <si>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</si>
  <si>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</si>
  <si>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</si>
  <si>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</si>
  <si>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</si>
  <si>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</si>
  <si>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</si>
  <si>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</si>
  <si>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</si>
  <si>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</si>
  <si>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</si>
  <si>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</si>
  <si>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</si>
  <si>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</si>
  <si>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</si>
  <si>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</si>
  <si>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</si>
  <si>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</si>
  <si>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</si>
  <si>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</si>
  <si>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</si>
  <si>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</si>
  <si>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</si>
  <si>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</si>
  <si>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</si>
  <si>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</si>
  <si>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</si>
  <si>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</si>
  <si>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</si>
  <si>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</si>
  <si>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</si>
  <si>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</si>
  <si>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</si>
  <si>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</si>
  <si>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</si>
  <si>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</si>
  <si>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</si>
  <si>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</si>
  <si>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</si>
  <si>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</si>
  <si>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</si>
  <si>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</si>
  <si>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</si>
  <si>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</si>
  <si>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</si>
  <si>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</si>
  <si>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</si>
  <si>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</si>
  <si>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</si>
  <si>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</si>
  <si>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</si>
  <si>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</si>
  <si>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</si>
  <si>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</si>
  <si>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</si>
  <si>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</si>
  <si>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</si>
  <si>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</si>
  <si>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</si>
  <si>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</si>
  <si>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</si>
  <si>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</si>
  <si>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</si>
  <si>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</si>
  <si>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</si>
  <si>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</si>
  <si>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</si>
  <si>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</si>
  <si>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</si>
  <si>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</si>
  <si>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</si>
  <si>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</si>
  <si>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</si>
  <si>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</si>
  <si>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</si>
  <si>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</si>
  <si>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</si>
  <si>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</si>
  <si>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</si>
  <si>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</si>
  <si>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</si>
  <si>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</si>
  <si>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</si>
  <si>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</si>
  <si>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</si>
  <si>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</si>
  <si>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</si>
  <si>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</si>
  <si>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</si>
  <si>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</si>
  <si>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</si>
  <si>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</si>
  <si>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</si>
  <si>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</si>
  <si>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</si>
  <si>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</si>
  <si>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</si>
  <si>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</si>
  <si>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</si>
  <si>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</si>
  <si>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</si>
  <si>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</si>
  <si>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</si>
  <si>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</si>
  <si>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</si>
  <si>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</si>
  <si>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</si>
  <si>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</si>
  <si>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</si>
  <si>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</si>
  <si>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</si>
  <si>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</si>
  <si>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</si>
  <si>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</si>
  <si>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</si>
  <si>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</si>
  <si>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</si>
  <si>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</si>
  <si>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</si>
  <si>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</si>
  <si>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</si>
  <si>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</si>
  <si>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</si>
  <si>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</si>
  <si>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</si>
  <si>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</si>
  <si>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</si>
  <si>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</si>
  <si>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</si>
  <si>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</si>
  <si>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</si>
  <si>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</si>
  <si>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</si>
  <si>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</si>
  <si>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</si>
  <si>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</si>
  <si>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</si>
  <si>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</si>
  <si>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</si>
  <si>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</si>
  <si>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</si>
  <si>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</si>
  <si>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</si>
  <si>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</si>
  <si>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</si>
  <si>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</si>
  <si>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</si>
  <si>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</si>
  <si>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</si>
  <si>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</si>
  <si>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</si>
  <si>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</si>
  <si>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</si>
  <si>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</si>
  <si>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</si>
  <si>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</si>
  <si>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</si>
  <si>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</si>
  <si>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</si>
  <si>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</si>
  <si>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</si>
  <si>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</si>
  <si>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</si>
  <si>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</si>
  <si>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</si>
  <si>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</si>
  <si>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</si>
  <si>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</si>
  <si>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</si>
  <si>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</si>
  <si>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</si>
  <si>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</si>
  <si>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</si>
  <si>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</si>
  <si>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</si>
  <si>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</si>
  <si>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</si>
  <si>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</si>
  <si>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</si>
  <si>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</si>
  <si>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</si>
  <si>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</si>
  <si>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</si>
  <si>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</si>
  <si>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</si>
  <si>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</si>
  <si>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</si>
  <si>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</si>
  <si>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</si>
  <si>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</si>
  <si>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</si>
  <si>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</si>
  <si>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</si>
  <si>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</si>
  <si>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</si>
  <si>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</si>
  <si>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</si>
  <si>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</si>
  <si>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</si>
  <si>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</si>
  <si>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</si>
  <si>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</si>
  <si>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</si>
  <si>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</si>
  <si>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</si>
  <si>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</si>
  <si>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</si>
  <si>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</si>
  <si>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</si>
  <si>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</si>
  <si>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</si>
  <si>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</si>
  <si>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</si>
  <si>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</si>
  <si>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</si>
  <si>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</si>
  <si>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</si>
  <si>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</si>
  <si>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</si>
  <si>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</si>
  <si>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</si>
  <si>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</si>
  <si>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</si>
  <si>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</si>
  <si>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</si>
  <si>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</si>
  <si>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</si>
  <si>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</si>
  <si>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</si>
  <si>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</si>
  <si>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</si>
  <si>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</si>
  <si>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</si>
  <si>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</si>
  <si>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</si>
  <si>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</si>
  <si>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</si>
  <si>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</si>
  <si>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</si>
  <si>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</si>
  <si>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</si>
  <si>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</si>
  <si>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</si>
  <si>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</si>
  <si>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</si>
  <si>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</si>
  <si>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</si>
  <si>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</si>
  <si>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</si>
  <si>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</si>
  <si>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</si>
  <si>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</si>
  <si>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</si>
  <si>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</si>
  <si>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</si>
  <si>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</si>
  <si>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</si>
  <si>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</si>
  <si>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</si>
  <si>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</si>
  <si>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</si>
  <si>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</si>
  <si>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</si>
  <si>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</si>
  <si>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</si>
  <si>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</si>
  <si>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</si>
  <si>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</si>
  <si>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</si>
  <si>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</si>
  <si>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</si>
  <si>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</si>
  <si>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</si>
  <si>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</si>
  <si>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</si>
  <si>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</si>
  <si>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</si>
  <si>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</si>
  <si>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</si>
  <si>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</si>
  <si>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</si>
  <si>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</si>
  <si>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</si>
  <si>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</si>
  <si>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</si>
  <si>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</si>
  <si>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</si>
  <si>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</si>
  <si>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</si>
  <si>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</si>
  <si>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</si>
  <si>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</si>
  <si>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</si>
  <si>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</si>
  <si>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</si>
  <si>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</si>
  <si>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</si>
  <si>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</si>
  <si>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</si>
  <si>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</si>
  <si>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</si>
  <si>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</si>
  <si>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</si>
  <si>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</si>
  <si>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</si>
  <si>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</si>
  <si>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</si>
  <si>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</si>
  <si>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</si>
  <si>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</si>
  <si>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</si>
  <si>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</si>
  <si>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</si>
  <si>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</si>
  <si>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</si>
  <si>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</si>
  <si>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</si>
  <si>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</si>
  <si>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</si>
  <si>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</si>
  <si>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</si>
  <si>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</si>
  <si>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</si>
  <si>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</si>
  <si>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</si>
  <si>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</si>
  <si>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</si>
  <si>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</si>
  <si>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</si>
  <si>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</si>
  <si>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</si>
  <si>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</si>
  <si>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</si>
  <si>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</si>
  <si>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</si>
  <si>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</si>
  <si>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</si>
  <si>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</si>
  <si>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</si>
  <si>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</si>
  <si>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</si>
  <si>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</si>
  <si>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</si>
  <si>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</si>
  <si>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</si>
  <si>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</si>
  <si>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</si>
  <si>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</si>
  <si>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</si>
  <si>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</si>
  <si>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</si>
  <si>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</si>
  <si>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</si>
  <si>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</si>
  <si>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</si>
  <si>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</si>
  <si>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</si>
  <si>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</si>
  <si>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</si>
  <si>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</si>
  <si>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</si>
  <si>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</si>
  <si>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</si>
  <si>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</si>
  <si>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</si>
  <si>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</si>
  <si>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</si>
  <si>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</si>
  <si>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</si>
  <si>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</si>
  <si>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</si>
  <si>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</si>
  <si>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</si>
  <si>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</si>
  <si>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</si>
  <si>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</si>
  <si>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</si>
  <si>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</si>
  <si>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</si>
  <si>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</si>
  <si>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</si>
  <si>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</si>
  <si>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</si>
  <si>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</si>
  <si>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</si>
  <si>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</si>
  <si>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</si>
  <si>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</si>
  <si>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</si>
  <si>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</si>
  <si>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</si>
  <si>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</si>
  <si>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</si>
  <si>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</si>
  <si>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</si>
  <si>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</si>
  <si>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</si>
  <si>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</si>
  <si>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</si>
  <si>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</si>
  <si>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</si>
  <si>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</si>
  <si>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</si>
  <si>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</si>
  <si>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</si>
  <si>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</si>
  <si>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</si>
  <si>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</si>
  <si>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</si>
  <si>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</si>
  <si>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</si>
  <si>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</si>
  <si>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</si>
  <si>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</si>
  <si>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</si>
  <si>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</si>
  <si>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</si>
  <si>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</si>
  <si>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</si>
  <si>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</si>
  <si>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</si>
  <si>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</si>
  <si>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</si>
  <si>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</si>
  <si>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</si>
  <si>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</si>
  <si>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</si>
  <si>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</si>
  <si>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</si>
  <si>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</si>
  <si>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</si>
  <si>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</si>
  <si>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</si>
  <si>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</si>
  <si>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</si>
  <si>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</si>
  <si>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</si>
  <si>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</si>
  <si>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</si>
  <si>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</si>
  <si>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</si>
  <si>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</si>
  <si>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</si>
  <si>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</si>
  <si>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</si>
  <si>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</si>
  <si>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</si>
  <si>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</si>
  <si>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</si>
  <si>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</si>
  <si>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</si>
  <si>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</si>
  <si>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</si>
  <si>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</si>
  <si>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</si>
  <si>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</si>
  <si>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</si>
  <si>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</si>
  <si>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</si>
  <si>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</si>
  <si>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</si>
  <si>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</si>
  <si>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</si>
  <si>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</si>
  <si>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</si>
  <si>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</si>
  <si>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</si>
  <si>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</si>
  <si>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</si>
  <si>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</si>
  <si>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</si>
  <si>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</si>
  <si>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</si>
  <si>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</si>
  <si>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</si>
  <si>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</si>
  <si>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</si>
  <si>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</si>
  <si>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</si>
  <si>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</si>
  <si>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</si>
  <si>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</si>
  <si>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</si>
  <si>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</si>
  <si>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</si>
  <si>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</si>
  <si>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</si>
  <si>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</si>
  <si>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</si>
  <si>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</si>
  <si>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</si>
  <si>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</si>
  <si>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</si>
  <si>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</si>
  <si>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</si>
  <si>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</si>
  <si>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</si>
  <si>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</si>
  <si>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</si>
  <si>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</si>
  <si>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</si>
  <si>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</si>
  <si>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</si>
  <si>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</si>
  <si>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</si>
  <si>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</si>
  <si>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</si>
  <si>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</si>
  <si>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</si>
  <si>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</si>
  <si>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</si>
  <si>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</si>
  <si>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</si>
  <si>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</si>
  <si>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</si>
  <si>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</si>
  <si>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</si>
  <si>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</si>
  <si>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</si>
  <si>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Entra no bloco no bloqueio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</si>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</sst>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14" fontId="2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5" dataDxfId="434" headerRowBorderDxfId="432" tableBorderDxfId="433" totalsRowBorderDxfId="43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30"/>
    <tableColumn id="11" xr3:uid="{33520CA5-F846-4E76-93B5-CB06B5FE2FAB}" name="Coordenação Cod" dataDxfId="429"/>
    <tableColumn id="2" xr3:uid="{C84FE88F-829A-43C2-9585-F43A9E153FAA}" name="Coordenação" dataDxfId="428"/>
    <tableColumn id="3" xr3:uid="{CF353A97-A9EF-46B5-8824-245D2CB759D0}" name="Gerência" dataDxfId="427"/>
    <tableColumn id="4" xr3:uid="{062C67FE-0D06-4582-BA9C-B087681F34EC}" name="SUB" dataDxfId="426"/>
    <tableColumn id="5" xr3:uid="{1DF130D1-4D15-4DFF-8266-F1B81CAA897E}" name="KM Inicio" dataDxfId="425"/>
    <tableColumn id="6" xr3:uid="{A344A0E9-F964-4FE5-9EB0-2661309404E9}" name="KM Fim" dataDxfId="424"/>
    <tableColumn id="7" xr3:uid="{B0ED4DF3-274E-46B6-A2D1-0985F47224C1}" name="Trecho" dataDxfId="423"/>
    <tableColumn id="8" xr3:uid="{1DE44FFC-B2F5-4DE5-A7E5-915DA69A16F8}" name="SB" dataDxfId="422"/>
    <tableColumn id="9" xr3:uid="{7841069B-E29E-4A5E-B561-931B24D14782}" name="NOME SUB" dataDxfId="421"/>
    <tableColumn id="10" xr3:uid="{01B251F8-5EA1-4C87-81E3-9BD14100B544}" name="Trecho Coordenação" dataDxfId="42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9"/>
    <tableColumn id="8" xr3:uid="{98E82858-1ECA-4DB3-8AE4-BBB972FC487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57" activePane="topRight" state="frozen"/>
      <selection pane="topRight" activeCell="B69" sqref="B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1220</v>
      </c>
      <c r="N62" s="139" t="s">
        <v>1221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1218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1222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516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1223</v>
      </c>
      <c r="N66" s="115" t="s">
        <v>1224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1225</v>
      </c>
      <c r="W66" s="115" t="s">
        <v>1226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1225</v>
      </c>
      <c r="W67" s="115" t="s">
        <v>1227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1225</v>
      </c>
      <c r="W68" s="115" t="s">
        <v>1228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</v>
      </c>
      <c r="B69" s="153"/>
      <c r="C69" s="154" t="str">
        <f>IF(BS_CONTROLE[[#This Row],[DATA]]="","",WEEKNUM(BS_CONTROLE[[#This Row],[DATA]]))</f>
        <v/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1229</v>
      </c>
      <c r="I69" s="156" t="s">
        <v>1229</v>
      </c>
      <c r="J69" s="139">
        <v>73</v>
      </c>
      <c r="K69" s="139">
        <v>61.15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69" s="116">
        <v>0.27083333333333331</v>
      </c>
      <c r="P69" s="116">
        <v>6.9444444444444447E-4</v>
      </c>
      <c r="Q69" s="115">
        <v>500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1225</v>
      </c>
      <c r="W69" s="115" t="s">
        <v>1230</v>
      </c>
      <c r="X69" s="114" t="s">
        <v>516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K59K62</v>
      </c>
      <c r="AO69" s="115">
        <f>IF(BS_CONTROLE[[#This Row],[SUB]]=0, "-", BS_CONTROLE[[#This Row],[SUB]])</f>
        <v>73</v>
      </c>
      <c r="AP69" s="115">
        <f>BS_CONTROLE[[#This Row],[KM - Inicio]]</f>
        <v>61.15</v>
      </c>
      <c r="AQ69" s="115">
        <f>BS_CONTROLE[[#This Row],[KM - Inicio]]</f>
        <v>61.15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 t="str">
        <f t="shared" si="1"/>
        <v>*</v>
      </c>
      <c r="BR69" s="20" t="str">
        <f t="shared" si="2"/>
        <v>*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6.9444444444444447E-4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1225</v>
      </c>
      <c r="W70" s="115" t="s">
        <v>1218</v>
      </c>
      <c r="X70" s="114" t="s">
        <v>516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6.9444444444444447E-4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1225</v>
      </c>
      <c r="W71" s="115" t="s">
        <v>1218</v>
      </c>
      <c r="X71" s="114" t="s">
        <v>516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ANTÔNIO (TP-713)45994</v>
      </c>
      <c r="B72" s="153">
        <v>45994</v>
      </c>
      <c r="C72" s="154">
        <f>IF(BS_CONTROLE[[#This Row],[DATA]]="","",WEEKNUM(BS_CONTROLE[[#This Row],[DATA]]))</f>
        <v>49</v>
      </c>
      <c r="D72" s="155" t="s">
        <v>938</v>
      </c>
      <c r="E72" s="246"/>
      <c r="F72" s="140" t="s">
        <v>874</v>
      </c>
      <c r="G72" s="175" t="str">
        <f>IF(D72="","*",VLOOKUP(F72,BS_ATIVIDADE[#Data],3,FALSE))</f>
        <v>SOLDA</v>
      </c>
      <c r="H72" s="13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72" s="156" t="s">
        <v>520</v>
      </c>
      <c r="J72" s="139">
        <v>73</v>
      </c>
      <c r="K72" s="139">
        <v>15.7</v>
      </c>
      <c r="L72" s="115" t="s">
        <v>520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2" s="116">
        <v>0.375</v>
      </c>
      <c r="P72" s="116">
        <v>6.25E-2</v>
      </c>
      <c r="Q72" s="115">
        <v>1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1165</v>
      </c>
      <c r="W72" s="115" t="s">
        <v>1218</v>
      </c>
      <c r="X72" s="114" t="s">
        <v>522</v>
      </c>
      <c r="Y72" s="141"/>
      <c r="Z72" s="114" t="s">
        <v>527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K14K18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ZTO-ZDZ</v>
      </c>
      <c r="AN72" s="115" t="str">
        <f>IF(BS_CONTROLE[[#This Row],[SB]]=0, "-", BS_CONTROLE[[#This Row],[SB]])</f>
        <v>K14K18</v>
      </c>
      <c r="AO72" s="115">
        <f>IF(BS_CONTROLE[[#This Row],[SUB]]=0, "-", BS_CONTROLE[[#This Row],[SUB]])</f>
        <v>73</v>
      </c>
      <c r="AP72" s="115">
        <f>BS_CONTROLE[[#This Row],[KM - Inicio]]</f>
        <v>15.7</v>
      </c>
      <c r="AQ72" s="115">
        <f>BS_CONTROLE[[#This Row],[KM - Inicio]]</f>
        <v>15.7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Antônio</v>
      </c>
      <c r="BG72" s="237" t="str">
        <f>BS_CONTROLE[[#This Row],[Responsavel pelo boletim]]</f>
        <v>Antônio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EDVAN (TP-691)45994</v>
      </c>
      <c r="B73" s="153">
        <v>45994</v>
      </c>
      <c r="C73" s="154">
        <f>IF(BS_CONTROLE[[#This Row],[DATA]]="","",WEEKNUM(BS_CONTROLE[[#This Row],[DATA]]))</f>
        <v>49</v>
      </c>
      <c r="D73" s="155" t="s">
        <v>959</v>
      </c>
      <c r="E73" s="234">
        <v>336</v>
      </c>
      <c r="F73" s="140" t="s">
        <v>844</v>
      </c>
      <c r="G73" s="175" t="str">
        <f>IF(D73="","*",VLOOKUP(F73,BS_ATIVIDADE[#Data],3,FALSE))</f>
        <v>ALÍVIO</v>
      </c>
      <c r="H73" s="139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ZTI2321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0.375</v>
      </c>
      <c r="P73" s="116">
        <v>0.125</v>
      </c>
      <c r="Q73" s="115">
        <v>600</v>
      </c>
      <c r="R73" s="10" t="str">
        <f>IFERROR(_xlfn.XLOOKUP(F73, BS_ATIVIDADE[ATIVIDADE],BS_ATIVIDADE[UNIDADE] ), "*")</f>
        <v>M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1231</v>
      </c>
      <c r="W73" s="115" t="s">
        <v>1216</v>
      </c>
      <c r="X73" s="114" t="s">
        <v>516</v>
      </c>
      <c r="Y73" s="141"/>
      <c r="Z73" s="114" t="s">
        <v>523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ALÍVIO DE TENSÃO</v>
      </c>
      <c r="AJ73" s="9" t="str">
        <f>IF(BS_CONTROLE[[#This Row],[Atividade]]=0, "-", BS_CONTROLE[[#This Row],[Atividade]])</f>
        <v>PDM - ALÍVIO DE TENSÃO</v>
      </c>
      <c r="AK73" s="33" t="str">
        <f>BS_CONTROLE[[#This Row],[Local - Partida]]</f>
        <v>ZTI2321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Wesley</v>
      </c>
      <c r="BG73" s="237" t="str">
        <f>BS_CONTROLE[[#This Row],[Responsavel pelo boletim]]</f>
        <v>Wesley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V88</v>
      </c>
      <c r="B74" s="153"/>
      <c r="C74" s="154" t="str">
        <f>IF(BS_CONTROLE[[#This Row],[DATA]]="","",WEEKNUM(BS_CONTROLE[[#This Row],[DATA]]))</f>
        <v/>
      </c>
      <c r="D74" s="155" t="s">
        <v>888</v>
      </c>
      <c r="E74" s="234">
        <v>336</v>
      </c>
      <c r="F74" s="140" t="s">
        <v>791</v>
      </c>
      <c r="G74" s="175" t="str">
        <f>IF(D74="","*",VLOOKUP(F74,BS_ATIVIDADE[#Data],3,FALSE))</f>
        <v>OUTROS - MECANIZAÇÃO</v>
      </c>
      <c r="H74" s="197" t="s">
        <v>1169</v>
      </c>
      <c r="I74" s="156" t="s">
        <v>1169</v>
      </c>
      <c r="J74" s="139">
        <v>70</v>
      </c>
      <c r="K74" s="139">
        <v>132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4" s="116">
        <v>0.29166666666666669</v>
      </c>
      <c r="P74" s="116">
        <v>4.1666666666666664E-2</v>
      </c>
      <c r="Q74" s="115">
        <v>1</v>
      </c>
      <c r="R74" s="10" t="str">
        <f>IFERROR(_xlfn.XLOOKUP(F74, BS_ATIVIDADE[ATIVIDADE],BS_ATIVIDADE[UNIDADE] ), "*")</f>
        <v>BINÁRIO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15" t="s">
        <v>1120</v>
      </c>
      <c r="W74" s="115" t="s">
        <v>651</v>
      </c>
      <c r="X74" s="114" t="s">
        <v>526</v>
      </c>
      <c r="Y74" s="141"/>
      <c r="Z74" s="114" t="s">
        <v>529</v>
      </c>
      <c r="AA74" s="162">
        <v>1</v>
      </c>
      <c r="AB74" s="163" t="s">
        <v>512</v>
      </c>
      <c r="AC74" s="163" t="s">
        <v>520</v>
      </c>
      <c r="AD74" s="188">
        <v>0.29166666666666669</v>
      </c>
      <c r="AE74" s="162">
        <v>6238</v>
      </c>
      <c r="AF74" s="162" t="s">
        <v>520</v>
      </c>
      <c r="AG74" s="139" t="s">
        <v>520</v>
      </c>
      <c r="AH74" s="16"/>
      <c r="AI74" s="14" t="str">
        <f>IF(BS_CONTROLE[[#This Row],[Atividade]]=0, "-", BS_CONTROLE[[#This Row],[Atividade]])</f>
        <v>MECANIZAÇÃO - MANUTENÇÃO</v>
      </c>
      <c r="AJ74" s="9" t="str">
        <f>IF(BS_CONTROLE[[#This Row],[Atividade]]=0, "-", BS_CONTROLE[[#This Row],[Atividade]])</f>
        <v>MECANIZAÇÃO - MANUTENÇÃO</v>
      </c>
      <c r="AK74" s="33" t="str">
        <f>BS_CONTROLE[[#This Row],[Local - Partida]]</f>
        <v>ZRO</v>
      </c>
      <c r="AL74" s="33" t="str">
        <f>BS_CONTROLE[[#This Row],[Local - Encerramento]]</f>
        <v>ZRO</v>
      </c>
      <c r="AM74" s="115" t="str">
        <f>IF(BS_CONTROLE[[#This Row],[Entre - Estações]]=0, "-", BS_CONTROLE[[#This Row],[Entre - Estações]])</f>
        <v>ZRX</v>
      </c>
      <c r="AN74" s="115" t="str">
        <f>IF(BS_CONTROLE[[#This Row],[SB]]=0, "-", BS_CONTROLE[[#This Row],[SB]])</f>
        <v>ZRX1331</v>
      </c>
      <c r="AO74" s="115">
        <f>IF(BS_CONTROLE[[#This Row],[SUB]]=0, "-", BS_CONTROLE[[#This Row],[SUB]])</f>
        <v>70</v>
      </c>
      <c r="AP74" s="115">
        <f>BS_CONTROLE[[#This Row],[KM - Inicio]]</f>
        <v>132</v>
      </c>
      <c r="AQ74" s="115">
        <f>BS_CONTROLE[[#This Row],[KM - Inicio]]</f>
        <v>132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BINÁRIO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85" t="str">
        <f>BS_CONTROLE[[#This Row],[Responsavel pelo boletim]]</f>
        <v>Saulo</v>
      </c>
      <c r="BG74" s="237" t="str">
        <f>BS_CONTROLE[[#This Row],[Responsavel pelo boletim]]</f>
        <v>Saulo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V83</v>
      </c>
      <c r="B75" s="153"/>
      <c r="C75" s="154" t="str">
        <f>IF(BS_CONTROLE[[#This Row],[DATA]]="","",WEEKNUM(BS_CONTROLE[[#This Row],[DATA]]))</f>
        <v/>
      </c>
      <c r="D75" s="159" t="s">
        <v>877</v>
      </c>
      <c r="E75" s="246">
        <v>269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1172</v>
      </c>
      <c r="X75" s="114" t="s">
        <v>526</v>
      </c>
      <c r="Y75" s="141"/>
      <c r="Z75" s="114" t="s">
        <v>530</v>
      </c>
      <c r="AA75" s="115">
        <v>1</v>
      </c>
      <c r="AB75" s="113" t="s">
        <v>512</v>
      </c>
      <c r="AC75" s="113" t="s">
        <v>520</v>
      </c>
      <c r="AD75" s="117">
        <v>0.29166666666666669</v>
      </c>
      <c r="AE75" s="186">
        <v>6233</v>
      </c>
      <c r="AF75" s="186" t="s">
        <v>520</v>
      </c>
      <c r="AG75" s="232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EXPANSÃO TURMA 145994</v>
      </c>
      <c r="B76" s="153">
        <v>45994</v>
      </c>
      <c r="C76" s="154">
        <f>IF(BS_CONTROLE[[#This Row],[DATA]]="","",WEEKNUM(BS_CONTROLE[[#This Row],[DATA]]))</f>
        <v>49</v>
      </c>
      <c r="D76" s="155" t="s">
        <v>693</v>
      </c>
      <c r="E76" s="234">
        <v>62</v>
      </c>
      <c r="F76" s="140" t="s">
        <v>753</v>
      </c>
      <c r="G76" s="175" t="str">
        <f>IF(D76="","*",VLOOKUP(F76,BS_ATIVIDADE[#Data],3,FALSE))</f>
        <v>EXPANSÃO</v>
      </c>
      <c r="H76" s="139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6" s="185" t="s">
        <v>520</v>
      </c>
      <c r="J76" s="139">
        <v>70</v>
      </c>
      <c r="K76" s="139">
        <v>114.048</v>
      </c>
      <c r="L76" s="115">
        <v>109.26600000000001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6" s="139" t="s">
        <v>1232</v>
      </c>
      <c r="O76" s="116">
        <v>0.375</v>
      </c>
      <c r="P76" s="116">
        <v>6.25E-2</v>
      </c>
      <c r="Q76" s="115">
        <v>1</v>
      </c>
      <c r="R76" s="10" t="str">
        <f>IFERROR(_xlfn.XLOOKUP(F76, BS_ATIVIDADE[ATIVIDADE],BS_ATIVIDADE[UNIDADE] ), "*")</f>
        <v>Nº DE SOLDA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1233</v>
      </c>
      <c r="W76" s="115" t="s">
        <v>1218</v>
      </c>
      <c r="X76" s="114" t="s">
        <v>522</v>
      </c>
      <c r="Y76" s="141"/>
      <c r="Z76" s="114" t="s">
        <v>529</v>
      </c>
      <c r="AA76" s="115" t="s">
        <v>520</v>
      </c>
      <c r="AB76" s="113" t="s">
        <v>520</v>
      </c>
      <c r="AC76" s="113" t="s">
        <v>520</v>
      </c>
      <c r="AD76" s="117" t="s">
        <v>520</v>
      </c>
      <c r="AE76" s="115" t="s">
        <v>520</v>
      </c>
      <c r="AF76" s="115" t="s">
        <v>520</v>
      </c>
      <c r="AG76" s="139" t="s">
        <v>520</v>
      </c>
      <c r="AH76" s="16"/>
      <c r="AI76" s="14" t="str">
        <f>IF(BS_CONTROLE[[#This Row],[Atividade]]=0, "-", BS_CONTROLE[[#This Row],[Atividade]])</f>
        <v>EXPANSÃO - SOLDA</v>
      </c>
      <c r="AJ76" s="9" t="str">
        <f>IF(BS_CONTROLE[[#This Row],[Atividade]]=0, "-", BS_CONTROLE[[#This Row],[Atividade]])</f>
        <v>EXPANSÃO - SOLDA</v>
      </c>
      <c r="AK76" s="33" t="str">
        <f>BS_CONTROLE[[#This Row],[Local - Partida]]</f>
        <v>ZCD1171</v>
      </c>
      <c r="AL76" s="33" t="str">
        <f>BS_CONTROLE[[#This Row],[Local - Encerramento]]</f>
        <v>-</v>
      </c>
      <c r="AM76" s="115" t="str">
        <f>IF(BS_CONTROLE[[#This Row],[Entre - Estações]]=0, "-", BS_CONTROLE[[#This Row],[Entre - Estações]])</f>
        <v>ZCD</v>
      </c>
      <c r="AN76" s="115" t="str">
        <f>IF(BS_CONTROLE[[#This Row],[SB]]=0, "-", BS_CONTROLE[[#This Row],[SB]])</f>
        <v>ZCD1171 / 1091111</v>
      </c>
      <c r="AO76" s="115">
        <f>IF(BS_CONTROLE[[#This Row],[SUB]]=0, "-", BS_CONTROLE[[#This Row],[SUB]])</f>
        <v>70</v>
      </c>
      <c r="AP76" s="115">
        <f>BS_CONTROLE[[#This Row],[KM - Inicio]]</f>
        <v>114.048</v>
      </c>
      <c r="AQ76" s="115">
        <f>BS_CONTROLE[[#This Row],[KM - Inicio]]</f>
        <v>114.048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Fábio Cabral</v>
      </c>
      <c r="BG76" s="237" t="str">
        <f>BS_CONTROLE[[#This Row],[Responsavel pelo boletim]]</f>
        <v>Fábio Cabral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V9245994</v>
      </c>
      <c r="B77" s="298">
        <v>45994</v>
      </c>
      <c r="C77" s="154">
        <f>IF(BS_CONTROLE[[#This Row],[DATA]]="","",WEEKNUM(BS_CONTROLE[[#This Row],[DATA]]))</f>
        <v>49</v>
      </c>
      <c r="D77" s="155" t="s">
        <v>895</v>
      </c>
      <c r="E77" s="234">
        <v>62</v>
      </c>
      <c r="F77" s="140" t="s">
        <v>751</v>
      </c>
      <c r="G77" s="175" t="str">
        <f>IF(D77="","*",VLOOKUP(F77,BS_ATIVIDADE[#Data],3,FALSE))</f>
        <v>EXPANSÃO</v>
      </c>
      <c r="H77" s="197" t="s">
        <v>1234</v>
      </c>
      <c r="I77" s="197" t="s">
        <v>1234</v>
      </c>
      <c r="J77" s="139">
        <v>70</v>
      </c>
      <c r="K77" s="139">
        <v>109.26600000000001</v>
      </c>
      <c r="L77" s="115" t="s">
        <v>520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7" s="139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7" s="116">
        <v>0.375</v>
      </c>
      <c r="P77" s="116">
        <v>4.1666666666666664E-2</v>
      </c>
      <c r="Q77" s="115">
        <v>50</v>
      </c>
      <c r="R77" s="10" t="str">
        <f>IFERROR(_xlfn.XLOOKUP(F77, BS_ATIVIDADE[ATIVIDADE],BS_ATIVIDADE[UNIDADE] ), "*")</f>
        <v>M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1233</v>
      </c>
      <c r="W77" s="115" t="s">
        <v>1235</v>
      </c>
      <c r="X77" s="114" t="s">
        <v>522</v>
      </c>
      <c r="Y77" s="141"/>
      <c r="Z77" s="114" t="s">
        <v>528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SOCADORA</v>
      </c>
      <c r="AJ77" s="9" t="str">
        <f>IF(BS_CONTROLE[[#This Row],[Atividade]]=0, "-", BS_CONTROLE[[#This Row],[Atividade]])</f>
        <v>EXPANSÃO - SOCADORA</v>
      </c>
      <c r="AK77" s="33" t="str">
        <f>BS_CONTROLE[[#This Row],[Local - Partida]]</f>
        <v>1091111</v>
      </c>
      <c r="AL77" s="33" t="str">
        <f>BS_CONTROLE[[#This Row],[Local - Encerramento]]</f>
        <v>1091111</v>
      </c>
      <c r="AM77" s="115" t="str">
        <f>IF(BS_CONTROLE[[#This Row],[Entre - Estações]]=0, "-", BS_CONTROLE[[#This Row],[Entre - Estações]])</f>
        <v>ZLI-ZCD</v>
      </c>
      <c r="AN77" s="115">
        <f>IF(BS_CONTROLE[[#This Row],[SB]]=0, "-", BS_CONTROLE[[#This Row],[SB]])</f>
        <v>109111</v>
      </c>
      <c r="AO77" s="115">
        <f>IF(BS_CONTROLE[[#This Row],[SUB]]=0, "-", BS_CONTROLE[[#This Row],[SUB]])</f>
        <v>70</v>
      </c>
      <c r="AP77" s="115">
        <f>BS_CONTROLE[[#This Row],[KM - Inicio]]</f>
        <v>109.26600000000001</v>
      </c>
      <c r="AQ77" s="115">
        <f>BS_CONTROLE[[#This Row],[KM - Inicio]]</f>
        <v>109.26600000000001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W58</v>
      </c>
      <c r="B78" s="153"/>
      <c r="C78" s="154" t="str">
        <f>IF(BS_CONTROLE[[#This Row],[DATA]]="","",WEEKNUM(BS_CONTROLE[[#This Row],[DATA]]))</f>
        <v/>
      </c>
      <c r="D78" s="155" t="s">
        <v>909</v>
      </c>
      <c r="E78" s="234">
        <v>62</v>
      </c>
      <c r="F78" s="140" t="s">
        <v>867</v>
      </c>
      <c r="G78" s="175" t="str">
        <f>IF(D78="","*",VLOOKUP(F78,BS_ATIVIDADE[#Data],3,FALSE))</f>
        <v>PEDRA</v>
      </c>
      <c r="H78" s="197" t="s">
        <v>1177</v>
      </c>
      <c r="I78" s="185" t="s">
        <v>1177</v>
      </c>
      <c r="J78" s="139">
        <v>70</v>
      </c>
      <c r="K78" s="139">
        <v>107</v>
      </c>
      <c r="L78" s="115">
        <v>102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8" s="116">
        <v>0.5</v>
      </c>
      <c r="P78" s="116">
        <v>6.25E-2</v>
      </c>
      <c r="Q78" s="115">
        <v>7</v>
      </c>
      <c r="R78" s="10" t="str">
        <f>IFERROR(_xlfn.XLOOKUP(F78, BS_ATIVIDADE[ATIVIDADE],BS_ATIVIDADE[UNIDADE] ), "*")</f>
        <v>VAGÕES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1178</v>
      </c>
      <c r="W78" s="115" t="s">
        <v>1152</v>
      </c>
      <c r="X78" s="114" t="s">
        <v>522</v>
      </c>
      <c r="Y78" s="141"/>
      <c r="Z78" s="114" t="s">
        <v>527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PDM - PEDRA - DESCARGA</v>
      </c>
      <c r="AJ78" s="9" t="str">
        <f>IF(BS_CONTROLE[[#This Row],[Atividade]]=0, "-", BS_CONTROLE[[#This Row],[Atividade]])</f>
        <v>PDM - PEDRA - DESCARGA</v>
      </c>
      <c r="AK78" s="33" t="str">
        <f>BS_CONTROLE[[#This Row],[Local - Partida]]</f>
        <v>106109</v>
      </c>
      <c r="AL78" s="33" t="str">
        <f>BS_CONTROLE[[#This Row],[Local - Encerramento]]</f>
        <v>106109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106109</v>
      </c>
      <c r="AO78" s="115">
        <f>IF(BS_CONTROLE[[#This Row],[SUB]]=0, "-", BS_CONTROLE[[#This Row],[SUB]])</f>
        <v>70</v>
      </c>
      <c r="AP78" s="115">
        <f>BS_CONTROLE[[#This Row],[KM - Inicio]]</f>
        <v>107</v>
      </c>
      <c r="AQ78" s="115">
        <f>BS_CONTROLE[[#This Row],[KM - Inicio]]</f>
        <v>107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VAGÕES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Israel</v>
      </c>
      <c r="BG78" s="237" t="str">
        <f>BS_CONTROLE[[#This Row],[Responsavel pelo boletim]]</f>
        <v>Israel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KLECIO (TP-699)45994</v>
      </c>
      <c r="B79" s="153">
        <v>45994</v>
      </c>
      <c r="C79" s="154">
        <f>IF(BS_CONTROLE[[#This Row],[DATA]]="","",WEEKNUM(BS_CONTROLE[[#This Row],[DATA]]))</f>
        <v>49</v>
      </c>
      <c r="D79" s="159" t="s">
        <v>985</v>
      </c>
      <c r="E79" s="234">
        <v>334</v>
      </c>
      <c r="F79" s="140" t="s">
        <v>874</v>
      </c>
      <c r="G79" s="175" t="str">
        <f>IF(D79="","*",VLOOKUP(F79,BS_ATIVIDADE[#Data],3,FALSE))</f>
        <v>SOLDA</v>
      </c>
      <c r="H79" s="197" t="s">
        <v>182</v>
      </c>
      <c r="I79" s="156" t="s">
        <v>520</v>
      </c>
      <c r="J79" s="139">
        <v>70</v>
      </c>
      <c r="K79" s="139">
        <v>104.58</v>
      </c>
      <c r="L79" s="115">
        <v>104.262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9" s="139" t="s">
        <v>182</v>
      </c>
      <c r="O79" s="116">
        <v>0.375</v>
      </c>
      <c r="P79" s="116">
        <v>0.125</v>
      </c>
      <c r="Q79" s="115">
        <v>2</v>
      </c>
      <c r="R79" s="10" t="str">
        <f>IFERROR(_xlfn.XLOOKUP(F79, BS_ATIVIDADE[ATIVIDADE],BS_ATIVIDADE[UNIDADE] ), "*")</f>
        <v>Nº DE SOLDA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1185</v>
      </c>
      <c r="W79" s="115" t="s">
        <v>1218</v>
      </c>
      <c r="X79" s="114" t="s">
        <v>516</v>
      </c>
      <c r="Y79" s="141"/>
      <c r="Z79" s="114" t="s">
        <v>517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3" t="str">
        <f>BS_CONTROLE[[#This Row],[Local - Partida]]</f>
        <v>ZLI1062</v>
      </c>
      <c r="AL79" s="33" t="str">
        <f>BS_CONTROLE[[#This Row],[Local - Encerramento]]</f>
        <v>-</v>
      </c>
      <c r="AM79" s="115" t="str">
        <f>IF(BS_CONTROLE[[#This Row],[Entre - Estações]]=0, "-", BS_CONTROLE[[#This Row],[Entre - Estações]])</f>
        <v>ZLI</v>
      </c>
      <c r="AN79" s="115" t="str">
        <f>IF(BS_CONTROLE[[#This Row],[SB]]=0, "-", BS_CONTROLE[[#This Row],[SB]])</f>
        <v>ZLI1062</v>
      </c>
      <c r="AO79" s="115">
        <f>IF(BS_CONTROLE[[#This Row],[SUB]]=0, "-", BS_CONTROLE[[#This Row],[SUB]])</f>
        <v>70</v>
      </c>
      <c r="AP79" s="115">
        <f>BS_CONTROLE[[#This Row],[KM - Inicio]]</f>
        <v>104.58</v>
      </c>
      <c r="AQ79" s="115">
        <f>BS_CONTROLE[[#This Row],[KM - Inicio]]</f>
        <v>104.58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Klécio</v>
      </c>
      <c r="BG79" s="237" t="str">
        <f>BS_CONTROLE[[#This Row],[Responsavel pelo boletim]]</f>
        <v>Klécio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>
        <f t="shared" si="12"/>
        <v>0</v>
      </c>
      <c r="BR79" s="20">
        <f t="shared" si="13"/>
        <v>0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W5845994</v>
      </c>
      <c r="B80" s="153">
        <v>45994</v>
      </c>
      <c r="C80" s="154">
        <f>IF(BS_CONTROLE[[#This Row],[DATA]]="","",WEEKNUM(BS_CONTROLE[[#This Row],[DATA]]))</f>
        <v>49</v>
      </c>
      <c r="D80" s="155" t="s">
        <v>909</v>
      </c>
      <c r="E80" s="234">
        <v>432</v>
      </c>
      <c r="F80" s="140" t="s">
        <v>885</v>
      </c>
      <c r="G80" s="175" t="str">
        <f>IF(D80="","*",VLOOKUP(F80,BS_ATIVIDADE[#Data],3,FALSE))</f>
        <v>OUTROS</v>
      </c>
      <c r="H80" s="197" t="s">
        <v>1177</v>
      </c>
      <c r="I80" s="185" t="s">
        <v>1177</v>
      </c>
      <c r="J80" s="139">
        <v>70</v>
      </c>
      <c r="K80" s="139">
        <v>87</v>
      </c>
      <c r="L80" s="115">
        <v>77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0" s="139" t="s">
        <v>1208</v>
      </c>
      <c r="O80" s="116">
        <v>0.375</v>
      </c>
      <c r="P80" s="116">
        <v>4.1666666666666664E-2</v>
      </c>
      <c r="Q80" s="115">
        <v>150</v>
      </c>
      <c r="R80" s="10" t="str">
        <f>IFERROR(_xlfn.XLOOKUP(F80, BS_ATIVIDADE[ATIVIDADE],BS_ATIVIDADE[UNIDADE] ), "*")</f>
        <v>Nº DE PEÇAS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1178</v>
      </c>
      <c r="W80" s="115" t="s">
        <v>1209</v>
      </c>
      <c r="X80" s="114" t="s">
        <v>522</v>
      </c>
      <c r="Y80" s="141"/>
      <c r="Z80" s="114" t="s">
        <v>523</v>
      </c>
      <c r="AA80" s="115" t="s">
        <v>1236</v>
      </c>
      <c r="AB80" s="113" t="s">
        <v>512</v>
      </c>
      <c r="AC80" s="187" t="s">
        <v>519</v>
      </c>
      <c r="AD80" s="117">
        <v>0.375</v>
      </c>
      <c r="AE80" s="115">
        <v>9341</v>
      </c>
      <c r="AF80" s="117" t="s">
        <v>520</v>
      </c>
      <c r="AG80" s="117" t="s">
        <v>520</v>
      </c>
      <c r="AH80" s="16"/>
      <c r="AI80" s="14" t="str">
        <f>IF(BS_CONTROLE[[#This Row],[Atividade]]=0, "-", BS_CONTROLE[[#This Row],[Atividade]])</f>
        <v>RECOLHIMENTO DE DORMENTE</v>
      </c>
      <c r="AJ80" s="9" t="str">
        <f>IF(BS_CONTROLE[[#This Row],[Atividade]]=0, "-", BS_CONTROLE[[#This Row],[Atividade]])</f>
        <v>RECOLHIMENTO DE DORMENTE</v>
      </c>
      <c r="AK80" s="33" t="str">
        <f>BS_CONTROLE[[#This Row],[Local - Partida]]</f>
        <v>106109</v>
      </c>
      <c r="AL80" s="33" t="str">
        <f>BS_CONTROLE[[#This Row],[Local - Encerramento]]</f>
        <v>106109</v>
      </c>
      <c r="AM80" s="115" t="str">
        <f>IF(BS_CONTROLE[[#This Row],[Entre - Estações]]=0, "-", BS_CONTROLE[[#This Row],[Entre - Estações]])</f>
        <v>ZAC-ZSW</v>
      </c>
      <c r="AN80" s="115" t="str">
        <f>IF(BS_CONTROLE[[#This Row],[SB]]=0, "-", BS_CONTROLE[[#This Row],[SB]])</f>
        <v>ZACZSW / ZAC1/ZNOZAC1</v>
      </c>
      <c r="AO80" s="115">
        <f>IF(BS_CONTROLE[[#This Row],[SUB]]=0, "-", BS_CONTROLE[[#This Row],[SUB]])</f>
        <v>70</v>
      </c>
      <c r="AP80" s="115">
        <f>BS_CONTROLE[[#This Row],[KM - Inicio]]</f>
        <v>87</v>
      </c>
      <c r="AQ80" s="115">
        <f>BS_CONTROLE[[#This Row],[KM - Inicio]]</f>
        <v>87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PEÇAS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Israel</v>
      </c>
      <c r="BG80" s="237" t="str">
        <f>BS_CONTROLE[[#This Row],[Responsavel pelo boletim]]</f>
        <v>Israel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E46</v>
      </c>
      <c r="B81" s="153"/>
      <c r="C81" s="154" t="str">
        <f>IF(BS_CONTROLE[[#This Row],[DATA]]="","",WEEKNUM(BS_CONTROLE[[#This Row],[DATA]]))</f>
        <v/>
      </c>
      <c r="D81" s="155" t="s">
        <v>839</v>
      </c>
      <c r="E81" s="234">
        <v>70</v>
      </c>
      <c r="F81" s="140" t="s">
        <v>759</v>
      </c>
      <c r="G81" s="175" t="str">
        <f>IF(D81="","*",VLOOKUP(F81,BS_ATIVIDADE[#Data],3,FALSE))</f>
        <v>TRILHEIRO - DESCARGA</v>
      </c>
      <c r="H81" s="197" t="s">
        <v>1237</v>
      </c>
      <c r="I81" s="156" t="s">
        <v>1237</v>
      </c>
      <c r="J81" s="139">
        <v>68</v>
      </c>
      <c r="K81" s="139">
        <v>73.483000000000004</v>
      </c>
      <c r="L81" s="115">
        <v>71.709999999999994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1" s="116">
        <v>0.39583333333333331</v>
      </c>
      <c r="P81" s="116">
        <v>6.25E-2</v>
      </c>
      <c r="Q81" s="115">
        <v>936</v>
      </c>
      <c r="R81" s="10" t="str">
        <f>IFERROR(_xlfn.XLOOKUP(F81, BS_ATIVIDADE[ATIVIDADE],BS_ATIVIDADE[UNIDADE] ), "*")</f>
        <v>M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1" s="115" t="s">
        <v>1238</v>
      </c>
      <c r="W81" s="115" t="s">
        <v>1194</v>
      </c>
      <c r="X81" s="114" t="s">
        <v>522</v>
      </c>
      <c r="Y81" s="141"/>
      <c r="Z81" s="114" t="s">
        <v>527</v>
      </c>
      <c r="AA81" s="115" t="s">
        <v>1239</v>
      </c>
      <c r="AB81" s="113" t="s">
        <v>512</v>
      </c>
      <c r="AC81" s="113" t="s">
        <v>519</v>
      </c>
      <c r="AD81" s="117">
        <v>0.35416666666666669</v>
      </c>
      <c r="AE81" s="115" t="s">
        <v>520</v>
      </c>
      <c r="AF81" s="115" t="s">
        <v>520</v>
      </c>
      <c r="AG81" s="139" t="s">
        <v>520</v>
      </c>
      <c r="AH81" s="16"/>
      <c r="AI81" s="14" t="str">
        <f>IF(BS_CONTROLE[[#This Row],[Atividade]]=0, "-", BS_CONTROLE[[#This Row],[Atividade]])</f>
        <v>TRILHEIRO - DESCARGA</v>
      </c>
      <c r="AJ81" s="9" t="str">
        <f>IF(BS_CONTROLE[[#This Row],[Atividade]]=0, "-", BS_CONTROLE[[#This Row],[Atividade]])</f>
        <v>TRILHEIRO - DESCARGA</v>
      </c>
      <c r="AK81" s="33" t="str">
        <f>BS_CONTROLE[[#This Row],[Local - Partida]]</f>
        <v>ZBV2</v>
      </c>
      <c r="AL81" s="33" t="str">
        <f>BS_CONTROLE[[#This Row],[Local - Encerramento]]</f>
        <v>ZBV2</v>
      </c>
      <c r="AM81" s="115" t="str">
        <f>IF(BS_CONTROLE[[#This Row],[Entre - Estações]]=0, "-", BS_CONTROLE[[#This Row],[Entre - Estações]])</f>
        <v>ZSU-ZNO</v>
      </c>
      <c r="AN81" s="115" t="str">
        <f>IF(BS_CONTROLE[[#This Row],[SB]]=0, "-", BS_CONTROLE[[#This Row],[SB]])</f>
        <v>K70K74</v>
      </c>
      <c r="AO81" s="115">
        <f>IF(BS_CONTROLE[[#This Row],[SUB]]=0, "-", BS_CONTROLE[[#This Row],[SUB]])</f>
        <v>68</v>
      </c>
      <c r="AP81" s="115">
        <f>BS_CONTROLE[[#This Row],[KM - Inicio]]</f>
        <v>73.483000000000004</v>
      </c>
      <c r="AQ81" s="115">
        <f>BS_CONTROLE[[#This Row],[KM - Inicio]]</f>
        <v>73.483000000000004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1" s="185" t="str">
        <f>BS_CONTROLE[[#This Row],[Responsavel pelo boletim]]</f>
        <v>Dedimes</v>
      </c>
      <c r="BG81" s="237" t="str">
        <f>BS_CONTROLE[[#This Row],[Responsavel pelo boletim]]</f>
        <v>Dedimes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/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6:AA79" name="Range1_1_7_1_1"/>
    <protectedRange sqref="AB48:AE49 AB54:AE55 AB109 AD101 AD114 AB107:AE107 AB105 AD109:AE109 AB130 AB133 AD133:AE133 AB131:AE132 AB175 AD175:AE175 AB182 AD182:AE182 AB192 AD192:AE192 AB207 AD207:AE207 AB235 AD235:AE235 AB57:AE59 AB76:AE79" name="Range1_1_7_34_2"/>
    <protectedRange sqref="AF48:AF49 AF54:AF55 AF109 AF107 AF131:AF133 AF175 AF182 AF192 AF207 AF235 AF57:AF59 AF76:AF7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70:AE73" name="Range1_1_7_35_1_1_2_1"/>
    <protectedRange sqref="AF66:AF73" name="Range1_1_8_28_1_2_1"/>
    <protectedRange sqref="V66:W66 V67:V71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2:Z190">
    <cfRule type="cellIs" dxfId="417" priority="43139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2:Z190">
    <cfRule type="cellIs" dxfId="416" priority="725" operator="equal">
      <formula>"NÃO"</formula>
    </cfRule>
    <cfRule type="cellIs" dxfId="415" priority="726" operator="equal">
      <formula>"SIM"</formula>
    </cfRule>
  </conditionalFormatting>
  <conditionalFormatting sqref="AZ9 AZ326:AZ784 AZ13:AZ14 AZ34:AZ324 AZ16:AZ25 AZ28 AZ11">
    <cfRule type="expression" dxfId="414" priority="43181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13" priority="43165" operator="equal">
      <formula>"ERRO"</formula>
    </cfRule>
  </conditionalFormatting>
  <conditionalFormatting sqref="BQ161:BQ788 BQ13 BQ34:BQ159 BQ17:BQ25 BQ11">
    <cfRule type="cellIs" dxfId="412" priority="43160" operator="equal">
      <formula>"Produção e Intervalo"</formula>
    </cfRule>
    <cfRule type="cellIs" dxfId="411" priority="43161" operator="equal">
      <formula>"Aderente"</formula>
    </cfRule>
    <cfRule type="cellIs" dxfId="410" priority="43162" operator="equal">
      <formula>"Intervalo"</formula>
    </cfRule>
    <cfRule type="cellIs" dxfId="409" priority="43163" operator="equal">
      <formula>"Produção"</formula>
    </cfRule>
    <cfRule type="cellIs" dxfId="408" priority="43164" operator="equal">
      <formula>"ERRO"</formula>
    </cfRule>
  </conditionalFormatting>
  <conditionalFormatting sqref="BR9:BS9 BR13:BS14 BR36:BS804 BR34:BR35 BS29:BS35 BR16:BS26 BR28:BS28 BR11:BS11 BS6:BS16 BS27">
    <cfRule type="cellIs" dxfId="407" priority="43142" operator="equal">
      <formula>"*"</formula>
    </cfRule>
    <cfRule type="cellIs" dxfId="406" priority="43143" operator="greaterThanOrEqual">
      <formula>1</formula>
    </cfRule>
    <cfRule type="cellIs" dxfId="405" priority="43144" operator="lessThan">
      <formula>1</formula>
    </cfRule>
  </conditionalFormatting>
  <conditionalFormatting sqref="BH787 BH9 BH34:BI35 BH36:BH407 BH410:BH784 BH13:BH14 BH16:BH25 BH28 BH11">
    <cfRule type="iconSet" priority="44965">
      <iconSet showValue="0">
        <cfvo type="percent" val="0"/>
        <cfvo type="num" val="1"/>
        <cfvo type="num" val="1" gte="0"/>
      </iconSet>
    </cfRule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4" priority="44982">
      <formula>#REF!=1</formula>
    </cfRule>
  </conditionalFormatting>
  <conditionalFormatting sqref="BP10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9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1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52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3" priority="563" operator="equal">
      <formula>"OPORTUNIDADE"</formula>
    </cfRule>
  </conditionalFormatting>
  <conditionalFormatting sqref="Z191">
    <cfRule type="cellIs" dxfId="402" priority="561" operator="equal">
      <formula>"NÃO"</formula>
    </cfRule>
    <cfRule type="cellIs" dxfId="401" priority="562" operator="equal">
      <formula>"SIM"</formula>
    </cfRule>
  </conditionalFormatting>
  <conditionalFormatting sqref="Z193">
    <cfRule type="cellIs" dxfId="400" priority="560" operator="equal">
      <formula>"OPORTUNIDADE"</formula>
    </cfRule>
  </conditionalFormatting>
  <conditionalFormatting sqref="Z193">
    <cfRule type="cellIs" dxfId="399" priority="558" operator="equal">
      <formula>"NÃO"</formula>
    </cfRule>
    <cfRule type="cellIs" dxfId="398" priority="559" operator="equal">
      <formula>"SIM"</formula>
    </cfRule>
  </conditionalFormatting>
  <conditionalFormatting sqref="BP18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7" priority="553" operator="equal">
      <formula>"OPORTUNIDADE"</formula>
    </cfRule>
  </conditionalFormatting>
  <conditionalFormatting sqref="Y191">
    <cfRule type="cellIs" dxfId="396" priority="551" operator="equal">
      <formula>"NÃO"</formula>
    </cfRule>
    <cfRule type="cellIs" dxfId="395" priority="552" operator="equal">
      <formula>"SIM"</formula>
    </cfRule>
  </conditionalFormatting>
  <conditionalFormatting sqref="Y193">
    <cfRule type="cellIs" dxfId="394" priority="550" operator="equal">
      <formula>"OPORTUNIDADE"</formula>
    </cfRule>
  </conditionalFormatting>
  <conditionalFormatting sqref="Y193">
    <cfRule type="cellIs" dxfId="393" priority="548" operator="equal">
      <formula>"NÃO"</formula>
    </cfRule>
    <cfRule type="cellIs" dxfId="392" priority="549" operator="equal">
      <formula>"SIM"</formula>
    </cfRule>
  </conditionalFormatting>
  <conditionalFormatting sqref="BP18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91" priority="499" operator="equal">
      <formula>"OPORTUNIDADE"</formula>
    </cfRule>
  </conditionalFormatting>
  <conditionalFormatting sqref="Z210">
    <cfRule type="cellIs" dxfId="390" priority="497" operator="equal">
      <formula>"NÃO"</formula>
    </cfRule>
    <cfRule type="cellIs" dxfId="389" priority="498" operator="equal">
      <formula>"SIM"</formula>
    </cfRule>
  </conditionalFormatting>
  <conditionalFormatting sqref="Y210:Y214">
    <cfRule type="cellIs" dxfId="388" priority="496" operator="equal">
      <formula>"OPORTUNIDADE"</formula>
    </cfRule>
  </conditionalFormatting>
  <conditionalFormatting sqref="Y210:Y214">
    <cfRule type="cellIs" dxfId="387" priority="494" operator="equal">
      <formula>"NÃO"</formula>
    </cfRule>
    <cfRule type="cellIs" dxfId="386" priority="495" operator="equal">
      <formula>"SIM"</formula>
    </cfRule>
  </conditionalFormatting>
  <conditionalFormatting sqref="Y208">
    <cfRule type="cellIs" dxfId="385" priority="493" operator="equal">
      <formula>"OPORTUNIDADE"</formula>
    </cfRule>
  </conditionalFormatting>
  <conditionalFormatting sqref="Y208">
    <cfRule type="cellIs" dxfId="384" priority="491" operator="equal">
      <formula>"NÃO"</formula>
    </cfRule>
    <cfRule type="cellIs" dxfId="383" priority="492" operator="equal">
      <formula>"SIM"</formula>
    </cfRule>
  </conditionalFormatting>
  <conditionalFormatting sqref="Y207">
    <cfRule type="cellIs" dxfId="382" priority="490" operator="equal">
      <formula>"OPORTUNIDADE"</formula>
    </cfRule>
  </conditionalFormatting>
  <conditionalFormatting sqref="Y207">
    <cfRule type="cellIs" dxfId="381" priority="488" operator="equal">
      <formula>"NÃO"</formula>
    </cfRule>
    <cfRule type="cellIs" dxfId="380" priority="489" operator="equal">
      <formula>"SIM"</formula>
    </cfRule>
  </conditionalFormatting>
  <conditionalFormatting sqref="Y206">
    <cfRule type="cellIs" dxfId="379" priority="487" operator="equal">
      <formula>"OPORTUNIDADE"</formula>
    </cfRule>
  </conditionalFormatting>
  <conditionalFormatting sqref="Y206">
    <cfRule type="cellIs" dxfId="378" priority="485" operator="equal">
      <formula>"NÃO"</formula>
    </cfRule>
    <cfRule type="cellIs" dxfId="377" priority="486" operator="equal">
      <formula>"SIM"</formula>
    </cfRule>
  </conditionalFormatting>
  <conditionalFormatting sqref="Y205">
    <cfRule type="cellIs" dxfId="376" priority="484" operator="equal">
      <formula>"OPORTUNIDADE"</formula>
    </cfRule>
  </conditionalFormatting>
  <conditionalFormatting sqref="Y205">
    <cfRule type="cellIs" dxfId="375" priority="482" operator="equal">
      <formula>"NÃO"</formula>
    </cfRule>
    <cfRule type="cellIs" dxfId="374" priority="483" operator="equal">
      <formula>"SIM"</formula>
    </cfRule>
  </conditionalFormatting>
  <conditionalFormatting sqref="Y204">
    <cfRule type="cellIs" dxfId="373" priority="481" operator="equal">
      <formula>"OPORTUNIDADE"</formula>
    </cfRule>
  </conditionalFormatting>
  <conditionalFormatting sqref="Y204">
    <cfRule type="cellIs" dxfId="372" priority="479" operator="equal">
      <formula>"NÃO"</formula>
    </cfRule>
    <cfRule type="cellIs" dxfId="371" priority="480" operator="equal">
      <formula>"SIM"</formula>
    </cfRule>
  </conditionalFormatting>
  <conditionalFormatting sqref="Y203">
    <cfRule type="cellIs" dxfId="370" priority="478" operator="equal">
      <formula>"OPORTUNIDADE"</formula>
    </cfRule>
  </conditionalFormatting>
  <conditionalFormatting sqref="Y203">
    <cfRule type="cellIs" dxfId="369" priority="476" operator="equal">
      <formula>"NÃO"</formula>
    </cfRule>
    <cfRule type="cellIs" dxfId="368" priority="477" operator="equal">
      <formula>"SIM"</formula>
    </cfRule>
  </conditionalFormatting>
  <conditionalFormatting sqref="BQ160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J169:BK169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62" priority="464" operator="equal">
      <formula>"OPORTUNIDADE"</formula>
    </cfRule>
  </conditionalFormatting>
  <conditionalFormatting sqref="Y221">
    <cfRule type="cellIs" dxfId="361" priority="462" operator="equal">
      <formula>"NÃO"</formula>
    </cfRule>
    <cfRule type="cellIs" dxfId="360" priority="463" operator="equal">
      <formula>"SIM"</formula>
    </cfRule>
  </conditionalFormatting>
  <conditionalFormatting sqref="Y229">
    <cfRule type="cellIs" dxfId="359" priority="458" operator="equal">
      <formula>"OPORTUNIDADE"</formula>
    </cfRule>
  </conditionalFormatting>
  <conditionalFormatting sqref="Y229">
    <cfRule type="cellIs" dxfId="358" priority="456" operator="equal">
      <formula>"NÃO"</formula>
    </cfRule>
    <cfRule type="cellIs" dxfId="357" priority="457" operator="equal">
      <formula>"SIM"</formula>
    </cfRule>
  </conditionalFormatting>
  <conditionalFormatting sqref="BP21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6" priority="439" operator="equal">
      <formula>"OPORTUNIDADE"</formula>
    </cfRule>
  </conditionalFormatting>
  <conditionalFormatting sqref="Y241:Z241">
    <cfRule type="cellIs" dxfId="355" priority="437" operator="equal">
      <formula>"NÃO"</formula>
    </cfRule>
    <cfRule type="cellIs" dxfId="354" priority="438" operator="equal">
      <formula>"SIM"</formula>
    </cfRule>
  </conditionalFormatting>
  <conditionalFormatting sqref="BP22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3" priority="432" operator="equal">
      <formula>"OPORTUNIDADE"</formula>
    </cfRule>
  </conditionalFormatting>
  <conditionalFormatting sqref="Z238">
    <cfRule type="cellIs" dxfId="352" priority="430" operator="equal">
      <formula>"NÃO"</formula>
    </cfRule>
    <cfRule type="cellIs" dxfId="351" priority="431" operator="equal">
      <formula>"SIM"</formula>
    </cfRule>
  </conditionalFormatting>
  <conditionalFormatting sqref="BK24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50" priority="381" operator="equal">
      <formula>"OPORTUNIDADE"</formula>
    </cfRule>
  </conditionalFormatting>
  <conditionalFormatting sqref="Y6:Y7">
    <cfRule type="cellIs" dxfId="349" priority="379" operator="equal">
      <formula>"NÃO"</formula>
    </cfRule>
    <cfRule type="cellIs" dxfId="348" priority="380" operator="equal">
      <formula>"SIM"</formula>
    </cfRule>
  </conditionalFormatting>
  <conditionalFormatting sqref="Z7">
    <cfRule type="cellIs" dxfId="347" priority="365" operator="equal">
      <formula>"OPORTUNIDADE"</formula>
    </cfRule>
  </conditionalFormatting>
  <conditionalFormatting sqref="Z7">
    <cfRule type="cellIs" dxfId="346" priority="363" operator="equal">
      <formula>"NÃO"</formula>
    </cfRule>
    <cfRule type="cellIs" dxfId="345" priority="364" operator="equal">
      <formula>"SIM"</formula>
    </cfRule>
  </conditionalFormatting>
  <conditionalFormatting sqref="AZ7">
    <cfRule type="expression" dxfId="344" priority="375">
      <formula>#REF!=1</formula>
    </cfRule>
  </conditionalFormatting>
  <conditionalFormatting sqref="BE7 U7 AY7">
    <cfRule type="cellIs" dxfId="343" priority="374" operator="equal">
      <formula>"ERRO"</formula>
    </cfRule>
  </conditionalFormatting>
  <conditionalFormatting sqref="BP7">
    <cfRule type="cellIs" dxfId="342" priority="369" operator="equal">
      <formula>"Produção e Intervalo"</formula>
    </cfRule>
    <cfRule type="cellIs" dxfId="341" priority="370" operator="equal">
      <formula>"Aderente"</formula>
    </cfRule>
    <cfRule type="cellIs" dxfId="340" priority="371" operator="equal">
      <formula>"Intervalo"</formula>
    </cfRule>
    <cfRule type="cellIs" dxfId="339" priority="372" operator="equal">
      <formula>"Produção"</formula>
    </cfRule>
    <cfRule type="cellIs" dxfId="338" priority="373" operator="equal">
      <formula>"ERRO"</formula>
    </cfRule>
  </conditionalFormatting>
  <conditionalFormatting sqref="BQ7:BR7">
    <cfRule type="cellIs" dxfId="337" priority="366" operator="equal">
      <formula>"*"</formula>
    </cfRule>
    <cfRule type="cellIs" dxfId="336" priority="367" operator="greaterThanOrEqual">
      <formula>1</formula>
    </cfRule>
    <cfRule type="cellIs" dxfId="335" priority="368" operator="lessThan">
      <formula>1</formula>
    </cfRule>
  </conditionalFormatting>
  <conditionalFormatting sqref="BH7">
    <cfRule type="iconSet" priority="376">
      <iconSet showValue="0">
        <cfvo type="percent" val="0"/>
        <cfvo type="num" val="1"/>
        <cfvo type="num" val="1" gte="0"/>
      </iconSet>
    </cfRule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4" priority="347" operator="equal">
      <formula>"OPORTUNIDADE"</formula>
    </cfRule>
  </conditionalFormatting>
  <conditionalFormatting sqref="Z6">
    <cfRule type="cellIs" dxfId="333" priority="345" operator="equal">
      <formula>"NÃO"</formula>
    </cfRule>
    <cfRule type="cellIs" dxfId="332" priority="346" operator="equal">
      <formula>"SIM"</formula>
    </cfRule>
  </conditionalFormatting>
  <conditionalFormatting sqref="AZ6">
    <cfRule type="expression" dxfId="331" priority="357">
      <formula>#REF!=1</formula>
    </cfRule>
  </conditionalFormatting>
  <conditionalFormatting sqref="U6 AY6 BE6">
    <cfRule type="cellIs" dxfId="330" priority="356" operator="equal">
      <formula>"ERRO"</formula>
    </cfRule>
  </conditionalFormatting>
  <conditionalFormatting sqref="BP6">
    <cfRule type="cellIs" dxfId="329" priority="351" operator="equal">
      <formula>"Produção e Intervalo"</formula>
    </cfRule>
    <cfRule type="cellIs" dxfId="328" priority="352" operator="equal">
      <formula>"Aderente"</formula>
    </cfRule>
    <cfRule type="cellIs" dxfId="327" priority="353" operator="equal">
      <formula>"Intervalo"</formula>
    </cfRule>
    <cfRule type="cellIs" dxfId="326" priority="354" operator="equal">
      <formula>"Produção"</formula>
    </cfRule>
    <cfRule type="cellIs" dxfId="325" priority="355" operator="equal">
      <formula>"ERRO"</formula>
    </cfRule>
  </conditionalFormatting>
  <conditionalFormatting sqref="BQ6:BR6">
    <cfRule type="cellIs" dxfId="324" priority="348" operator="equal">
      <formula>"*"</formula>
    </cfRule>
    <cfRule type="cellIs" dxfId="323" priority="349" operator="greaterThanOrEqual">
      <formula>1</formula>
    </cfRule>
    <cfRule type="cellIs" dxfId="322" priority="350" operator="lessThan">
      <formula>1</formula>
    </cfRule>
  </conditionalFormatting>
  <conditionalFormatting sqref="BI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60">
      <iconSet showValue="0">
        <cfvo type="percent" val="0"/>
        <cfvo type="num" val="1"/>
        <cfvo type="num" val="1" gte="0"/>
      </iconSet>
    </cfRule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42">
      <iconSet showValue="0">
        <cfvo type="percent" val="0"/>
        <cfvo type="num" val="1"/>
        <cfvo type="num" val="1" gte="0"/>
      </iconSet>
    </cfRule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21" priority="329" operator="equal">
      <formula>"OPORTUNIDADE"</formula>
    </cfRule>
  </conditionalFormatting>
  <conditionalFormatting sqref="Z8">
    <cfRule type="cellIs" dxfId="320" priority="327" operator="equal">
      <formula>"NÃO"</formula>
    </cfRule>
    <cfRule type="cellIs" dxfId="319" priority="328" operator="equal">
      <formula>"SIM"</formula>
    </cfRule>
  </conditionalFormatting>
  <conditionalFormatting sqref="AZ8">
    <cfRule type="expression" dxfId="318" priority="339">
      <formula>#REF!=1</formula>
    </cfRule>
  </conditionalFormatting>
  <conditionalFormatting sqref="BE8 U8 AY8">
    <cfRule type="cellIs" dxfId="317" priority="338" operator="equal">
      <formula>"ERRO"</formula>
    </cfRule>
  </conditionalFormatting>
  <conditionalFormatting sqref="BP8">
    <cfRule type="cellIs" dxfId="316" priority="333" operator="equal">
      <formula>"Produção e Intervalo"</formula>
    </cfRule>
    <cfRule type="cellIs" dxfId="315" priority="334" operator="equal">
      <formula>"Aderente"</formula>
    </cfRule>
    <cfRule type="cellIs" dxfId="314" priority="335" operator="equal">
      <formula>"Intervalo"</formula>
    </cfRule>
    <cfRule type="cellIs" dxfId="313" priority="336" operator="equal">
      <formula>"Produção"</formula>
    </cfRule>
    <cfRule type="cellIs" dxfId="312" priority="337" operator="equal">
      <formula>"ERRO"</formula>
    </cfRule>
  </conditionalFormatting>
  <conditionalFormatting sqref="BQ8:BR8 BQ9:BQ10 BQ14:BQ16 BQ26:BQ33">
    <cfRule type="cellIs" dxfId="311" priority="330" operator="equal">
      <formula>"*"</formula>
    </cfRule>
    <cfRule type="cellIs" dxfId="310" priority="331" operator="greaterThanOrEqual">
      <formula>1</formula>
    </cfRule>
    <cfRule type="cellIs" dxfId="309" priority="332" operator="lessThan">
      <formula>1</formula>
    </cfRule>
  </conditionalFormatting>
  <conditionalFormatting sqref="BJ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8" priority="325" operator="equal">
      <formula>"OPORTUNIDADE"</formula>
    </cfRule>
  </conditionalFormatting>
  <conditionalFormatting sqref="Y8">
    <cfRule type="cellIs" dxfId="307" priority="323" operator="equal">
      <formula>"NÃO"</formula>
    </cfRule>
    <cfRule type="cellIs" dxfId="306" priority="324" operator="equal">
      <formula>"SIM"</formula>
    </cfRule>
  </conditionalFormatting>
  <conditionalFormatting sqref="Z12">
    <cfRule type="cellIs" dxfId="305" priority="309" operator="equal">
      <formula>"OPORTUNIDADE"</formula>
    </cfRule>
  </conditionalFormatting>
  <conditionalFormatting sqref="Z12">
    <cfRule type="cellIs" dxfId="304" priority="307" operator="equal">
      <formula>"NÃO"</formula>
    </cfRule>
    <cfRule type="cellIs" dxfId="303" priority="308" operator="equal">
      <formula>"SIM"</formula>
    </cfRule>
  </conditionalFormatting>
  <conditionalFormatting sqref="AZ12">
    <cfRule type="expression" dxfId="302" priority="319">
      <formula>#REF!=1</formula>
    </cfRule>
  </conditionalFormatting>
  <conditionalFormatting sqref="U12 BE12">
    <cfRule type="cellIs" dxfId="301" priority="318" operator="equal">
      <formula>"ERRO"</formula>
    </cfRule>
  </conditionalFormatting>
  <conditionalFormatting sqref="BP12">
    <cfRule type="cellIs" dxfId="300" priority="313" operator="equal">
      <formula>"Produção e Intervalo"</formula>
    </cfRule>
    <cfRule type="cellIs" dxfId="299" priority="314" operator="equal">
      <formula>"Aderente"</formula>
    </cfRule>
    <cfRule type="cellIs" dxfId="298" priority="315" operator="equal">
      <formula>"Intervalo"</formula>
    </cfRule>
    <cfRule type="cellIs" dxfId="297" priority="316" operator="equal">
      <formula>"Produção"</formula>
    </cfRule>
    <cfRule type="cellIs" dxfId="296" priority="317" operator="equal">
      <formula>"ERRO"</formula>
    </cfRule>
  </conditionalFormatting>
  <conditionalFormatting sqref="BQ12:BR12">
    <cfRule type="cellIs" dxfId="295" priority="310" operator="equal">
      <formula>"*"</formula>
    </cfRule>
    <cfRule type="cellIs" dxfId="294" priority="311" operator="greaterThanOrEqual">
      <formula>1</formula>
    </cfRule>
    <cfRule type="cellIs" dxfId="293" priority="312" operator="lessThan">
      <formula>1</formula>
    </cfRule>
  </conditionalFormatting>
  <conditionalFormatting sqref="BH12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92" priority="306" operator="equal">
      <formula>"ERRO"</formula>
    </cfRule>
  </conditionalFormatting>
  <conditionalFormatting sqref="Y12">
    <cfRule type="cellIs" dxfId="291" priority="304" operator="equal">
      <formula>"OPORTUNIDADE"</formula>
    </cfRule>
  </conditionalFormatting>
  <conditionalFormatting sqref="Y12">
    <cfRule type="cellIs" dxfId="290" priority="302" operator="equal">
      <formula>"NÃO"</formula>
    </cfRule>
    <cfRule type="cellIs" dxfId="289" priority="303" operator="equal">
      <formula>"SIM"</formula>
    </cfRule>
  </conditionalFormatting>
  <conditionalFormatting sqref="Z30">
    <cfRule type="cellIs" dxfId="288" priority="287" operator="equal">
      <formula>"OPORTUNIDADE"</formula>
    </cfRule>
  </conditionalFormatting>
  <conditionalFormatting sqref="Z30">
    <cfRule type="cellIs" dxfId="287" priority="285" operator="equal">
      <formula>"NÃO"</formula>
    </cfRule>
    <cfRule type="cellIs" dxfId="286" priority="286" operator="equal">
      <formula>"SIM"</formula>
    </cfRule>
  </conditionalFormatting>
  <conditionalFormatting sqref="AZ30">
    <cfRule type="expression" dxfId="285" priority="297">
      <formula>#REF!=1</formula>
    </cfRule>
  </conditionalFormatting>
  <conditionalFormatting sqref="U30 BE30 AY30">
    <cfRule type="cellIs" dxfId="284" priority="296" operator="equal">
      <formula>"ERRO"</formula>
    </cfRule>
  </conditionalFormatting>
  <conditionalFormatting sqref="BP30">
    <cfRule type="cellIs" dxfId="283" priority="291" operator="equal">
      <formula>"Produção e Intervalo"</formula>
    </cfRule>
    <cfRule type="cellIs" dxfId="282" priority="292" operator="equal">
      <formula>"Aderente"</formula>
    </cfRule>
    <cfRule type="cellIs" dxfId="281" priority="293" operator="equal">
      <formula>"Intervalo"</formula>
    </cfRule>
    <cfRule type="cellIs" dxfId="280" priority="294" operator="equal">
      <formula>"Produção"</formula>
    </cfRule>
    <cfRule type="cellIs" dxfId="279" priority="295" operator="equal">
      <formula>"ERRO"</formula>
    </cfRule>
  </conditionalFormatting>
  <conditionalFormatting sqref="BR30">
    <cfRule type="cellIs" dxfId="278" priority="288" operator="equal">
      <formula>"*"</formula>
    </cfRule>
    <cfRule type="cellIs" dxfId="277" priority="289" operator="greaterThanOrEqual">
      <formula>1</formula>
    </cfRule>
    <cfRule type="cellIs" dxfId="276" priority="290" operator="lessThan">
      <formula>1</formula>
    </cfRule>
  </conditionalFormatting>
  <conditionalFormatting sqref="BH3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5" priority="270" operator="equal">
      <formula>"OPORTUNIDADE"</formula>
    </cfRule>
  </conditionalFormatting>
  <conditionalFormatting sqref="Z29">
    <cfRule type="cellIs" dxfId="274" priority="268" operator="equal">
      <formula>"NÃO"</formula>
    </cfRule>
    <cfRule type="cellIs" dxfId="273" priority="269" operator="equal">
      <formula>"SIM"</formula>
    </cfRule>
  </conditionalFormatting>
  <conditionalFormatting sqref="AZ29">
    <cfRule type="expression" dxfId="272" priority="280">
      <formula>#REF!=1</formula>
    </cfRule>
  </conditionalFormatting>
  <conditionalFormatting sqref="U29 BE29 AY29">
    <cfRule type="cellIs" dxfId="271" priority="279" operator="equal">
      <formula>"ERRO"</formula>
    </cfRule>
  </conditionalFormatting>
  <conditionalFormatting sqref="BP29">
    <cfRule type="cellIs" dxfId="270" priority="274" operator="equal">
      <formula>"Produção e Intervalo"</formula>
    </cfRule>
    <cfRule type="cellIs" dxfId="269" priority="275" operator="equal">
      <formula>"Aderente"</formula>
    </cfRule>
    <cfRule type="cellIs" dxfId="268" priority="276" operator="equal">
      <formula>"Intervalo"</formula>
    </cfRule>
    <cfRule type="cellIs" dxfId="267" priority="277" operator="equal">
      <formula>"Produção"</formula>
    </cfRule>
    <cfRule type="cellIs" dxfId="266" priority="278" operator="equal">
      <formula>"ERRO"</formula>
    </cfRule>
  </conditionalFormatting>
  <conditionalFormatting sqref="BR29">
    <cfRule type="cellIs" dxfId="265" priority="271" operator="equal">
      <formula>"*"</formula>
    </cfRule>
    <cfRule type="cellIs" dxfId="264" priority="272" operator="greaterThanOrEqual">
      <formula>1</formula>
    </cfRule>
    <cfRule type="cellIs" dxfId="263" priority="273" operator="lessThan">
      <formula>1</formula>
    </cfRule>
  </conditionalFormatting>
  <conditionalFormatting sqref="BH29">
    <cfRule type="iconSet" priority="281">
      <iconSet showValue="0">
        <cfvo type="percent" val="0"/>
        <cfvo type="num" val="1"/>
        <cfvo type="num" val="1" gte="0"/>
      </iconSet>
    </cfRule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62" priority="264" operator="equal">
      <formula>"OPORTUNIDADE"</formula>
    </cfRule>
  </conditionalFormatting>
  <conditionalFormatting sqref="Y29:Y30">
    <cfRule type="cellIs" dxfId="261" priority="262" operator="equal">
      <formula>"NÃO"</formula>
    </cfRule>
    <cfRule type="cellIs" dxfId="260" priority="263" operator="equal">
      <formula>"SIM"</formula>
    </cfRule>
  </conditionalFormatting>
  <conditionalFormatting sqref="Z31">
    <cfRule type="cellIs" dxfId="259" priority="249" operator="equal">
      <formula>"OPORTUNIDADE"</formula>
    </cfRule>
  </conditionalFormatting>
  <conditionalFormatting sqref="Z31">
    <cfRule type="cellIs" dxfId="258" priority="247" operator="equal">
      <formula>"NÃO"</formula>
    </cfRule>
    <cfRule type="cellIs" dxfId="257" priority="248" operator="equal">
      <formula>"SIM"</formula>
    </cfRule>
  </conditionalFormatting>
  <conditionalFormatting sqref="AZ31">
    <cfRule type="expression" dxfId="256" priority="259">
      <formula>#REF!=1</formula>
    </cfRule>
  </conditionalFormatting>
  <conditionalFormatting sqref="BE31 U31 AY31:AY33">
    <cfRule type="cellIs" dxfId="255" priority="258" operator="equal">
      <formula>"ERRO"</formula>
    </cfRule>
  </conditionalFormatting>
  <conditionalFormatting sqref="BR31">
    <cfRule type="cellIs" dxfId="254" priority="250" operator="equal">
      <formula>"*"</formula>
    </cfRule>
    <cfRule type="cellIs" dxfId="253" priority="251" operator="greaterThanOrEqual">
      <formula>1</formula>
    </cfRule>
    <cfRule type="cellIs" dxfId="252" priority="252" operator="lessThan">
      <formula>1</formula>
    </cfRule>
  </conditionalFormatting>
  <conditionalFormatting sqref="BI31:BJ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44">
      <iconSet showValue="0">
        <cfvo type="percent" val="0"/>
        <cfvo type="num" val="1"/>
        <cfvo type="num" val="1" gte="0"/>
      </iconSet>
    </cfRule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51" priority="239" operator="equal">
      <formula>"OPORTUNIDADE"</formula>
    </cfRule>
  </conditionalFormatting>
  <conditionalFormatting sqref="Y31:Y33">
    <cfRule type="cellIs" dxfId="250" priority="237" operator="equal">
      <formula>"NÃO"</formula>
    </cfRule>
    <cfRule type="cellIs" dxfId="249" priority="238" operator="equal">
      <formula>"SIM"</formula>
    </cfRule>
  </conditionalFormatting>
  <conditionalFormatting sqref="Y15:Z15">
    <cfRule type="cellIs" dxfId="248" priority="220" operator="equal">
      <formula>"OPORTUNIDADE"</formula>
    </cfRule>
  </conditionalFormatting>
  <conditionalFormatting sqref="Y15:Z15">
    <cfRule type="cellIs" dxfId="247" priority="218" operator="equal">
      <formula>"NÃO"</formula>
    </cfRule>
    <cfRule type="cellIs" dxfId="246" priority="219" operator="equal">
      <formula>"SIM"</formula>
    </cfRule>
  </conditionalFormatting>
  <conditionalFormatting sqref="AZ15">
    <cfRule type="expression" dxfId="245" priority="230">
      <formula>#REF!=1</formula>
    </cfRule>
  </conditionalFormatting>
  <conditionalFormatting sqref="U15 BE15 AY15">
    <cfRule type="cellIs" dxfId="244" priority="229" operator="equal">
      <formula>"ERRO"</formula>
    </cfRule>
  </conditionalFormatting>
  <conditionalFormatting sqref="BR15">
    <cfRule type="cellIs" dxfId="243" priority="221" operator="equal">
      <formula>"*"</formula>
    </cfRule>
    <cfRule type="cellIs" dxfId="242" priority="222" operator="greaterThanOrEqual">
      <formula>1</formula>
    </cfRule>
    <cfRule type="cellIs" dxfId="241" priority="223" operator="lessThan">
      <formula>1</formula>
    </cfRule>
  </conditionalFormatting>
  <conditionalFormatting sqref="BJ15:BK1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40" priority="199" operator="equal">
      <formula>"OPORTUNIDADE"</formula>
    </cfRule>
  </conditionalFormatting>
  <conditionalFormatting sqref="Z32">
    <cfRule type="cellIs" dxfId="239" priority="197" operator="equal">
      <formula>"NÃO"</formula>
    </cfRule>
    <cfRule type="cellIs" dxfId="238" priority="198" operator="equal">
      <formula>"SIM"</formula>
    </cfRule>
  </conditionalFormatting>
  <conditionalFormatting sqref="AZ32">
    <cfRule type="expression" dxfId="237" priority="209">
      <formula>#REF!=1</formula>
    </cfRule>
  </conditionalFormatting>
  <conditionalFormatting sqref="BE32 U32">
    <cfRule type="cellIs" dxfId="236" priority="208" operator="equal">
      <formula>"ERRO"</formula>
    </cfRule>
  </conditionalFormatting>
  <conditionalFormatting sqref="BR32">
    <cfRule type="cellIs" dxfId="235" priority="200" operator="equal">
      <formula>"*"</formula>
    </cfRule>
    <cfRule type="cellIs" dxfId="234" priority="201" operator="greaterThanOrEqual">
      <formula>1</formula>
    </cfRule>
    <cfRule type="cellIs" dxfId="233" priority="202" operator="lessThan">
      <formula>1</formula>
    </cfRule>
  </conditionalFormatting>
  <conditionalFormatting sqref="BI3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32" priority="177" operator="equal">
      <formula>"OPORTUNIDADE"</formula>
    </cfRule>
  </conditionalFormatting>
  <conditionalFormatting sqref="Z33">
    <cfRule type="cellIs" dxfId="231" priority="175" operator="equal">
      <formula>"NÃO"</formula>
    </cfRule>
    <cfRule type="cellIs" dxfId="230" priority="176" operator="equal">
      <formula>"SIM"</formula>
    </cfRule>
  </conditionalFormatting>
  <conditionalFormatting sqref="AZ33">
    <cfRule type="expression" dxfId="229" priority="187">
      <formula>#REF!=1</formula>
    </cfRule>
  </conditionalFormatting>
  <conditionalFormatting sqref="BE33 U33">
    <cfRule type="cellIs" dxfId="228" priority="186" operator="equal">
      <formula>"ERRO"</formula>
    </cfRule>
  </conditionalFormatting>
  <conditionalFormatting sqref="BR33">
    <cfRule type="cellIs" dxfId="227" priority="178" operator="equal">
      <formula>"*"</formula>
    </cfRule>
    <cfRule type="cellIs" dxfId="226" priority="179" operator="greaterThanOrEqual">
      <formula>1</formula>
    </cfRule>
    <cfRule type="cellIs" dxfId="225" priority="180" operator="lessThan">
      <formula>1</formula>
    </cfRule>
  </conditionalFormatting>
  <conditionalFormatting sqref="BH33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4" priority="157" operator="equal">
      <formula>"OPORTUNIDADE"</formula>
    </cfRule>
  </conditionalFormatting>
  <conditionalFormatting sqref="Y26:Z26">
    <cfRule type="cellIs" dxfId="223" priority="155" operator="equal">
      <formula>"NÃO"</formula>
    </cfRule>
    <cfRule type="cellIs" dxfId="222" priority="156" operator="equal">
      <formula>"SIM"</formula>
    </cfRule>
  </conditionalFormatting>
  <conditionalFormatting sqref="AZ26">
    <cfRule type="expression" dxfId="221" priority="167">
      <formula>#REF!=1</formula>
    </cfRule>
  </conditionalFormatting>
  <conditionalFormatting sqref="U26 BE26 AY26">
    <cfRule type="cellIs" dxfId="220" priority="166" operator="equal">
      <formula>"ERRO"</formula>
    </cfRule>
  </conditionalFormatting>
  <conditionalFormatting sqref="BJ26:BK2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9" priority="136" operator="equal">
      <formula>"OPORTUNIDADE"</formula>
    </cfRule>
  </conditionalFormatting>
  <conditionalFormatting sqref="Y27:Z27">
    <cfRule type="cellIs" dxfId="218" priority="134" operator="equal">
      <formula>"NÃO"</formula>
    </cfRule>
    <cfRule type="cellIs" dxfId="217" priority="135" operator="equal">
      <formula>"SIM"</formula>
    </cfRule>
  </conditionalFormatting>
  <conditionalFormatting sqref="AZ27">
    <cfRule type="expression" dxfId="216" priority="146">
      <formula>#REF!=1</formula>
    </cfRule>
  </conditionalFormatting>
  <conditionalFormatting sqref="AY27 BE27 U27">
    <cfRule type="cellIs" dxfId="215" priority="145" operator="equal">
      <formula>"ERRO"</formula>
    </cfRule>
  </conditionalFormatting>
  <conditionalFormatting sqref="BR27">
    <cfRule type="cellIs" dxfId="214" priority="137" operator="equal">
      <formula>"*"</formula>
    </cfRule>
    <cfRule type="cellIs" dxfId="213" priority="138" operator="greaterThanOrEqual">
      <formula>1</formula>
    </cfRule>
    <cfRule type="cellIs" dxfId="212" priority="139" operator="lessThan">
      <formula>1</formula>
    </cfRule>
  </conditionalFormatting>
  <conditionalFormatting sqref="BJ2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51">
      <iconSet showValue="0">
        <cfvo type="percent" val="0"/>
        <cfvo type="num" val="1"/>
        <cfvo type="num" val="1" gte="0"/>
      </iconSet>
    </cfRule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11" priority="120" operator="equal">
      <formula>"OPORTUNIDADE"</formula>
    </cfRule>
  </conditionalFormatting>
  <conditionalFormatting sqref="Z10">
    <cfRule type="cellIs" dxfId="210" priority="118" operator="equal">
      <formula>"NÃO"</formula>
    </cfRule>
    <cfRule type="cellIs" dxfId="209" priority="119" operator="equal">
      <formula>"SIM"</formula>
    </cfRule>
  </conditionalFormatting>
  <conditionalFormatting sqref="AZ10">
    <cfRule type="expression" dxfId="208" priority="130">
      <formula>#REF!=1</formula>
    </cfRule>
  </conditionalFormatting>
  <conditionalFormatting sqref="U10 BE10">
    <cfRule type="cellIs" dxfId="207" priority="129" operator="equal">
      <formula>"ERRO"</formula>
    </cfRule>
  </conditionalFormatting>
  <conditionalFormatting sqref="BP10">
    <cfRule type="cellIs" dxfId="206" priority="124" operator="equal">
      <formula>"Produção e Intervalo"</formula>
    </cfRule>
    <cfRule type="cellIs" dxfId="205" priority="125" operator="equal">
      <formula>"Aderente"</formula>
    </cfRule>
    <cfRule type="cellIs" dxfId="204" priority="126" operator="equal">
      <formula>"Intervalo"</formula>
    </cfRule>
    <cfRule type="cellIs" dxfId="203" priority="127" operator="equal">
      <formula>"Produção"</formula>
    </cfRule>
    <cfRule type="cellIs" dxfId="202" priority="128" operator="equal">
      <formula>"ERRO"</formula>
    </cfRule>
  </conditionalFormatting>
  <conditionalFormatting sqref="BR10">
    <cfRule type="cellIs" dxfId="201" priority="121" operator="equal">
      <formula>"*"</formula>
    </cfRule>
    <cfRule type="cellIs" dxfId="200" priority="122" operator="greaterThanOrEqual">
      <formula>1</formula>
    </cfRule>
    <cfRule type="cellIs" dxfId="199" priority="123" operator="lessThan">
      <formula>1</formula>
    </cfRule>
  </conditionalFormatting>
  <conditionalFormatting sqref="BH10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8" priority="117" operator="equal">
      <formula>"ERRO"</formula>
    </cfRule>
  </conditionalFormatting>
  <conditionalFormatting sqref="Y10">
    <cfRule type="cellIs" dxfId="197" priority="115" operator="equal">
      <formula>"OPORTUNIDADE"</formula>
    </cfRule>
  </conditionalFormatting>
  <conditionalFormatting sqref="Y10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94" priority="84" operator="equal">
      <formula>"OPORTUNIDADE"</formula>
    </cfRule>
  </conditionalFormatting>
  <conditionalFormatting sqref="Z40">
    <cfRule type="cellIs" dxfId="193" priority="82" operator="equal">
      <formula>"NÃO"</formula>
    </cfRule>
    <cfRule type="cellIs" dxfId="192" priority="83" operator="equal">
      <formula>"SIM"</formula>
    </cfRule>
  </conditionalFormatting>
  <conditionalFormatting sqref="Z38">
    <cfRule type="cellIs" dxfId="191" priority="78" operator="equal">
      <formula>"OPORTUNIDADE"</formula>
    </cfRule>
  </conditionalFormatting>
  <conditionalFormatting sqref="Z38">
    <cfRule type="cellIs" dxfId="190" priority="76" operator="equal">
      <formula>"NÃO"</formula>
    </cfRule>
    <cfRule type="cellIs" dxfId="189" priority="77" operator="equal">
      <formula>"SIM"</formula>
    </cfRule>
  </conditionalFormatting>
  <conditionalFormatting sqref="Z37">
    <cfRule type="cellIs" dxfId="188" priority="75" operator="equal">
      <formula>"OPORTUNIDADE"</formula>
    </cfRule>
  </conditionalFormatting>
  <conditionalFormatting sqref="Z37">
    <cfRule type="cellIs" dxfId="187" priority="73" operator="equal">
      <formula>"NÃO"</formula>
    </cfRule>
    <cfRule type="cellIs" dxfId="186" priority="74" operator="equal">
      <formula>"SIM"</formula>
    </cfRule>
  </conditionalFormatting>
  <conditionalFormatting sqref="Z39">
    <cfRule type="cellIs" dxfId="185" priority="72" operator="equal">
      <formula>"OPORTUNIDADE"</formula>
    </cfRule>
  </conditionalFormatting>
  <conditionalFormatting sqref="Z39">
    <cfRule type="cellIs" dxfId="184" priority="70" operator="equal">
      <formula>"NÃO"</formula>
    </cfRule>
    <cfRule type="cellIs" dxfId="183" priority="71" operator="equal">
      <formula>"SIM"</formula>
    </cfRule>
  </conditionalFormatting>
  <conditionalFormatting sqref="Z41">
    <cfRule type="cellIs" dxfId="182" priority="66" operator="equal">
      <formula>"OPORTUNIDADE"</formula>
    </cfRule>
  </conditionalFormatting>
  <conditionalFormatting sqref="Z41">
    <cfRule type="cellIs" dxfId="181" priority="64" operator="equal">
      <formula>"NÃO"</formula>
    </cfRule>
    <cfRule type="cellIs" dxfId="180" priority="65" operator="equal">
      <formula>"SIM"</formula>
    </cfRule>
  </conditionalFormatting>
  <conditionalFormatting sqref="Z45">
    <cfRule type="cellIs" dxfId="179" priority="60" operator="equal">
      <formula>"OPORTUNIDADE"</formula>
    </cfRule>
  </conditionalFormatting>
  <conditionalFormatting sqref="Z45">
    <cfRule type="cellIs" dxfId="178" priority="58" operator="equal">
      <formula>"NÃO"</formula>
    </cfRule>
    <cfRule type="cellIs" dxfId="177" priority="59" operator="equal">
      <formula>"SIM"</formula>
    </cfRule>
  </conditionalFormatting>
  <conditionalFormatting sqref="Z47">
    <cfRule type="cellIs" dxfId="176" priority="54" operator="equal">
      <formula>"OPORTUNIDADE"</formula>
    </cfRule>
  </conditionalFormatting>
  <conditionalFormatting sqref="Z47">
    <cfRule type="cellIs" dxfId="175" priority="52" operator="equal">
      <formula>"NÃO"</formula>
    </cfRule>
    <cfRule type="cellIs" dxfId="174" priority="53" operator="equal">
      <formula>"SIM"</formula>
    </cfRule>
  </conditionalFormatting>
  <conditionalFormatting sqref="BP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73" priority="22" operator="equal">
      <formula>"OPORTUNIDADE"</formula>
    </cfRule>
  </conditionalFormatting>
  <conditionalFormatting sqref="Y66:Z66">
    <cfRule type="cellIs" dxfId="172" priority="20" operator="equal">
      <formula>"NÃO"</formula>
    </cfRule>
    <cfRule type="cellIs" dxfId="171" priority="21" operator="equal">
      <formula>"SIM"</formula>
    </cfRule>
  </conditionalFormatting>
  <conditionalFormatting sqref="Y67:Z67">
    <cfRule type="cellIs" dxfId="170" priority="19" operator="equal">
      <formula>"OPORTUNIDADE"</formula>
    </cfRule>
  </conditionalFormatting>
  <conditionalFormatting sqref="Y67:Z67">
    <cfRule type="cellIs" dxfId="169" priority="17" operator="equal">
      <formula>"NÃO"</formula>
    </cfRule>
    <cfRule type="cellIs" dxfId="168" priority="18" operator="equal">
      <formula>"SIM"</formula>
    </cfRule>
  </conditionalFormatting>
  <conditionalFormatting sqref="Y68:Z68">
    <cfRule type="cellIs" dxfId="167" priority="16" operator="equal">
      <formula>"OPORTUNIDADE"</formula>
    </cfRule>
  </conditionalFormatting>
  <conditionalFormatting sqref="Y68:Z68">
    <cfRule type="cellIs" dxfId="166" priority="14" operator="equal">
      <formula>"NÃO"</formula>
    </cfRule>
    <cfRule type="cellIs" dxfId="165" priority="15" operator="equal">
      <formula>"SIM"</formula>
    </cfRule>
  </conditionalFormatting>
  <conditionalFormatting sqref="Y69:Z69">
    <cfRule type="cellIs" dxfId="164" priority="10" operator="equal">
      <formula>"OPORTUNIDADE"</formula>
    </cfRule>
  </conditionalFormatting>
  <conditionalFormatting sqref="Y69:Z69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70:Z70">
    <cfRule type="cellIs" dxfId="161" priority="7" operator="equal">
      <formula>"OPORTUNIDADE"</formula>
    </cfRule>
  </conditionalFormatting>
  <conditionalFormatting sqref="Y70:Z70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71:Z71">
    <cfRule type="cellIs" dxfId="158" priority="4" operator="equal">
      <formula>"OPORTUNIDADE"</formula>
    </cfRule>
  </conditionalFormatting>
  <conditionalFormatting sqref="Y71:Z71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66:J70 J63:J64 J54:J55 J57:J59 J61 J76:J78 J81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1:D73 D76:D78 D81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F72:F73 F76:F78 F81:F99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X66:X71 X76:X804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AB65:AB73 AB54:AB55 AB57:AB59 AB81:AB353 AB76:AB79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AC65:AC73 AC54:AC55 AC57:AC59 AC81:AC353 AC76:AC79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1240</v>
      </c>
      <c r="V1" s="290"/>
      <c r="W1" s="290"/>
    </row>
    <row r="2" spans="1:23" s="90" customFormat="1">
      <c r="A2" s="93" t="s">
        <v>1241</v>
      </c>
      <c r="B2" s="93" t="s">
        <v>1242</v>
      </c>
      <c r="C2" s="93" t="s">
        <v>511</v>
      </c>
      <c r="D2" s="94" t="s">
        <v>1064</v>
      </c>
      <c r="E2" s="94" t="s">
        <v>1065</v>
      </c>
      <c r="F2" s="94" t="s">
        <v>1243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1244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Contrato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 t="str">
        <f>IF(SP_NORTE!B69="","*",SP_NORTE!B69)</f>
        <v>*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K59K62</v>
      </c>
      <c r="M66" s="170">
        <f>IF(SP_NORTE!J69="","*",SP_NORTE!J69)</f>
        <v>73</v>
      </c>
      <c r="N66" s="177">
        <f>IF(SP_NORTE!K69="","*",SP_NORTE!K69)</f>
        <v>61.15</v>
      </c>
      <c r="O66" s="177" t="str">
        <f>IF(SP_NORTE!L69="","*",SP_NORTE!L69)</f>
        <v>-</v>
      </c>
      <c r="P66" s="176">
        <f>IF(SP_NORTE!O69="","*",SP_NORTE!O69)</f>
        <v>0.27083333333333331</v>
      </c>
      <c r="Q66" s="176">
        <f>IF(SP_NORTE!P69="","*",SP_NORTE!P69)</f>
        <v>6.9444444444444447E-4</v>
      </c>
      <c r="R66" s="178" t="str">
        <f>IF(SP_NORTE!Q69="","*",CONCATENATE(SP_NORTE!Q69," ",SP_NORTE!R69))</f>
        <v>500 Nº DE DORMENTES</v>
      </c>
      <c r="S66" s="178" t="str">
        <f>IF(SP_NORTE!V69="","*",SP_NORTE!V69)</f>
        <v xml:space="preserve">Luiz </v>
      </c>
      <c r="T66" s="178" t="str">
        <f>IF(SP_NORTE!W69="","*",SP_NORTE!W69)</f>
        <v>Entra no bloco no bloqueio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Contrato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6.9444444444444447E-4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Contrato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6.9444444444444447E-4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Oportunidade</v>
      </c>
      <c r="C69" s="179" t="str">
        <f>IF(SP_NORTE!Z72="","*",SP_NORTE!Z72)</f>
        <v>P2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ANTÔNIO (TP-713)</v>
      </c>
      <c r="H69" s="178" t="str">
        <f>IF(SP_NORTE!F72="","*",SP_NORTE!F72)</f>
        <v>PDM - SOLDA</v>
      </c>
      <c r="I69" s="178" t="str">
        <f>IF(SP_NORTE!H72="","*",SP_NORTE!H72)</f>
        <v>K14K18</v>
      </c>
      <c r="J69" s="178" t="str">
        <f>IF(SP_NORTE!I72="","*",SP_NORTE!I72)</f>
        <v>-</v>
      </c>
      <c r="K69" s="169" t="str">
        <f>IF(SP_NORTE!M72="","*",SP_NORTE!M72)</f>
        <v>ZTO-ZDZ</v>
      </c>
      <c r="L69" s="169" t="str">
        <f>IF(SP_NORTE!N72="","*",SP_NORTE!N72)</f>
        <v>K14K18</v>
      </c>
      <c r="M69" s="170">
        <f>IF(SP_NORTE!J72="","*",SP_NORTE!J72)</f>
        <v>73</v>
      </c>
      <c r="N69" s="177">
        <f>IF(SP_NORTE!K72="","*",SP_NORTE!K72)</f>
        <v>15.7</v>
      </c>
      <c r="O69" s="177" t="str">
        <f>IF(SP_NORTE!L72="","*",SP_NORTE!L72)</f>
        <v>-</v>
      </c>
      <c r="P69" s="176">
        <f>IF(SP_NORTE!O72="","*",SP_NORTE!O72)</f>
        <v>0.375</v>
      </c>
      <c r="Q69" s="176">
        <f>IF(SP_NORTE!P72="","*",SP_NORTE!P72)</f>
        <v>6.25E-2</v>
      </c>
      <c r="R69" s="178" t="str">
        <f>IF(SP_NORTE!Q72="","*",CONCATENATE(SP_NORTE!Q72," ",SP_NORTE!R72))</f>
        <v>1 Nº DE SOLDA</v>
      </c>
      <c r="S69" s="178" t="str">
        <f>IF(SP_NORTE!V72="","*",SP_NORTE!V72)</f>
        <v>Antônio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Contrato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EDVAN (TP-691)</v>
      </c>
      <c r="H70" s="178" t="str">
        <f>IF(SP_NORTE!F73="","*",SP_NORTE!F73)</f>
        <v>PDM - ALÍVIO DE TENSÃO</v>
      </c>
      <c r="I70" s="178" t="str">
        <f>IF(SP_NORTE!H73="","*",SP_NORTE!H73)</f>
        <v>ZTI2321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0.375</v>
      </c>
      <c r="Q70" s="176">
        <f>IF(SP_NORTE!P73="","*",SP_NORTE!P73)</f>
        <v>0.125</v>
      </c>
      <c r="R70" s="178" t="str">
        <f>IF(SP_NORTE!Q73="","*",CONCATENATE(SP_NORTE!Q73," ",SP_NORTE!R73))</f>
        <v>600 M</v>
      </c>
      <c r="S70" s="178" t="str">
        <f>IF(SP_NORTE!V73="","*",SP_NORTE!V73)</f>
        <v>Wesley</v>
      </c>
      <c r="T70" s="178" t="str">
        <f>IF(SP_NORTE!W73="","*",SP_NORTE!W73)</f>
        <v>Serviços de alívio de tensão -  Condicionado à temperatura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Extra</v>
      </c>
      <c r="C71" s="179" t="str">
        <f>IF(SP_NORTE!Z74="","*",SP_NORTE!Z74)</f>
        <v>P4</v>
      </c>
      <c r="D71" s="169" t="str">
        <f>IF(SP_NORTE!S74="","*",SP_NORTE!S74)</f>
        <v>SP NORTE</v>
      </c>
      <c r="E71" s="169" t="str">
        <f>IF(SP_NORTE!T74="","*",SP_NORTE!T74)</f>
        <v>ZBV-ZTI</v>
      </c>
      <c r="F71" s="178" t="str">
        <f>IF(SP_NORTE!B74="","*",SP_NORTE!B74)</f>
        <v>*</v>
      </c>
      <c r="G71" s="178" t="str">
        <f>IF(SP_NORTE!D74="","*",SP_NORTE!D74)</f>
        <v>V88</v>
      </c>
      <c r="H71" s="178" t="str">
        <f>IF(SP_NORTE!F74="","*",SP_NORTE!F74)</f>
        <v>MECANIZAÇÃO - MANUTENÇÃO</v>
      </c>
      <c r="I71" s="178" t="str">
        <f>IF(SP_NORTE!H74="","*",SP_NORTE!H74)</f>
        <v>ZRO</v>
      </c>
      <c r="J71" s="178" t="str">
        <f>IF(SP_NORTE!I74="","*",SP_NORTE!I74)</f>
        <v>ZRO</v>
      </c>
      <c r="K71" s="169" t="str">
        <f>IF(SP_NORTE!M74="","*",SP_NORTE!M74)</f>
        <v>ZRX</v>
      </c>
      <c r="L71" s="169" t="str">
        <f>IF(SP_NORTE!N74="","*",SP_NORTE!N74)</f>
        <v>ZRX1331</v>
      </c>
      <c r="M71" s="170">
        <f>IF(SP_NORTE!J74="","*",SP_NORTE!J74)</f>
        <v>70</v>
      </c>
      <c r="N71" s="177">
        <f>IF(SP_NORTE!K74="","*",SP_NORTE!K74)</f>
        <v>132</v>
      </c>
      <c r="O71" s="177" t="str">
        <f>IF(SP_NORTE!L74="","*",SP_NORTE!L74)</f>
        <v>-</v>
      </c>
      <c r="P71" s="176">
        <f>IF(SP_NORTE!O74="","*",SP_NORTE!O74)</f>
        <v>0.29166666666666669</v>
      </c>
      <c r="Q71" s="176">
        <f>IF(SP_NORTE!P74="","*",SP_NORTE!P74)</f>
        <v>4.1666666666666664E-2</v>
      </c>
      <c r="R71" s="178" t="str">
        <f>IF(SP_NORTE!Q74="","*",CONCATENATE(SP_NORTE!Q74," ",SP_NORTE!R74))</f>
        <v>1 BINÁRIO</v>
      </c>
      <c r="S71" s="178" t="str">
        <f>IF(SP_NORTE!V74="","*",SP_NORTE!V74)</f>
        <v>Saulo</v>
      </c>
      <c r="T71" s="178" t="str">
        <f>IF(SP_NORTE!W74="","*",SP_NORTE!W74)</f>
        <v>Manutenção</v>
      </c>
      <c r="U71" s="167">
        <f ca="1">_xlfn.XLOOKUP(G71&amp;$U$2,BS_CONTROLE[CHAVE],BS_CONTROLE[Quantidade_11],"-")</f>
        <v>0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P5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V83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 xml:space="preserve">Manutenção 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Oportunidade</v>
      </c>
      <c r="C73" s="179" t="str">
        <f>IF(SP_NORTE!Z76="","*",SP_NORTE!Z76)</f>
        <v>P4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EXPANSÃO TURMA 1</v>
      </c>
      <c r="H73" s="178" t="str">
        <f>IF(SP_NORTE!F76="","*",SP_NORTE!F76)</f>
        <v>EXPANSÃO - SOLDA</v>
      </c>
      <c r="I73" s="178" t="str">
        <f>IF(SP_NORTE!H76="","*",SP_NORTE!H76)</f>
        <v>ZCD1171</v>
      </c>
      <c r="J73" s="178" t="str">
        <f>IF(SP_NORTE!I76="","*",SP_NORTE!I76)</f>
        <v>-</v>
      </c>
      <c r="K73" s="169" t="str">
        <f>IF(SP_NORTE!M76="","*",SP_NORTE!M76)</f>
        <v>ZCD</v>
      </c>
      <c r="L73" s="169" t="str">
        <f>IF(SP_NORTE!N76="","*",SP_NORTE!N76)</f>
        <v>ZCD1171 / 1091111</v>
      </c>
      <c r="M73" s="170">
        <f>IF(SP_NORTE!J76="","*",SP_NORTE!J76)</f>
        <v>70</v>
      </c>
      <c r="N73" s="177">
        <f>IF(SP_NORTE!K76="","*",SP_NORTE!K76)</f>
        <v>114.048</v>
      </c>
      <c r="O73" s="177">
        <f>IF(SP_NORTE!L76="","*",SP_NORTE!L76)</f>
        <v>109.26600000000001</v>
      </c>
      <c r="P73" s="176">
        <f>IF(SP_NORTE!O76="","*",SP_NORTE!O76)</f>
        <v>0.375</v>
      </c>
      <c r="Q73" s="176">
        <f>IF(SP_NORTE!P76="","*",SP_NORTE!P76)</f>
        <v>6.25E-2</v>
      </c>
      <c r="R73" s="178" t="str">
        <f>IF(SP_NORTE!Q76="","*",CONCATENATE(SP_NORTE!Q76," ",SP_NORTE!R76))</f>
        <v>1 Nº DE SOLDA</v>
      </c>
      <c r="S73" s="178" t="str">
        <f>IF(SP_NORTE!V76="","*",SP_NORTE!V76)</f>
        <v>Fábio Cabral</v>
      </c>
      <c r="T73" s="178" t="str">
        <f>IF(SP_NORTE!W76="","*",SP_NORTE!W76)</f>
        <v>Execução de soldas -  Condicionado à temperatura</v>
      </c>
      <c r="U73" s="167">
        <f ca="1">_xlfn.XLOOKUP(G73&amp;$U$2,BS_CONTROLE[CHAVE],BS_CONTROLE[Quantidade_11],"-")</f>
        <v>2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P3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V92</v>
      </c>
      <c r="H74" s="178" t="str">
        <f>IF(SP_NORTE!F77="","*",SP_NORTE!F77)</f>
        <v>EXPANSÃO - SOCADORA</v>
      </c>
      <c r="I74" s="178" t="str">
        <f>IF(SP_NORTE!H77="","*",SP_NORTE!H77)</f>
        <v>1091111</v>
      </c>
      <c r="J74" s="178" t="str">
        <f>IF(SP_NORTE!I77="","*",SP_NORTE!I77)</f>
        <v>1091111</v>
      </c>
      <c r="K74" s="169" t="str">
        <f>IF(SP_NORTE!M77="","*",SP_NORTE!M77)</f>
        <v>ZLI-ZCD</v>
      </c>
      <c r="L74" s="169">
        <f>IF(SP_NORTE!N77="","*",SP_NORTE!N77)</f>
        <v>109111</v>
      </c>
      <c r="M74" s="170">
        <f>IF(SP_NORTE!J77="","*",SP_NORTE!J77)</f>
        <v>70</v>
      </c>
      <c r="N74" s="177">
        <f>IF(SP_NORTE!K77="","*",SP_NORTE!K77)</f>
        <v>109.26600000000001</v>
      </c>
      <c r="O74" s="177" t="str">
        <f>IF(SP_NORTE!L77="","*",SP_NORTE!L77)</f>
        <v>-</v>
      </c>
      <c r="P74" s="176">
        <f>IF(SP_NORTE!O77="","*",SP_NORTE!O77)</f>
        <v>0.375</v>
      </c>
      <c r="Q74" s="176">
        <f>IF(SP_NORTE!P77="","*",SP_NORTE!P77)</f>
        <v>4.1666666666666664E-2</v>
      </c>
      <c r="R74" s="178" t="str">
        <f>IF(SP_NORTE!Q77="","*",CONCATENATE(SP_NORTE!Q77," ",SP_NORTE!R77))</f>
        <v>50 M</v>
      </c>
      <c r="S74" s="178" t="str">
        <f>IF(SP_NORTE!V77="","*",SP_NORTE!V77)</f>
        <v>Fábio Cabral</v>
      </c>
      <c r="T74" s="178" t="str">
        <f>IF(SP_NORTE!W77="","*",SP_NORTE!W77)</f>
        <v>Serviços de socaria (Socaria no bloqueio)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P2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 t="str">
        <f>IF(SP_NORTE!B78="","*",SP_NORTE!B78)</f>
        <v>*</v>
      </c>
      <c r="G75" s="178" t="str">
        <f>IF(SP_NORTE!D78="","*",SP_NORTE!D78)</f>
        <v>W58</v>
      </c>
      <c r="H75" s="178" t="str">
        <f>IF(SP_NORTE!F78="","*",SP_NORTE!F78)</f>
        <v>PDM - PEDRA - DESCARGA</v>
      </c>
      <c r="I75" s="178" t="str">
        <f>IF(SP_NORTE!H78="","*",SP_NORTE!H78)</f>
        <v>106109</v>
      </c>
      <c r="J75" s="178" t="str">
        <f>IF(SP_NORTE!I78="","*",SP_NORTE!I78)</f>
        <v>106109</v>
      </c>
      <c r="K75" s="169" t="str">
        <f>IF(SP_NORTE!M78="","*",SP_NORTE!M78)</f>
        <v>ZLI-ZCD</v>
      </c>
      <c r="L75" s="169">
        <f>IF(SP_NORTE!N78="","*",SP_NORTE!N78)</f>
        <v>106109</v>
      </c>
      <c r="M75" s="170">
        <f>IF(SP_NORTE!J78="","*",SP_NORTE!J78)</f>
        <v>70</v>
      </c>
      <c r="N75" s="177">
        <f>IF(SP_NORTE!K78="","*",SP_NORTE!K78)</f>
        <v>107</v>
      </c>
      <c r="O75" s="177">
        <f>IF(SP_NORTE!L78="","*",SP_NORTE!L78)</f>
        <v>102</v>
      </c>
      <c r="P75" s="176">
        <f>IF(SP_NORTE!O78="","*",SP_NORTE!O78)</f>
        <v>0.5</v>
      </c>
      <c r="Q75" s="176">
        <f>IF(SP_NORTE!P78="","*",SP_NORTE!P78)</f>
        <v>6.25E-2</v>
      </c>
      <c r="R75" s="178" t="str">
        <f>IF(SP_NORTE!Q78="","*",CONCATENATE(SP_NORTE!Q78," ",SP_NORTE!R78))</f>
        <v>7 VAGÕES</v>
      </c>
      <c r="S75" s="178" t="str">
        <f>IF(SP_NORTE!V78="","*",SP_NORTE!V78)</f>
        <v>Israel</v>
      </c>
      <c r="T75" s="178" t="str">
        <f>IF(SP_NORTE!W78="","*",SP_NORTE!W78)</f>
        <v>Descarga de pedra</v>
      </c>
      <c r="U75" s="167">
        <f ca="1">_xlfn.XLOOKUP(G75&amp;$U$2,BS_CONTROLE[CHAVE],BS_CONTROLE[Quantidade_11],"-")</f>
        <v>75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Contrato</v>
      </c>
      <c r="C76" s="179" t="str">
        <f>IF(SP_NORTE!Z79="","*",SP_NORTE!Z79)</f>
        <v>P0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>
        <f>IF(SP_NORTE!B79="","*",SP_NORTE!B79)</f>
        <v>45994</v>
      </c>
      <c r="G76" s="178" t="str">
        <f>IF(SP_NORTE!D79="","*",SP_NORTE!D79)</f>
        <v>KLECIO (TP-699)</v>
      </c>
      <c r="H76" s="178" t="str">
        <f>IF(SP_NORTE!F79="","*",SP_NORTE!F79)</f>
        <v>PDM - SOLDA</v>
      </c>
      <c r="I76" s="178" t="str">
        <f>IF(SP_NORTE!H79="","*",SP_NORTE!H79)</f>
        <v>ZLI1062</v>
      </c>
      <c r="J76" s="178" t="str">
        <f>IF(SP_NORTE!I79="","*",SP_NORTE!I79)</f>
        <v>-</v>
      </c>
      <c r="K76" s="169" t="str">
        <f>IF(SP_NORTE!M79="","*",SP_NORTE!M79)</f>
        <v>ZLI</v>
      </c>
      <c r="L76" s="169" t="str">
        <f>IF(SP_NORTE!N79="","*",SP_NORTE!N79)</f>
        <v>ZLI1062</v>
      </c>
      <c r="M76" s="170">
        <f>IF(SP_NORTE!J79="","*",SP_NORTE!J79)</f>
        <v>70</v>
      </c>
      <c r="N76" s="177">
        <f>IF(SP_NORTE!K79="","*",SP_NORTE!K79)</f>
        <v>104.58</v>
      </c>
      <c r="O76" s="177">
        <f>IF(SP_NORTE!L79="","*",SP_NORTE!L79)</f>
        <v>104.262</v>
      </c>
      <c r="P76" s="176">
        <f>IF(SP_NORTE!O79="","*",SP_NORTE!O79)</f>
        <v>0.375</v>
      </c>
      <c r="Q76" s="176">
        <f>IF(SP_NORTE!P79="","*",SP_NORTE!P79)</f>
        <v>0.125</v>
      </c>
      <c r="R76" s="178" t="str">
        <f>IF(SP_NORTE!Q79="","*",CONCATENATE(SP_NORTE!Q79," ",SP_NORTE!R79))</f>
        <v>2 Nº DE SOLDA</v>
      </c>
      <c r="S76" s="178" t="str">
        <f>IF(SP_NORTE!V79="","*",SP_NORTE!V79)</f>
        <v>Klécio</v>
      </c>
      <c r="T76" s="178" t="str">
        <f>IF(SP_NORTE!W79="","*",SP_NORTE!W79)</f>
        <v>Execução de soldas -  Condicionado à temperatura</v>
      </c>
      <c r="U76" s="167">
        <f ca="1">_xlfn.XLOOKUP(G76&amp;$U$2,BS_CONTROLE[CHAVE],BS_CONTROLE[Quantidade_11],"-")</f>
        <v>0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Oportunidade</v>
      </c>
      <c r="C77" s="179" t="str">
        <f>IF(SP_NORTE!Z80="","*",SP_NORTE!Z80)</f>
        <v>P1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W58</v>
      </c>
      <c r="H77" s="178" t="str">
        <f>IF(SP_NORTE!F80="","*",SP_NORTE!F80)</f>
        <v>RECOLHIMENTO DE DORMENTE</v>
      </c>
      <c r="I77" s="178" t="str">
        <f>IF(SP_NORTE!H80="","*",SP_NORTE!H80)</f>
        <v>106109</v>
      </c>
      <c r="J77" s="178" t="str">
        <f>IF(SP_NORTE!I80="","*",SP_NORTE!I80)</f>
        <v>106109</v>
      </c>
      <c r="K77" s="169" t="str">
        <f>IF(SP_NORTE!M80="","*",SP_NORTE!M80)</f>
        <v>ZAC-ZSW</v>
      </c>
      <c r="L77" s="169" t="str">
        <f>IF(SP_NORTE!N80="","*",SP_NORTE!N80)</f>
        <v>ZACZSW / ZAC1/ZNOZAC1</v>
      </c>
      <c r="M77" s="170">
        <f>IF(SP_NORTE!J80="","*",SP_NORTE!J80)</f>
        <v>70</v>
      </c>
      <c r="N77" s="177">
        <f>IF(SP_NORTE!K80="","*",SP_NORTE!K80)</f>
        <v>87</v>
      </c>
      <c r="O77" s="177">
        <f>IF(SP_NORTE!L80="","*",SP_NORTE!L80)</f>
        <v>77</v>
      </c>
      <c r="P77" s="176">
        <f>IF(SP_NORTE!O80="","*",SP_NORTE!O80)</f>
        <v>0.375</v>
      </c>
      <c r="Q77" s="176">
        <f>IF(SP_NORTE!P80="","*",SP_NORTE!P80)</f>
        <v>4.1666666666666664E-2</v>
      </c>
      <c r="R77" s="178" t="str">
        <f>IF(SP_NORTE!Q80="","*",CONCATENATE(SP_NORTE!Q80," ",SP_NORTE!R80))</f>
        <v>150 Nº DE PEÇAS</v>
      </c>
      <c r="S77" s="178" t="str">
        <f>IF(SP_NORTE!V80="","*",SP_NORTE!V80)</f>
        <v>Israel</v>
      </c>
      <c r="T77" s="178" t="str">
        <f>IF(SP_NORTE!W80="","*",SP_NORTE!W80)</f>
        <v>Recolhimento de dormentes</v>
      </c>
      <c r="U77" s="167">
        <f ca="1">_xlfn.XLOOKUP(G77&amp;$U$2,BS_CONTROLE[CHAVE],BS_CONTROLE[Quantidade_11],"-")</f>
        <v>75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P2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 t="str">
        <f>IF(SP_NORTE!B81="","*",SP_NORTE!B81)</f>
        <v>*</v>
      </c>
      <c r="G78" s="178" t="str">
        <f>IF(SP_NORTE!D81="","*",SP_NORTE!D81)</f>
        <v>E46</v>
      </c>
      <c r="H78" s="178" t="str">
        <f>IF(SP_NORTE!F81="","*",SP_NORTE!F81)</f>
        <v>TRILHEIRO - DESCARGA</v>
      </c>
      <c r="I78" s="178" t="str">
        <f>IF(SP_NORTE!H81="","*",SP_NORTE!H81)</f>
        <v>ZBV2</v>
      </c>
      <c r="J78" s="178" t="str">
        <f>IF(SP_NORTE!I81="","*",SP_NORTE!I81)</f>
        <v>ZBV2</v>
      </c>
      <c r="K78" s="169" t="str">
        <f>IF(SP_NORTE!M81="","*",SP_NORTE!M81)</f>
        <v>ZSU-ZNO</v>
      </c>
      <c r="L78" s="169" t="str">
        <f>IF(SP_NORTE!N81="","*",SP_NORTE!N81)</f>
        <v>K70K74</v>
      </c>
      <c r="M78" s="170">
        <f>IF(SP_NORTE!J81="","*",SP_NORTE!J81)</f>
        <v>68</v>
      </c>
      <c r="N78" s="177">
        <f>IF(SP_NORTE!K81="","*",SP_NORTE!K81)</f>
        <v>73.483000000000004</v>
      </c>
      <c r="O78" s="177">
        <f>IF(SP_NORTE!L81="","*",SP_NORTE!L81)</f>
        <v>71.709999999999994</v>
      </c>
      <c r="P78" s="176">
        <f>IF(SP_NORTE!O81="","*",SP_NORTE!O81)</f>
        <v>0.39583333333333331</v>
      </c>
      <c r="Q78" s="176">
        <f>IF(SP_NORTE!P81="","*",SP_NORTE!P81)</f>
        <v>6.25E-2</v>
      </c>
      <c r="R78" s="178" t="str">
        <f>IF(SP_NORTE!Q81="","*",CONCATENATE(SP_NORTE!Q81," ",SP_NORTE!R81))</f>
        <v>936 M</v>
      </c>
      <c r="S78" s="178" t="str">
        <f>IF(SP_NORTE!V81="","*",SP_NORTE!V81)</f>
        <v>Dedimes</v>
      </c>
      <c r="T78" s="178" t="str">
        <f>IF(SP_NORTE!W81="","*",SP_NORTE!W81)</f>
        <v>Descarga trilheiro (Necessário 40min antes da partida para formação cobra-cega)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1245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1246</v>
      </c>
      <c r="D5" s="292"/>
      <c r="E5" s="292"/>
      <c r="F5" s="292"/>
      <c r="G5" s="292"/>
      <c r="H5" s="292"/>
      <c r="I5" s="292"/>
      <c r="J5" s="293"/>
      <c r="K5" s="294" t="s">
        <v>1247</v>
      </c>
      <c r="L5" s="295"/>
      <c r="M5" s="295"/>
      <c r="N5" s="295"/>
      <c r="O5" s="296" t="s">
        <v>1248</v>
      </c>
      <c r="P5" s="297"/>
    </row>
    <row r="6" spans="1:16" s="80" customFormat="1" ht="15" customHeight="1">
      <c r="A6" s="72" t="s">
        <v>1243</v>
      </c>
      <c r="B6" s="81" t="s">
        <v>1242</v>
      </c>
      <c r="C6" s="82" t="s">
        <v>1064</v>
      </c>
      <c r="D6" s="83" t="s">
        <v>1065</v>
      </c>
      <c r="E6" s="82" t="s">
        <v>1249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1250</v>
      </c>
      <c r="M6" s="86" t="s">
        <v>710</v>
      </c>
      <c r="N6" s="87" t="s">
        <v>1059</v>
      </c>
      <c r="O6" s="201" t="s">
        <v>1102</v>
      </c>
      <c r="P6" s="147" t="s">
        <v>1251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170.48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Contrato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61.15</v>
      </c>
      <c r="I66" s="124">
        <f>IF(SP_NORTE!O69="","*",SP_NORTE!O69)</f>
        <v>0.27083333333333331</v>
      </c>
      <c r="J66" s="124">
        <f>IF(SP_NORTE!P69="","*",SP_NORTE!P69)</f>
        <v>6.9444444444444447E-4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61.15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Contrato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6.9444444444444447E-4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Contrato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6.9444444444444447E-4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Oportunidade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ANTÔNIO (TP-713)</v>
      </c>
      <c r="F69" s="89" t="str">
        <f>IF(SP_NORTE!H72="","*",SP_NORTE!H72)</f>
        <v>K14K18</v>
      </c>
      <c r="G69" s="89" t="str">
        <f>IF(SP_NORTE!M72="","*",SP_NORTE!M72)</f>
        <v>ZTO-ZDZ</v>
      </c>
      <c r="H69" s="127">
        <f>IF(SP_NORTE!K72="","*",SP_NORTE!K72)</f>
        <v>15.7</v>
      </c>
      <c r="I69" s="124">
        <f>IF(SP_NORTE!O72="","*",SP_NORTE!O72)</f>
        <v>0.375</v>
      </c>
      <c r="J69" s="124">
        <f>IF(SP_NORTE!P72="","*",SP_NORTE!P72)</f>
        <v>6.25E-2</v>
      </c>
      <c r="K69" s="89" t="str">
        <f>IF(SP_NORTE!AK72="","*",SP_NORTE!AK72)</f>
        <v>K14K18</v>
      </c>
      <c r="L69" s="89" t="str">
        <f>IF(SP_NORTE!AM72="","*",SP_NORTE!AM72)</f>
        <v>ZTO-ZDZ</v>
      </c>
      <c r="M69" s="89">
        <f>IF(SP_NORTE!AP72="","*",SP_NORTE!AP72)</f>
        <v>15.7</v>
      </c>
      <c r="N69" s="89" t="str">
        <f>IF(SP_NORTE!AM72="","*",SP_NORTE!AM72)</f>
        <v>ZTO-ZDZ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Contrato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EDVAN (TP-691)</v>
      </c>
      <c r="F70" s="89" t="str">
        <f>IF(SP_NORTE!H73="","*",SP_NORTE!H73)</f>
        <v>ZTI2321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0.375</v>
      </c>
      <c r="J70" s="124">
        <f>IF(SP_NORTE!P73="","*",SP_NORTE!P73)</f>
        <v>0.125</v>
      </c>
      <c r="K70" s="89" t="str">
        <f>IF(SP_NORTE!AK73="","*",SP_NORTE!AK73)</f>
        <v>ZTI2321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Extra</v>
      </c>
      <c r="C71" s="89" t="str">
        <f>IF(SP_NORTE!S74="","*",SP_NORTE!S74)</f>
        <v>SP NORTE</v>
      </c>
      <c r="D71" s="89" t="str">
        <f>IF(SP_NORTE!T74="","*",SP_NORTE!T74)</f>
        <v>ZBV-ZTI</v>
      </c>
      <c r="E71" s="89" t="str">
        <f>IF(SP_NORTE!D74="","*",SP_NORTE!D74)</f>
        <v>V88</v>
      </c>
      <c r="F71" s="89" t="str">
        <f>IF(SP_NORTE!H74="","*",SP_NORTE!H74)</f>
        <v>ZRO</v>
      </c>
      <c r="G71" s="89" t="str">
        <f>IF(SP_NORTE!M74="","*",SP_NORTE!M74)</f>
        <v>ZRX</v>
      </c>
      <c r="H71" s="127">
        <f>IF(SP_NORTE!K74="","*",SP_NORTE!K74)</f>
        <v>132</v>
      </c>
      <c r="I71" s="124">
        <f>IF(SP_NORTE!O74="","*",SP_NORTE!O74)</f>
        <v>0.29166666666666669</v>
      </c>
      <c r="J71" s="124">
        <f>IF(SP_NORTE!P74="","*",SP_NORTE!P74)</f>
        <v>4.1666666666666664E-2</v>
      </c>
      <c r="K71" s="89" t="str">
        <f>IF(SP_NORTE!AK74="","*",SP_NORTE!AK74)</f>
        <v>ZRO</v>
      </c>
      <c r="L71" s="89" t="str">
        <f>IF(SP_NORTE!AM74="","*",SP_NORTE!AM74)</f>
        <v>ZRX</v>
      </c>
      <c r="M71" s="89">
        <f>IF(SP_NORTE!AP74="","*",SP_NORTE!AP74)</f>
        <v>132</v>
      </c>
      <c r="N71" s="89" t="str">
        <f>IF(SP_NORTE!AM74="","*",SP_NORTE!AM74)</f>
        <v>ZRX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V83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>
        <f>IF(SP_NORTE!B76="","*",SP_NORTE!B76)</f>
        <v>45994</v>
      </c>
      <c r="B73" s="89" t="str">
        <f>IF(SP_NORTE!X76="","*",SP_NORTE!X76)</f>
        <v>Oportunidade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EXPANSÃO TURMA 1</v>
      </c>
      <c r="F73" s="89" t="str">
        <f>IF(SP_NORTE!H76="","*",SP_NORTE!H76)</f>
        <v>ZCD1171</v>
      </c>
      <c r="G73" s="89" t="str">
        <f>IF(SP_NORTE!M76="","*",SP_NORTE!M76)</f>
        <v>ZCD</v>
      </c>
      <c r="H73" s="127">
        <f>IF(SP_NORTE!K76="","*",SP_NORTE!K76)</f>
        <v>114.048</v>
      </c>
      <c r="I73" s="124">
        <f>IF(SP_NORTE!O76="","*",SP_NORTE!O76)</f>
        <v>0.375</v>
      </c>
      <c r="J73" s="124">
        <f>IF(SP_NORTE!P76="","*",SP_NORTE!P76)</f>
        <v>6.25E-2</v>
      </c>
      <c r="K73" s="89" t="str">
        <f>IF(SP_NORTE!AK76="","*",SP_NORTE!AK76)</f>
        <v>ZCD1171</v>
      </c>
      <c r="L73" s="89" t="str">
        <f>IF(SP_NORTE!AM76="","*",SP_NORTE!AM76)</f>
        <v>ZCD</v>
      </c>
      <c r="M73" s="89">
        <f>IF(SP_NORTE!AP76="","*",SP_NORTE!AP76)</f>
        <v>114.048</v>
      </c>
      <c r="N73" s="89" t="str">
        <f>IF(SP_NORTE!AM76="","*",SP_NORTE!AM76)</f>
        <v>ZCD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V92</v>
      </c>
      <c r="F74" s="89" t="str">
        <f>IF(SP_NORTE!H77="","*",SP_NORTE!H77)</f>
        <v>1091111</v>
      </c>
      <c r="G74" s="89" t="str">
        <f>IF(SP_NORTE!M77="","*",SP_NORTE!M77)</f>
        <v>ZLI-ZCD</v>
      </c>
      <c r="H74" s="127">
        <f>IF(SP_NORTE!K77="","*",SP_NORTE!K77)</f>
        <v>109.26600000000001</v>
      </c>
      <c r="I74" s="124">
        <f>IF(SP_NORTE!O77="","*",SP_NORTE!O77)</f>
        <v>0.375</v>
      </c>
      <c r="J74" s="124">
        <f>IF(SP_NORTE!P77="","*",SP_NORTE!P77)</f>
        <v>4.1666666666666664E-2</v>
      </c>
      <c r="K74" s="89" t="str">
        <f>IF(SP_NORTE!AK77="","*",SP_NORTE!AK77)</f>
        <v>1091111</v>
      </c>
      <c r="L74" s="89" t="str">
        <f>IF(SP_NORTE!AM77="","*",SP_NORTE!AM77)</f>
        <v>ZLI-ZCD</v>
      </c>
      <c r="M74" s="89">
        <f>IF(SP_NORTE!AP77="","*",SP_NORTE!AP77)</f>
        <v>109.26600000000001</v>
      </c>
      <c r="N74" s="89" t="str">
        <f>IF(SP_NORTE!AM77="","*",SP_NORTE!AM77)</f>
        <v>ZLI-ZCD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W58</v>
      </c>
      <c r="F75" s="89" t="str">
        <f>IF(SP_NORTE!H78="","*",SP_NORTE!H78)</f>
        <v>106109</v>
      </c>
      <c r="G75" s="89" t="str">
        <f>IF(SP_NORTE!M78="","*",SP_NORTE!M78)</f>
        <v>ZLI-ZCD</v>
      </c>
      <c r="H75" s="127">
        <f>IF(SP_NORTE!K78="","*",SP_NORTE!K78)</f>
        <v>107</v>
      </c>
      <c r="I75" s="124">
        <f>IF(SP_NORTE!O78="","*",SP_NORTE!O78)</f>
        <v>0.5</v>
      </c>
      <c r="J75" s="124">
        <f>IF(SP_NORTE!P78="","*",SP_NORTE!P78)</f>
        <v>6.25E-2</v>
      </c>
      <c r="K75" s="89" t="str">
        <f>IF(SP_NORTE!AK78="","*",SP_NORTE!AK78)</f>
        <v>106109</v>
      </c>
      <c r="L75" s="89" t="str">
        <f>IF(SP_NORTE!AM78="","*",SP_NORTE!AM78)</f>
        <v>ZLI-ZCD</v>
      </c>
      <c r="M75" s="89">
        <f>IF(SP_NORTE!AP78="","*",SP_NORTE!AP78)</f>
        <v>107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>
        <f>IF(SP_NORTE!B79="","*",SP_NORTE!B79)</f>
        <v>45994</v>
      </c>
      <c r="B76" s="89" t="str">
        <f>IF(SP_NORTE!X79="","*",SP_NORTE!X79)</f>
        <v>Contrato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KLECIO (TP-699)</v>
      </c>
      <c r="F76" s="89" t="str">
        <f>IF(SP_NORTE!H79="","*",SP_NORTE!H79)</f>
        <v>ZLI1062</v>
      </c>
      <c r="G76" s="89" t="str">
        <f>IF(SP_NORTE!M79="","*",SP_NORTE!M79)</f>
        <v>ZLI</v>
      </c>
      <c r="H76" s="127">
        <f>IF(SP_NORTE!K79="","*",SP_NORTE!K79)</f>
        <v>104.58</v>
      </c>
      <c r="I76" s="124">
        <f>IF(SP_NORTE!O79="","*",SP_NORTE!O79)</f>
        <v>0.375</v>
      </c>
      <c r="J76" s="124">
        <f>IF(SP_NORTE!P79="","*",SP_NORTE!P79)</f>
        <v>0.125</v>
      </c>
      <c r="K76" s="89" t="str">
        <f>IF(SP_NORTE!AK79="","*",SP_NORTE!AK79)</f>
        <v>ZLI1062</v>
      </c>
      <c r="L76" s="89" t="str">
        <f>IF(SP_NORTE!AM79="","*",SP_NORTE!AM79)</f>
        <v>ZLI</v>
      </c>
      <c r="M76" s="89">
        <f>IF(SP_NORTE!AP79="","*",SP_NORTE!AP79)</f>
        <v>104.58</v>
      </c>
      <c r="N76" s="89" t="str">
        <f>IF(SP_NORTE!AM79="","*",SP_NORTE!AM79)</f>
        <v>ZLI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Oportunidade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W58</v>
      </c>
      <c r="F77" s="89" t="str">
        <f>IF(SP_NORTE!H80="","*",SP_NORTE!H80)</f>
        <v>106109</v>
      </c>
      <c r="G77" s="89" t="str">
        <f>IF(SP_NORTE!M80="","*",SP_NORTE!M80)</f>
        <v>ZAC-ZSW</v>
      </c>
      <c r="H77" s="127">
        <f>IF(SP_NORTE!K80="","*",SP_NORTE!K80)</f>
        <v>87</v>
      </c>
      <c r="I77" s="124">
        <f>IF(SP_NORTE!O80="","*",SP_NORTE!O80)</f>
        <v>0.375</v>
      </c>
      <c r="J77" s="124">
        <f>IF(SP_NORTE!P80="","*",SP_NORTE!P80)</f>
        <v>4.1666666666666664E-2</v>
      </c>
      <c r="K77" s="89" t="str">
        <f>IF(SP_NORTE!AK80="","*",SP_NORTE!AK80)</f>
        <v>106109</v>
      </c>
      <c r="L77" s="89" t="str">
        <f>IF(SP_NORTE!AM80="","*",SP_NORTE!AM80)</f>
        <v>ZAC-ZSW</v>
      </c>
      <c r="M77" s="89">
        <f>IF(SP_NORTE!AP80="","*",SP_NORTE!AP80)</f>
        <v>87</v>
      </c>
      <c r="N77" s="89" t="str">
        <f>IF(SP_NORTE!AM80="","*",SP_NORTE!AM80)</f>
        <v>ZAC-ZSW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E46</v>
      </c>
      <c r="F78" s="89" t="str">
        <f>IF(SP_NORTE!H81="","*",SP_NORTE!H81)</f>
        <v>ZBV2</v>
      </c>
      <c r="G78" s="89" t="str">
        <f>IF(SP_NORTE!M81="","*",SP_NORTE!M81)</f>
        <v>ZSU-ZNO</v>
      </c>
      <c r="H78" s="127">
        <f>IF(SP_NORTE!K81="","*",SP_NORTE!K81)</f>
        <v>73.483000000000004</v>
      </c>
      <c r="I78" s="124">
        <f>IF(SP_NORTE!O81="","*",SP_NORTE!O81)</f>
        <v>0.39583333333333331</v>
      </c>
      <c r="J78" s="124">
        <f>IF(SP_NORTE!P81="","*",SP_NORTE!P81)</f>
        <v>6.25E-2</v>
      </c>
      <c r="K78" s="89" t="str">
        <f>IF(SP_NORTE!AK81="","*",SP_NORTE!AK81)</f>
        <v>ZBV2</v>
      </c>
      <c r="L78" s="89" t="str">
        <f>IF(SP_NORTE!AM81="","*",SP_NORTE!AM81)</f>
        <v>ZSU-ZNO</v>
      </c>
      <c r="M78" s="89">
        <f>IF(SP_NORTE!AP81="","*",SP_NORTE!AP81)</f>
        <v>73.483000000000004</v>
      </c>
      <c r="N78" s="89" t="str">
        <f>IF(SP_NORTE!AM81="","*",SP_NORTE!AM81)</f>
        <v>ZSU-ZNO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1252</v>
      </c>
      <c r="C2" s="132" t="s">
        <v>1049</v>
      </c>
      <c r="D2" s="82" t="s">
        <v>1051</v>
      </c>
      <c r="E2" s="82" t="s">
        <v>1253</v>
      </c>
      <c r="F2" s="110" t="s">
        <v>1254</v>
      </c>
      <c r="G2" s="82" t="s">
        <v>1255</v>
      </c>
      <c r="H2" s="82" t="s">
        <v>1256</v>
      </c>
      <c r="I2" s="82" t="s">
        <v>1257</v>
      </c>
      <c r="J2" s="82" t="s">
        <v>1258</v>
      </c>
      <c r="K2" s="84" t="s">
        <v>1259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ANTÔNIO (TP-713)</v>
      </c>
      <c r="E65" s="105" t="str">
        <f>IF(SP_NORTE!H72="","*",SP_NORTE!H72)</f>
        <v>K14K18</v>
      </c>
      <c r="F65" s="111" t="str">
        <f>IF(SP_NORTE!M72="","*",SP_NORTE!M72)</f>
        <v>ZTO-ZDZ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EDVAN (TP-691)</v>
      </c>
      <c r="E66" s="105" t="str">
        <f>IF(SP_NORTE!H73="","*",SP_NORTE!H73)</f>
        <v>ZTI2321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V88</v>
      </c>
      <c r="E67" s="105" t="str">
        <f>IF(SP_NORTE!H74="","*",SP_NORTE!H74)</f>
        <v>ZRO</v>
      </c>
      <c r="F67" s="111" t="str">
        <f>IF(SP_NORTE!M74="","*",SP_NORTE!M74)</f>
        <v>ZRX</v>
      </c>
      <c r="G67" s="106" t="str">
        <f>IF(SP_NORTE!I74="","*",SP_NORTE!I74)</f>
        <v>ZRO</v>
      </c>
      <c r="H67" s="106" t="str">
        <f>IF(SP_NORTE!AB74="","*",SP_NORTE!AB74)</f>
        <v>FIXO</v>
      </c>
      <c r="I67" s="106" t="str">
        <f>IF(SP_NORTE!AC74="","*",SP_NORTE!AC74)</f>
        <v>-</v>
      </c>
      <c r="J67" s="107">
        <f>IF(SP_NORTE!AA74="","*",SP_NORTE!AA74)</f>
        <v>1</v>
      </c>
      <c r="K67" s="108">
        <f>IF(SP_NORTE!AD74="","*",SP_NORTE!AD74)</f>
        <v>0.29166666666666669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V83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EXPANSÃO TURMA 1</v>
      </c>
      <c r="E69" s="105" t="str">
        <f>IF(SP_NORTE!H76="","*",SP_NORTE!H76)</f>
        <v>ZCD1171</v>
      </c>
      <c r="F69" s="111" t="str">
        <f>IF(SP_NORTE!M76="","*",SP_NORTE!M76)</f>
        <v>ZCD</v>
      </c>
      <c r="G69" s="106" t="str">
        <f>IF(SP_NORTE!I76="","*",SP_NORTE!I76)</f>
        <v>-</v>
      </c>
      <c r="H69" s="106" t="str">
        <f>IF(SP_NORTE!AB76="","*",SP_NORTE!AB76)</f>
        <v>-</v>
      </c>
      <c r="I69" s="106" t="str">
        <f>IF(SP_NORTE!AC76="","*",SP_NORTE!AC76)</f>
        <v>-</v>
      </c>
      <c r="J69" s="107" t="str">
        <f>IF(SP_NORTE!AA76="","*",SP_NORTE!AA76)</f>
        <v>-</v>
      </c>
      <c r="K69" s="108" t="str">
        <f>IF(SP_NORTE!AD76="","*",SP_NORTE!AD76)</f>
        <v>-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V92</v>
      </c>
      <c r="E70" s="105" t="str">
        <f>IF(SP_NORTE!H77="","*",SP_NORTE!H77)</f>
        <v>1091111</v>
      </c>
      <c r="F70" s="111" t="str">
        <f>IF(SP_NORTE!M77="","*",SP_NORTE!M77)</f>
        <v>ZLI-ZCD</v>
      </c>
      <c r="G70" s="106" t="str">
        <f>IF(SP_NORTE!I77="","*",SP_NORTE!I77)</f>
        <v>1091111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W58</v>
      </c>
      <c r="E71" s="105" t="str">
        <f>IF(SP_NORTE!H78="","*",SP_NORTE!H78)</f>
        <v>106109</v>
      </c>
      <c r="F71" s="111" t="str">
        <f>IF(SP_NORTE!M78="","*",SP_NORTE!M78)</f>
        <v>ZLI-ZCD</v>
      </c>
      <c r="G71" s="106" t="str">
        <f>IF(SP_NORTE!I78="","*",SP_NORTE!I78)</f>
        <v>106109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>
        <f>IF(SP_NORTE!B79="","*",SP_NORTE!B79)</f>
        <v>45994</v>
      </c>
      <c r="D72" s="105" t="str">
        <f>IF(SP_NORTE!D79="","*",SP_NORTE!D79)</f>
        <v>KLECIO (TP-699)</v>
      </c>
      <c r="E72" s="105" t="str">
        <f>IF(SP_NORTE!H79="","*",SP_NORTE!H79)</f>
        <v>ZLI1062</v>
      </c>
      <c r="F72" s="111" t="str">
        <f>IF(SP_NORTE!M79="","*",SP_NORTE!M79)</f>
        <v>ZLI</v>
      </c>
      <c r="G72" s="106" t="str">
        <f>IF(SP_NORTE!I79="","*",SP_NORTE!I79)</f>
        <v>-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W58</v>
      </c>
      <c r="E73" s="105" t="str">
        <f>IF(SP_NORTE!H80="","*",SP_NORTE!H80)</f>
        <v>106109</v>
      </c>
      <c r="F73" s="111" t="str">
        <f>IF(SP_NORTE!M80="","*",SP_NORTE!M80)</f>
        <v>ZAC-ZSW</v>
      </c>
      <c r="G73" s="106" t="str">
        <f>IF(SP_NORTE!I80="","*",SP_NORTE!I80)</f>
        <v>106109</v>
      </c>
      <c r="H73" s="106" t="str">
        <f>IF(SP_NORTE!AB80="","*",SP_NORTE!AB80)</f>
        <v>FIXO</v>
      </c>
      <c r="I73" s="106" t="str">
        <f>IF(SP_NORTE!AC80="","*",SP_NORTE!AC80)</f>
        <v>AGD ACIONAMENTO PCM</v>
      </c>
      <c r="J73" s="107" t="str">
        <f>IF(SP_NORTE!AA80="","*",SP_NORTE!AA80)</f>
        <v>2 (Lucas+Francisco)</v>
      </c>
      <c r="K73" s="108">
        <f>IF(SP_NORTE!AD80="","*",SP_NORTE!AD80)</f>
        <v>0.375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E46</v>
      </c>
      <c r="E74" s="105" t="str">
        <f>IF(SP_NORTE!H81="","*",SP_NORTE!H81)</f>
        <v>ZBV2</v>
      </c>
      <c r="F74" s="111" t="str">
        <f>IF(SP_NORTE!M81="","*",SP_NORTE!M81)</f>
        <v>ZSU-ZNO</v>
      </c>
      <c r="G74" s="106" t="str">
        <f>IF(SP_NORTE!I81="","*",SP_NORTE!I81)</f>
        <v>ZBV2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 + Navas)</v>
      </c>
      <c r="K74" s="108">
        <f>IF(SP_NORTE!AD81="","*",SP_NORTE!AD81)</f>
        <v>0.35416666666666669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2025-12-02T17:57:04Z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