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65" documentId="120_S{118792C3-22EF-5104-A093-F22BFE3913F3}" xr6:coauthVersionLast="47" xr6:coauthVersionMax="47" xr10:uidLastSave="{F8ABD396-52EB-4F57-88D4-A3F5FE8A40D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8" i="1" l="1" a="1"/>
  <c r="N368" i="1" s="1"/>
  <c r="M368" i="1" a="1"/>
  <c r="M368" i="1" s="1"/>
  <c r="N361" i="1" a="1"/>
  <c r="N361" i="1" s="1"/>
  <c r="M361" i="1" a="1"/>
  <c r="M361" i="1" s="1"/>
  <c r="M359" i="1" a="1"/>
  <c r="M359" i="1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F341" i="12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F342" i="12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70" i="10" l="1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<sst xmlns="http://schemas.openxmlformats.org/spreadsheetml/2006/main" count="7821" uniqueCount="1695">
  <si>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</si>
  <si>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</si>
  <si>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</si>
  <si>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</si>
  <si>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</si>
  <si>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</si>
  <si>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</si>
  <si>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</si>
  <si>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</si>
  <si>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</si>
  <si>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</si>
  <si>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</si>
  <si>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</si>
  <si>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</si>
  <si>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</si>
  <si>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</si>
  <si>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</si>
  <si>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</si>
  <si>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</si>
  <si>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</si>
  <si>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</si>
  <si>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</si>
  <si>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</si>
  <si>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</si>
  <si>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</si>
  <si>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</si>
  <si>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</si>
  <si>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</si>
  <si>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</si>
  <si>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</si>
  <si>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</si>
  <si>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</si>
  <si>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</si>
  <si>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</si>
  <si>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</si>
  <si>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</si>
  <si>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</si>
  <si>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</si>
  <si>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</si>
  <si>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</si>
  <si>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</si>
  <si>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</si>
  <si>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</si>
  <si>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</si>
  <si>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</si>
  <si>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</si>
  <si>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</si>
  <si>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</si>
  <si>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</si>
  <si>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</si>
  <si>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</si>
  <si>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</si>
  <si>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</si>
  <si>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</si>
  <si>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</si>
  <si>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</si>
  <si>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</si>
  <si>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</si>
  <si>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</si>
  <si>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</si>
  <si>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</si>
  <si>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</si>
  <si>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</si>
  <si>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</si>
  <si>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</si>
  <si>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</si>
  <si>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</si>
  <si>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</si>
  <si>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</si>
  <si>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</si>
  <si>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</si>
  <si>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</si>
  <si>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</si>
  <si>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</si>
  <si>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</si>
  <si>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</si>
  <si>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</si>
  <si>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</si>
  <si>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</si>
  <si>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</si>
  <si>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</si>
  <si>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</si>
  <si>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</si>
  <si>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</si>
  <si>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</si>
  <si>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</si>
  <si>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</si>
  <si>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</si>
  <si>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</si>
  <si>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</si>
  <si>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</si>
  <si>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</si>
  <si>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</si>
  <si>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</si>
  <si>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</si>
  <si>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</si>
  <si>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</si>
  <si>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</si>
  <si>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</si>
  <si>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</si>
  <si>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</si>
  <si>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</si>
  <si>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</si>
  <si>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</si>
  <si>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</si>
  <si>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</si>
  <si>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</si>
  <si>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</si>
  <si>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</si>
  <si>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</si>
  <si>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</si>
  <si>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</si>
  <si>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</si>
  <si>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</si>
  <si>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</si>
  <si>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</si>
  <si>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</si>
  <si>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</si>
  <si>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</si>
  <si>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</si>
  <si>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</si>
  <si>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</si>
  <si>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</si>
  <si>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</si>
  <si>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</si>
  <si>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</si>
  <si>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</si>
  <si>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</si>
  <si>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</si>
  <si>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</si>
  <si>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</si>
  <si>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</si>
  <si>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</si>
  <si>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</si>
  <si>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</si>
  <si>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</si>
  <si>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</si>
  <si>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</si>
  <si>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</si>
  <si>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</si>
  <si>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</si>
  <si>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</si>
  <si>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</si>
  <si>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</si>
  <si>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</si>
  <si>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</si>
  <si>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</si>
  <si>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</si>
  <si>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</si>
  <si>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</si>
  <si>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</si>
  <si>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</si>
  <si>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</si>
  <si>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</si>
  <si>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</si>
  <si>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</si>
  <si>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</si>
  <si>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</si>
  <si>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</si>
  <si>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</si>
  <si>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</si>
  <si>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</si>
  <si>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</si>
  <si>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</si>
  <si>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</si>
  <si>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</si>
  <si>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</si>
  <si>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</si>
  <si>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</si>
  <si>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</si>
  <si>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</si>
  <si>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</si>
  <si>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</si>
  <si>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</si>
  <si>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</si>
  <si>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</si>
  <si>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</si>
  <si>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</si>
  <si>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</si>
  <si>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</si>
  <si>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</si>
  <si>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</si>
  <si>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</si>
  <si>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</si>
  <si>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</si>
  <si>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</si>
  <si>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</si>
  <si>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</si>
  <si>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</si>
  <si>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</si>
  <si>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</si>
  <si>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</si>
  <si>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</si>
  <si>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</si>
  <si>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</si>
  <si>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</si>
  <si>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</si>
  <si>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</si>
  <si>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</si>
  <si>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</si>
  <si>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</si>
  <si>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</si>
  <si>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</si>
  <si>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</si>
  <si>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</si>
  <si>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</si>
  <si>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</si>
  <si>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</si>
  <si>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</si>
  <si>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</si>
  <si>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</si>
  <si>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</si>
  <si>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</si>
  <si>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</si>
  <si>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</si>
  <si>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</si>
  <si>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</si>
  <si>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</si>
  <si>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</si>
  <si>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</si>
  <si>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</si>
  <si>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</si>
  <si>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</si>
  <si>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</si>
  <si>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</si>
  <si>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</si>
  <si>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</si>
  <si>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</si>
  <si>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</si>
  <si>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</si>
  <si>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</si>
  <si>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</si>
  <si>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</si>
  <si>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</si>
  <si>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</si>
  <si>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</si>
  <si>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</si>
  <si>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</si>
  <si>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</si>
  <si>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</si>
  <si>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</si>
  <si>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</si>
  <si>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</si>
  <si>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</si>
  <si>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</si>
  <si>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</si>
  <si>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</si>
  <si>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</si>
  <si>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</si>
  <si>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</si>
  <si>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</si>
  <si>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</si>
  <si>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</si>
  <si>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</si>
  <si>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</si>
  <si>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</si>
  <si>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</si>
  <si>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</si>
  <si>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</si>
  <si>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</si>
  <si>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</si>
  <si>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</si>
  <si>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</si>
  <si>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</si>
  <si>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</si>
  <si>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</si>
  <si>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</si>
  <si>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</si>
  <si>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</si>
  <si>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</si>
  <si>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</si>
  <si>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</si>
  <si>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</si>
  <si>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</si>
  <si>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</si>
  <si>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</si>
  <si>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</si>
  <si>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</si>
  <si>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</si>
  <si>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</si>
  <si>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</si>
  <si>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</si>
  <si>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</si>
  <si>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</si>
  <si>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</si>
  <si>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</si>
  <si>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</si>
  <si>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</si>
  <si>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</si>
  <si>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</si>
  <si>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</si>
  <si>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</si>
  <si>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</si>
  <si>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</si>
  <si>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</si>
  <si>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</si>
  <si>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</si>
  <si>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</si>
  <si>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</si>
  <si>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</si>
  <si>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</si>
  <si>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</si>
  <si>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</si>
  <si>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</si>
  <si>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</si>
  <si>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</si>
  <si>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</si>
  <si>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</si>
  <si>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</si>
  <si>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</si>
  <si>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</si>
  <si>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</si>
  <si>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</si>
  <si>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</si>
  <si>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</si>
  <si>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</si>
  <si>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</si>
  <si>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</si>
  <si>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</si>
  <si>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</si>
  <si>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</si>
  <si>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</si>
  <si>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</si>
  <si>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</si>
  <si>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</si>
  <si>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</si>
  <si>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</si>
  <si>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</si>
  <si>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</si>
  <si>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</si>
  <si>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</si>
  <si>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</si>
  <si>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</si>
  <si>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</si>
  <si>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</si>
  <si>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</si>
  <si>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</si>
  <si>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</si>
  <si>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</si>
  <si>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</si>
  <si>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</si>
  <si>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</si>
  <si>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</si>
  <si>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</si>
  <si>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</si>
  <si>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</si>
  <si>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</si>
  <si>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</si>
  <si>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</si>
  <si>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</si>
  <si>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</si>
  <si>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</si>
  <si>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</si>
  <si>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</si>
  <si>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</si>
  <si>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</si>
  <si>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</si>
  <si>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</si>
  <si>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</si>
  <si>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</si>
  <si>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</si>
  <si>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</si>
  <si>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</si>
  <si>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</si>
  <si>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</si>
  <si>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</si>
  <si>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</si>
  <si>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</si>
  <si>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</si>
  <si>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</si>
  <si>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</si>
  <si>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</si>
  <si>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</si>
  <si>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</si>
  <si>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</si>
  <si>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</si>
  <si>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</si>
  <si>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</si>
  <si>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</si>
  <si>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</si>
  <si>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</si>
  <si>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</si>
  <si>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</si>
  <si>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</si>
  <si>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</si>
  <si>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</si>
  <si>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</si>
  <si>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</si>
  <si>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</si>
  <si>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</si>
  <si>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</si>
  <si>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</si>
  <si>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</si>
  <si>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</si>
  <si>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</si>
  <si>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</si>
  <si>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</si>
  <si>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</si>
  <si>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</si>
  <si>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</si>
  <si>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</si>
  <si>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</si>
  <si>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</si>
  <si>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</si>
  <si>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</si>
  <si>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</si>
  <si>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</si>
  <si>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</si>
  <si>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</si>
  <si>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</si>
  <si>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</si>
  <si>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</si>
  <si>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</si>
  <si>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</si>
  <si>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</si>
  <si>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</si>
  <si>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</si>
  <si>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</si>
  <si>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</si>
  <si>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</si>
  <si>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</si>
  <si>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</si>
  <si>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</si>
  <si>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</si>
  <si>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</si>
  <si>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</si>
  <si>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</si>
  <si>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</si>
  <si>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</si>
  <si>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</si>
  <si>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</si>
  <si>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</si>
  <si>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</si>
  <si>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</si>
  <si>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</si>
  <si>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</si>
  <si>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</si>
  <si>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</si>
  <si>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</si>
  <si>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</si>
  <si>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</si>
  <si>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</si>
  <si>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</si>
  <si>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</si>
  <si>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</si>
  <si>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</si>
  <si>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</si>
  <si>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</si>
  <si>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</si>
  <si>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</si>
  <si>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</si>
  <si>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</si>
  <si>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</si>
  <si>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</si>
  <si>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</si>
  <si>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</si>
  <si>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</si>
  <si>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</si>
  <si>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</si>
  <si>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</si>
  <si>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</si>
  <si>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</si>
  <si>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</si>
  <si>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</si>
  <si>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</si>
  <si>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</si>
  <si>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</si>
  <si>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</si>
  <si>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</si>
  <si>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</si>
  <si>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</si>
  <si>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</si>
  <si>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</si>
  <si>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</si>
  <si>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</si>
  <si>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</si>
  <si>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</si>
  <si>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</si>
  <si>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</si>
  <si>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</si>
  <si>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</si>
  <si>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</si>
  <si>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</si>
  <si>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</si>
  <si>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</si>
  <si>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</si>
  <si>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</si>
  <si>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</si>
  <si>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</si>
  <si>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</si>
  <si>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</si>
  <si>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</si>
  <si>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</si>
  <si>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</si>
  <si>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</si>
  <si>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</si>
  <si>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</si>
  <si>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</si>
  <si>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</si>
  <si>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</si>
  <si>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</si>
  <si>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</si>
  <si>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</si>
  <si>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</si>
  <si>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</si>
  <si>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</si>
  <si>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</si>
  <si>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</si>
  <si>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</si>
  <si>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</si>
  <si>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</si>
  <si>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</si>
  <si>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</si>
  <si>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</si>
  <si>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</si>
  <si>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</si>
  <si>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</si>
  <si>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</si>
  <si>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</si>
  <si>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</si>
  <si>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</si>
  <si>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</si>
  <si>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</si>
  <si>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</si>
  <si>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</si>
  <si>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</si>
  <si>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</si>
  <si>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</si>
  <si>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</si>
  <si>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</si>
  <si>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</si>
  <si>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</si>
  <si>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</si>
  <si>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</si>
  <si>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</si>
  <si>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</si>
  <si>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</si>
  <si>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</si>
  <si>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</si>
  <si>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</si>
  <si>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</si>
  <si>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</si>
  <si>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</si>
  <si>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</si>
  <si>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</si>
  <si>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</si>
  <si>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</si>
  <si>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</si>
  <si>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</si>
  <si>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</si>
  <si>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</si>
  <si>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</si>
  <si>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</si>
  <si>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</si>
  <si>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</si>
  <si>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</si>
  <si>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</si>
  <si>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</si>
  <si>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</si>
  <si>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</si>
  <si>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</si>
  <si>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</si>
  <si>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</si>
  <si>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</si>
  <si>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</si>
  <si>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</si>
  <si>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</si>
  <si>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</si>
  <si>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</si>
  <si>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</si>
  <si>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</si>
  <si>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</si>
  <si>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</si>
  <si>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</si>
  <si>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</si>
  <si>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</si>
  <si>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</si>
  <si>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</si>
  <si>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</si>
  <si>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</si>
  <si>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</si>
  <si>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</si>
  <si>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</si>
  <si>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</si>
  <si>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</si>
  <si>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</si>
  <si>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</si>
  <si>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</si>
  <si>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</si>
  <si>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</si>
  <si>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</si>
  <si>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</si>
  <si>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</si>
  <si>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</si>
  <si>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</si>
  <si>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</si>
  <si>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</si>
  <si>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</si>
  <si>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</si>
  <si>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</si>
  <si>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</si>
  <si>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</si>
  <si>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</si>
  <si>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</si>
  <si>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</si>
  <si>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</si>
  <si>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</si>
  <si>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</si>
  <si>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</si>
  <si>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</si>
  <si>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</si>
  <si>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</si>
  <si>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</si>
  <si>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</si>
  <si>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</si>
  <si>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</si>
  <si>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</si>
  <si>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</si>
  <si>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</si>
  <si>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</si>
  <si>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</si>
  <si>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</si>
  <si>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</si>
  <si>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</si>
  <si>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</si>
  <si>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</si>
  <si>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</si>
  <si>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</si>
  <si>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</si>
  <si>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</si>
  <si>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</si>
  <si>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</si>
  <si>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</si>
  <si>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</si>
  <si>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</si>
  <si>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</si>
  <si>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</si>
  <si>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</si>
  <si>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</si>
  <si>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</si>
  <si>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</si>
  <si>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</si>
  <si>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</si>
  <si>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</si>
  <si>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</si>
  <si>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</si>
  <si>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</si>
  <si>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</si>
  <si>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</si>
  <si>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</si>
  <si>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</si>
  <si>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</si>
  <si>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</si>
  <si>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</si>
  <si>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</si>
  <si>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</si>
  <si>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</si>
  <si>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</si>
  <si>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</si>
  <si>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</si>
  <si>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</si>
  <si>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</si>
  <si>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</si>
  <si>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</si>
  <si>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</si>
  <si>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</si>
  <si>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</si>
  <si>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</si>
  <si>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</si>
  <si>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</si>
  <si>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</si>
  <si>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</si>
  <si>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</si>
  <si>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</si>
  <si>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</si>
  <si>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</si>
  <si>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</si>
  <si>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</si>
  <si>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</si>
  <si>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</si>
  <si>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</si>
  <si>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</si>
  <si>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</si>
  <si>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</si>
  <si>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</si>
  <si>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</si>
  <si>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</si>
  <si>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</si>
  <si>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</si>
  <si>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</si>
  <si>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</si>
  <si>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</si>
  <si>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</si>
  <si>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</si>
  <si>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</si>
  <si>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</si>
  <si>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</si>
  <si>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</si>
  <si>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</si>
  <si>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</si>
  <si>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</si>
  <si>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</si>
  <si>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</si>
  <si>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</si>
  <si>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</si>
  <si>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</si>
  <si>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</si>
  <si>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</si>
  <si>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</si>
  <si>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</si>
  <si>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</si>
  <si>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</si>
  <si>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</si>
  <si>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</si>
  <si>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</si>
  <si>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</si>
  <si>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</si>
  <si>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</si>
  <si>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</si>
  <si>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</si>
  <si>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</si>
  <si>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</si>
  <si>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</si>
  <si>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</si>
  <si>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</si>
  <si>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</si>
  <si>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</si>
  <si>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</si>
  <si>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</si>
  <si>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</si>
  <si>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</si>
  <si>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</si>
  <si>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</si>
  <si>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</si>
  <si>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</si>
  <si>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</si>
  <si>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</si>
  <si>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</si>
  <si>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</si>
  <si>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</si>
  <si>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</si>
  <si>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</si>
  <si>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</si>
  <si>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</si>
  <si>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</si>
  <si>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</si>
  <si>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</si>
  <si>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</si>
  <si>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</si>
  <si>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</si>
  <si>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</si>
  <si>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</si>
  <si>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</si>
  <si>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</si>
  <si>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</si>
  <si>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</si>
  <si>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</si>
  <si>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</si>
  <si>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</si>
  <si>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</si>
  <si>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</si>
  <si>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</si>
  <si>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</si>
  <si>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</si>
  <si>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</si>
  <si>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</si>
  <si>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</si>
  <si>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</si>
  <si>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</si>
  <si>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</si>
  <si>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</si>
  <si>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</si>
  <si>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</si>
  <si>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</si>
  <si>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</si>
  <si>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</si>
  <si>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</si>
  <si>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</si>
  <si>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</si>
  <si>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</si>
  <si>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</si>
  <si>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</si>
  <si>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</si>
  <si>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</si>
  <si>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</si>
  <si>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</si>
  <si>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</si>
  <si>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</si>
  <si>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</si>
  <si>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</si>
  <si>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</si>
  <si>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</si>
  <si>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</si>
  <si>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</si>
  <si>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</si>
  <si>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</si>
  <si>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</si>
  <si>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</si>
  <si>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</si>
  <si>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</si>
  <si>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</si>
  <si>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</si>
  <si>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</si>
  <si>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</si>
  <si>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</si>
  <si>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</si>
  <si>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</si>
  <si>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</si>
  <si>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</si>
  <si>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</si>
  <si>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</si>
  <si>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</si>
  <si>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</si>
  <si>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</si>
  <si>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</si>
  <si>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</si>
  <si>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</si>
  <si>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</si>
  <si>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</si>
  <si>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</si>
  <si>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</si>
  <si>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</si>
  <si>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</si>
  <si>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</si>
  <si>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</si>
  <si>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</si>
  <si>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</si>
  <si>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</si>
  <si>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</si>
  <si>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</si>
  <si>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</si>
  <si>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</si>
  <si>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</si>
  <si>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</si>
  <si>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</si>
  <si>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</si>
  <si>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</si>
  <si>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</si>
  <si>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</si>
  <si>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</si>
  <si>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</si>
  <si>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</si>
  <si>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</si>
  <si>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</si>
  <si>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</si>
  <si>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</si>
  <si>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</si>
  <si>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</si>
  <si>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</si>
  <si>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</si>
  <si>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</si>
  <si>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</si>
  <si>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</si>
  <si>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</si>
  <si>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</si>
  <si>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</si>
  <si>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</si>
  <si>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</si>
  <si>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</si>
  <si>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</si>
  <si>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</si>
  <si>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</si>
  <si>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</si>
  <si>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</si>
  <si>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</si>
  <si>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</si>
  <si>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</si>
  <si>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</si>
  <si>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</si>
  <si>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</si>
  <si>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</si>
  <si>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</si>
  <si>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</si>
  <si>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</si>
  <si>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</si>
  <si>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</si>
  <si>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</si>
  <si>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</si>
  <si>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</si>
  <si>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</si>
  <si>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</si>
  <si>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</si>
  <si>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</si>
  <si>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</si>
  <si>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</si>
  <si>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</si>
  <si>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</si>
  <si>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</si>
  <si>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</si>
  <si>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</si>
  <si>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</si>
  <si>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</si>
  <si>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</si>
  <si>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</si>
  <si>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</si>
  <si>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</si>
  <si>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</si>
  <si>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</si>
  <si>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</si>
  <si>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</si>
  <si>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</si>
  <si>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</si>
  <si>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</si>
  <si>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</si>
  <si>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</si>
  <si>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</si>
  <si>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</si>
  <si>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</si>
  <si>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</si>
  <si>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</si>
  <si>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</si>
  <si>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</si>
  <si>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</si>
  <si>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</si>
  <si>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</si>
  <si>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</si>
  <si>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</si>
  <si>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</si>
  <si>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</si>
  <si>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</si>
  <si>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</si>
  <si>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</si>
  <si>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</si>
  <si>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</si>
  <si>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</si>
  <si>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</si>
  <si>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</si>
  <si>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</si>
  <si>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</si>
  <si>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</si>
  <si>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</si>
  <si>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</si>
  <si>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</si>
  <si>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</si>
  <si>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</si>
  <si>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</si>
  <si>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</si>
  <si>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</si>
  <si>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</si>
  <si>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</si>
  <si>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</si>
  <si>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</si>
  <si>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</si>
  <si>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</si>
  <si>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</si>
  <si>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</si>
  <si>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</si>
  <si>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</si>
  <si>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</si>
  <si>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</si>
  <si>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</si>
  <si>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</si>
  <si>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</si>
  <si>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</si>
  <si>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</si>
  <si>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</si>
  <si>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</si>
  <si>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</si>
  <si>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</si>
  <si>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</si>
  <si>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</si>
  <si>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</si>
  <si>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</si>
  <si>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</si>
  <si>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</si>
  <si>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</si>
  <si>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</si>
  <si>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</si>
  <si>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</si>
  <si>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</si>
  <si>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</si>
  <si>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</si>
  <si>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</si>
  <si>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</si>
  <si>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</si>
  <si>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</si>
  <si>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</si>
  <si>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</si>
  <si>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</si>
  <si>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</si>
  <si>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</si>
  <si>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</si>
  <si>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</si>
  <si>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</si>
  <si>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</si>
  <si>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</si>
  <si>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</si>
  <si>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</si>
  <si>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</si>
  <si>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</si>
  <si>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</si>
  <si>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</si>
  <si>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</si>
  <si>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</si>
  <si>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</si>
  <si>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</si>
  <si>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</si>
  <si>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</si>
  <si>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</si>
  <si>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</si>
  <si>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</si>
  <si>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</si>
  <si>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</si>
  <si>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</si>
  <si>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</si>
  <si>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</si>
  <si>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</si>
  <si>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</si>
  <si>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</si>
  <si>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</si>
  <si>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</si>
  <si>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</si>
  <si>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</si>
  <si>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</si>
  <si>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</si>
  <si>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</si>
  <si>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</si>
  <si>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</si>
  <si>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</si>
  <si>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</si>
  <si>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</si>
  <si>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</si>
  <si>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</si>
  <si>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</si>
  <si>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</si>
  <si>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</si>
  <si>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</si>
  <si>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</si>
  <si>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</si>
  <si>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</si>
  <si>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</si>
  <si>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</si>
  <si>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</si>
  <si>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</si>
  <si>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</si>
  <si>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</si>
  <si>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</si>
  <si>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</si>
  <si>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</si>
  <si>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</si>
  <si>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</si>
  <si>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</si>
  <si>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</si>
  <si>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</si>
  <si>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</si>
  <si>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</si>
  <si>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</si>
  <si>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</si>
  <si>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</si>
  <si>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</si>
  <si>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</si>
  <si>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</si>
  <si>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</si>
  <si>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</si>
  <si>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</si>
  <si>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</si>
  <si>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</si>
  <si>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</si>
  <si>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</si>
  <si>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</si>
  <si>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</si>
  <si>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</si>
  <si>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</si>
  <si>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</si>
  <si>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</si>
  <si>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</si>
  <si>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</si>
  <si>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</si>
  <si>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</si>
  <si>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</si>
  <si>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</si>
  <si>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</si>
  <si>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</si>
  <si>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</si>
  <si>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</si>
  <si>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</si>
  <si>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</si>
  <si>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</si>
  <si>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</si>
  <si>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</si>
  <si>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</si>
  <si>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</si>
  <si>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</si>
  <si>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</si>
  <si>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</si>
  <si>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</si>
  <si>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</si>
  <si>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</si>
  <si>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</si>
  <si>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</si>
  <si>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</si>
  <si>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</si>
  <si>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</si>
  <si>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</si>
  <si>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</si>
  <si>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</si>
  <si>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</si>
  <si>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</si>
  <si>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</si>
  <si>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</si>
  <si>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</si>
  <si>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</si>
  <si>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</si>
  <si>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</si>
  <si>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</si>
  <si>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</si>
  <si>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</si>
  <si>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</si>
  <si>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</si>
  <si>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</si>
  <si>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</si>
  <si>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</si>
  <si>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</si>
  <si>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</si>
  <si>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</si>
  <si>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</si>
  <si>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</si>
  <si>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</si>
  <si>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</si>
  <si>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</si>
  <si>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</si>
  <si>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</si>
  <si>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</si>
  <si>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</si>
  <si>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</si>
  <si>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</si>
  <si>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</si>
  <si>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</si>
  <si>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</si>
  <si>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</si>
  <si>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</si>
  <si>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</si>
  <si>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</si>
  <si>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</si>
  <si>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</si>
  <si>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</si>
  <si>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</si>
  <si>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</si>
  <si>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</si>
  <si>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</si>
  <si>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</si>
  <si>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</si>
  <si>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</si>
  <si>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</si>
  <si>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</si>
  <si>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</si>
  <si>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</si>
  <si>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</si>
  <si>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</si>
  <si>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</si>
  <si>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</si>
  <si>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</si>
  <si>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</si>
  <si>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</si>
  <si>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</si>
  <si>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</si>
  <si>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</si>
  <si>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</si>
  <si>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</si>
  <si>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</si>
  <si>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</si>
  <si>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</si>
  <si>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</si>
  <si>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</si>
  <si>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</si>
  <si>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</si>
  <si>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</si>
  <si>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</si>
  <si>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</si>
  <si>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</si>
  <si>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</si>
  <si>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</si>
  <si>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</si>
  <si>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</si>
  <si>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</si>
  <si>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</si>
  <si>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</si>
  <si>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</si>
  <si>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</si>
  <si>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</si>
  <si>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</si>
  <si>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</si>
  <si>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</si>
  <si>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</si>
  <si>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</si>
  <si>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</si>
  <si>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</si>
  <si>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</si>
  <si>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</si>
  <si>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</si>
  <si>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</si>
  <si>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</si>
  <si>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</si>
  <si>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</si>
  <si>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</si>
  <si>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</si>
  <si>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</si>
  <si>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</si>
  <si>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</si>
  <si>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</si>
  <si>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</si>
  <si>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</si>
  <si>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</si>
  <si>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</si>
  <si>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</si>
  <si>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</si>
  <si>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</si>
  <si>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</si>
  <si>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</si>
  <si>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</si>
  <si>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</si>
  <si>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</si>
  <si>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</si>
  <si>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</si>
  <si>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</si>
  <si>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</si>
  <si>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</si>
  <si>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</si>
  <si>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</si>
  <si>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</si>
  <si>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</si>
  <si>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</si>
  <si>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</si>
  <si>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</si>
  <si>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</si>
  <si>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</si>
  <si>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</si>
  <si>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</si>
  <si>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</si>
  <si>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</si>
  <si>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</si>
  <si>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</si>
  <si>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</si>
  <si>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</si>
  <si>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</si>
  <si>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</si>
  <si>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</si>
  <si>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</si>
  <si>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</si>
  <si>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</si>
  <si>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</si>
  <si>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</si>
  <si>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</si>
  <si>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</si>
  <si>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</si>
  <si>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</si>
  <si>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</si>
  <si>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</si>
  <si>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</si>
  <si>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</si>
  <si>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</si>
  <si>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</si>
  <si>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</si>
  <si>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</si>
  <si>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</si>
  <si>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</si>
  <si>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</si>
  <si>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</si>
  <si>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</si>
  <si>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</si>
  <si>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</si>
  <si>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</si>
  <si>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</si>
  <si>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</si>
  <si>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</si>
  <si>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</si>
  <si>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</si>
  <si>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</si>
  <si>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</si>
  <si>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</si>
  <si>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</si>
  <si>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</si>
  <si>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</si>
  <si>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</si>
  <si>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</si>
  <si>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</si>
  <si>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</si>
  <si>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</si>
  <si>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</si>
  <si>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</si>
  <si>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</si>
  <si>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</si>
  <si>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</si>
  <si>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</si>
  <si>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</si>
  <si>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</si>
  <si>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</si>
  <si>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</si>
  <si>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</si>
  <si>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</si>
  <si>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</si>
  <si>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</si>
  <si>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</si>
  <si>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</si>
  <si>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</si>
  <si>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</si>
  <si>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</si>
  <si>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</si>
  <si>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</si>
  <si>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</si>
  <si>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</si>
  <si>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</si>
  <si>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</si>
  <si>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</si>
  <si>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</si>
  <si>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</si>
  <si>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</si>
  <si>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</si>
  <si>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</si>
  <si>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</si>
  <si>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</si>
  <si>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</si>
  <si>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</si>
  <si>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</si>
  <si>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</si>
  <si>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</si>
  <si>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</si>
  <si>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</si>
  <si>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</si>
  <si>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</si>
  <si>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</si>
  <si>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</si>
  <si>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</si>
  <si>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</si>
  <si>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</si>
  <si>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</si>
  <si>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</si>
  <si>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</si>
  <si>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</si>
  <si>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</si>
  <si>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</si>
  <si>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</si>
  <si>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</si>
  <si>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</si>
  <si>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</si>
  <si>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</si>
  <si>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</si>
  <si>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</si>
  <si>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</si>
  <si>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</si>
  <si>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</si>
  <si>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</si>
  <si>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</si>
  <si>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</si>
  <si>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</si>
  <si>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</si>
  <si>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</si>
  <si>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</si>
  <si>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</si>
  <si>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</si>
  <si>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</si>
  <si>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</si>
  <si>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</si>
  <si>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</si>
  <si>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</si>
  <si>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</si>
  <si>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</si>
  <si>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</si>
  <si>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</si>
  <si>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</si>
  <si>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</si>
  <si>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</si>
  <si>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</si>
  <si>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</si>
  <si>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</si>
  <si>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</si>
  <si>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</si>
  <si>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</si>
  <si>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</si>
  <si>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</si>
  <si>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</si>
  <si>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</si>
  <si>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</si>
  <si>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</si>
  <si>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</si>
  <si>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</si>
  <si>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</si>
  <si>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</si>
  <si>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</si>
  <si>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</si>
  <si>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</si>
  <si>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</si>
  <si>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</si>
  <si>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</si>
  <si>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</si>
  <si>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</si>
  <si>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</si>
  <si>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</si>
  <si>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</si>
  <si>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</si>
  <si>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</si>
  <si>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</si>
  <si>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</si>
  <si>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</si>
  <si>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</si>
  <si>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</si>
  <si>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</si>
  <si>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</si>
  <si>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</si>
  <si>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</si>
  <si>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</si>
  <si>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</si>
  <si>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</si>
  <si>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</si>
  <si>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</si>
  <si>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</si>
  <si>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</si>
  <si>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</si>
  <si>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</si>
  <si>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</si>
  <si>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</si>
  <si>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</si>
  <si>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</si>
  <si>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</si>
  <si>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</si>
  <si>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</si>
  <si>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</si>
  <si>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</si>
  <si>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</si>
  <si>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</si>
  <si>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</si>
  <si>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</si>
  <si>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</si>
  <si>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</si>
  <si>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</si>
  <si>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</si>
  <si>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</si>
  <si>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</si>
  <si>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</si>
  <si>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</si>
  <si>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</si>
  <si>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</si>
  <si>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</si>
  <si>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</si>
  <si>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</si>
  <si>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</si>
  <si>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</si>
  <si>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</si>
  <si>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</si>
  <si>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</si>
  <si>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</si>
  <si>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</si>
  <si>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</si>
  <si>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</si>
  <si>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</si>
  <si>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</si>
  <si>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</si>
  <si>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</si>
  <si>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</si>
  <si>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</si>
  <si>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</si>
  <si>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</si>
  <si>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</si>
  <si>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</si>
  <si>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</si>
  <si>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</si>
  <si>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</si>
  <si>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</si>
  <si>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</si>
  <si>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</si>
  <si>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</si>
  <si>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</si>
  <si>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</si>
  <si>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</si>
  <si>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</si>
  <si>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</si>
  <si>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</si>
  <si>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</si>
  <si>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</si>
  <si>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</si>
  <si>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</si>
  <si>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</si>
  <si>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</si>
  <si>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</si>
  <si>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</si>
  <si>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</si>
  <si>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</si>
  <si>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</si>
  <si>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</si>
  <si>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</si>
  <si>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</si>
  <si>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</si>
  <si>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</si>
  <si>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</si>
  <si>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</si>
  <si>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</si>
  <si>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</si>
  <si>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</si>
  <si>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</si>
  <si>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</si>
  <si>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</si>
  <si>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</si>
  <si>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</si>
  <si>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</si>
  <si>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</si>
  <si>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</si>
  <si>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</si>
  <si>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</si>
  <si>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</si>
  <si>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</si>
  <si>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</si>
  <si>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</si>
  <si>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</si>
  <si>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</si>
  <si>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</si>
  <si>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</si>
  <si>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</si>
  <si>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</si>
  <si>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</si>
  <si>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</si>
  <si>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</si>
  <si>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</si>
  <si>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</si>
  <si>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</si>
  <si>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</si>
  <si>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</si>
  <si>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</si>
  <si>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</si>
  <si>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</si>
  <si>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</si>
  <si>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</si>
  <si>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</si>
  <si>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</si>
  <si>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</si>
  <si>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</si>
  <si>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</si>
  <si>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</si>
  <si>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</si>
  <si>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</si>
  <si>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</si>
  <si>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</si>
  <si>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</si>
  <si>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</si>
  <si>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</si>
  <si>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</si>
  <si>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</si>
  <si>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</si>
  <si>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</si>
  <si>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</si>
  <si>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</si>
  <si>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</si>
  <si>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</si>
  <si>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</si>
  <si>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</si>
  <si>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</si>
  <si>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</si>
  <si>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</si>
  <si>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</si>
  <si>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</si>
  <si>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</si>
  <si>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</si>
  <si>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</si>
  <si>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</si>
  <si>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</si>
  <si>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</si>
  <si>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</si>
  <si>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</si>
  <si>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</si>
  <si>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</si>
  <si>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</si>
  <si>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</si>
  <si>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</si>
  <si>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</si>
  <si>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</si>
  <si>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</si>
  <si>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</si>
  <si>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</si>
  <si>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</si>
  <si>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</si>
  <si>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</si>
  <si>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</si>
  <si>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</si>
  <si>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</si>
  <si>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</si>
  <si>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</si>
  <si>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</si>
  <si>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</si>
  <si>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</si>
  <si>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</si>
  <si>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</si>
  <si>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</si>
  <si>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</si>
  <si>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</si>
  <si>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</si>
  <si>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</si>
  <si>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</si>
  <si>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</si>
  <si>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</si>
  <si>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</si>
  <si>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</si>
  <si>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</si>
  <si>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</si>
  <si>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</si>
  <si>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</si>
  <si>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</si>
  <si>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</si>
  <si>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</si>
  <si>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</si>
  <si>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</si>
  <si>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</si>
  <si>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</si>
  <si>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</si>
  <si>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</si>
  <si>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</si>
  <si>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</si>
  <si>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</si>
  <si>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</si>
  <si>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</si>
  <si>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</si>
  <si>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</si>
  <si>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</si>
  <si>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</si>
  <si>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</si>
  <si>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</si>
  <si>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</si>
  <si>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 xml:space="preserve">MC1 09:39,  sem faixa </t>
  </si>
  <si>
    <t>ZCZS</t>
  </si>
  <si>
    <t xml:space="preserve">Substuição meia chave ZCZSUL </t>
  </si>
  <si>
    <t>Previsão de pronto 11h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</si>
  <si>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</si>
  <si>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</si>
  <si>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</si>
  <si>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14h</t>
  </si>
  <si>
    <t xml:space="preserve">MC1 07:52, faixa após C62 9h, aguarda nova previsão de faixa </t>
  </si>
  <si>
    <t>MC1 07:52, faixa após C62 9h, aguarda nova previsão de faixa, em intervalo 12h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</si>
  <si>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</si>
  <si>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</si>
  <si>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</si>
  <si>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</si>
  <si>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</si>
  <si>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</si>
  <si>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</si>
  <si>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</si>
  <si>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</si>
  <si>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</si>
  <si>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</si>
  <si>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</si>
  <si>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</si>
  <si>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</si>
  <si>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</si>
  <si>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</si>
  <si>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</si>
  <si>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</si>
  <si>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</si>
  <si>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Igor </t>
  </si>
  <si>
    <t>Execução de solda - Condicionado a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</si>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</sst>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W344" activePane="bottomRight" state="frozen"/>
      <selection pane="bottomRight" activeCell="D356" sqref="D356:E3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1614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1615</v>
      </c>
      <c r="BK345" s="16" t="s">
        <v>1615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1616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1617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1618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1619</v>
      </c>
      <c r="BK347" s="16" t="s">
        <v>1620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1619</v>
      </c>
      <c r="BK348" s="16" t="s">
        <v>1620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/>
      <c r="AU349" s="135"/>
      <c r="AV349" s="135"/>
      <c r="AW349" s="13"/>
      <c r="AX349" s="13"/>
      <c r="AY349" s="204" t="str">
        <f>IF(D349="","*",IFERROR(IF(ISODD(COUNT(AS349:AX349)),"ERRO",SUM((AT349-AS349),(AV349-AU349),(AX349-AW349))),"ERRO"))</f>
        <v>ERRO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1</v>
      </c>
      <c r="BI349" s="16"/>
      <c r="BJ349" s="16" t="s">
        <v>1621</v>
      </c>
      <c r="BK349" s="16" t="s">
        <v>1622</v>
      </c>
      <c r="BL349" s="15"/>
      <c r="BM349" s="130"/>
      <c r="BN349" s="130"/>
      <c r="BO349" s="130"/>
      <c r="BP349" s="186"/>
      <c r="BQ349" s="11" t="e">
        <f>IF(AND(BR349&lt;1,BS349&lt;1),"Produção e Intervalo",IF(BR349&lt;1,"Intervalo",IF(BS349&lt;1,"Produção","Aderente")))</f>
        <v>#VALUE!</v>
      </c>
      <c r="BR349" s="18" t="e">
        <f>IF(OR(B349="",F349=""),"*",AY349/P349)</f>
        <v>#VALUE!</v>
      </c>
      <c r="BS349" s="18">
        <f>IF(OR(B349="",F349=""),"*",BA349/Q349)</f>
        <v>1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</v>
      </c>
      <c r="AT350" s="108">
        <v>6.9444444444444447E-4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6.9444444444444447E-4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1</v>
      </c>
      <c r="BI350" s="16"/>
      <c r="BJ350" s="16" t="s">
        <v>1623</v>
      </c>
      <c r="BK350" s="16" t="s">
        <v>1624</v>
      </c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</v>
      </c>
      <c r="BR350" s="18">
        <f>IF(OR(B350="",F350=""),"*",AY350/P350)</f>
        <v>1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1625</v>
      </c>
      <c r="BK351" s="16" t="s">
        <v>1625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1626</v>
      </c>
      <c r="W352" s="151" t="s">
        <v>1627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1628</v>
      </c>
      <c r="J353" s="105">
        <v>73</v>
      </c>
      <c r="K353" s="105">
        <v>7</v>
      </c>
      <c r="L353" s="105">
        <v>59</v>
      </c>
      <c r="M353" s="127" t="s">
        <v>1629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1630</v>
      </c>
      <c r="W353" s="151" t="s">
        <v>1350</v>
      </c>
      <c r="X353" s="104" t="s">
        <v>452</v>
      </c>
      <c r="Y353" s="129"/>
      <c r="Z353" s="104"/>
      <c r="AA353" s="105" t="s">
        <v>1631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1630</v>
      </c>
      <c r="W354" s="151" t="s">
        <v>1632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1633</v>
      </c>
      <c r="BK354" s="16" t="s">
        <v>1633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1634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1635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1636</v>
      </c>
      <c r="BK355" s="17" t="s">
        <v>1637</v>
      </c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1638</v>
      </c>
      <c r="BK356" s="16" t="s">
        <v>1638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1639</v>
      </c>
      <c r="BK357" s="16" t="s">
        <v>1639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1640</v>
      </c>
      <c r="W359" s="151" t="s">
        <v>1641</v>
      </c>
      <c r="X359" s="104" t="s">
        <v>452</v>
      </c>
      <c r="Y359" s="129"/>
      <c r="Z359" s="104"/>
      <c r="AA359" s="105" t="s">
        <v>1642</v>
      </c>
      <c r="AB359" s="103" t="s">
        <v>454</v>
      </c>
      <c r="AC359" s="152" t="s">
        <v>437</v>
      </c>
      <c r="AD359" s="107">
        <v>0.29166666666666669</v>
      </c>
      <c r="AE359" s="105" t="s">
        <v>1643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/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/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PEDRO (TP-696)46078</v>
      </c>
      <c r="B363" s="102">
        <v>46078</v>
      </c>
      <c r="C363" s="134">
        <f>IF(BS_CONTROLE[[#This Row],[DATA]]="","",WEEKNUM(BS_CONTROLE[[#This Row],[DATA]]))</f>
        <v>9</v>
      </c>
      <c r="D363" s="222" t="s">
        <v>945</v>
      </c>
      <c r="E363" s="233">
        <v>278</v>
      </c>
      <c r="F363" s="227" t="s">
        <v>806</v>
      </c>
      <c r="G363" s="142" t="str">
        <f>IF(D363="","*",VLOOKUP(F363,BS_ATIVIDADE[],3,FALSE))</f>
        <v>SOLDA</v>
      </c>
      <c r="H363" s="106" t="s">
        <v>624</v>
      </c>
      <c r="I363" s="106" t="s">
        <v>624</v>
      </c>
      <c r="J363" s="105">
        <v>73</v>
      </c>
      <c r="K363" s="105">
        <v>222.1</v>
      </c>
      <c r="L363" s="105" t="s">
        <v>624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3" s="106">
        <v>0.39583333333333331</v>
      </c>
      <c r="P363" s="106">
        <v>6.25E-2</v>
      </c>
      <c r="Q363" s="105">
        <v>1</v>
      </c>
      <c r="R363" s="9" t="str">
        <f>IF(F363=0, "*", IFERROR(_xlfn.XLOOKUP(F363, BS_ATIVIDADE[ATIVIDADE], BS_ATIVIDADE[UNIDADE]), "*"))</f>
        <v>Nº DE SOLDA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PDM - SOLDA</v>
      </c>
      <c r="AJ363" s="8" t="str">
        <f>IF(BS_CONTROLE[[#This Row],[Atividade]]=0, "-", BS_CONTROLE[[#This Row],[Atividade]])</f>
        <v>PDM - SOLDA</v>
      </c>
      <c r="AK363" s="30" t="str">
        <f>BS_CONTROLE[[#This Row],[Local - Partida]]</f>
        <v>-</v>
      </c>
      <c r="AL363" s="30" t="str">
        <f>BS_CONTROLE[[#This Row],[Local - Encerramento]]</f>
        <v>-</v>
      </c>
      <c r="AM363" s="105" t="str">
        <f>IF(BS_CONTROLE[[#This Row],[Entre - Estações]]=0, "-", BS_CONTROLE[[#This Row],[Entre - Estações]])</f>
        <v>ZGB-ZMO</v>
      </c>
      <c r="AN363" s="105" t="str">
        <f>IF(BS_CONTROLE[[#This Row],[SB]]=0, "-", BS_CONTROLE[[#This Row],[SB]])</f>
        <v>217ZMO</v>
      </c>
      <c r="AO363" s="105">
        <f>IF(BS_CONTROLE[[#This Row],[SUB]]=0, "-", BS_CONTROLE[[#This Row],[SUB]])</f>
        <v>73</v>
      </c>
      <c r="AP363" s="105">
        <f>BS_CONTROLE[[#This Row],[KM - Inicio]]</f>
        <v>222.1</v>
      </c>
      <c r="AQ363" s="105">
        <f>BS_CONTROLE[[#This Row],[KM - Inicio]]</f>
        <v>222.1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Nº DE SOLDA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V1946078</v>
      </c>
      <c r="B364" s="102">
        <v>46078</v>
      </c>
      <c r="C364" s="134">
        <f>IF(BS_CONTROLE[[#This Row],[DATA]]="","",WEEKNUM(BS_CONTROLE[[#This Row],[DATA]]))</f>
        <v>9</v>
      </c>
      <c r="D364" s="222" t="s">
        <v>1406</v>
      </c>
      <c r="E364" s="233">
        <v>335</v>
      </c>
      <c r="F364" s="227" t="s">
        <v>837</v>
      </c>
      <c r="G364" s="142" t="str">
        <f>IF(D364="","*",VLOOKUP(F364,BS_ATIVIDADE[],3,FALSE))</f>
        <v>OUTROS</v>
      </c>
      <c r="H364" s="106" t="s">
        <v>244</v>
      </c>
      <c r="I364" s="106" t="s">
        <v>244</v>
      </c>
      <c r="J364" s="105">
        <v>73</v>
      </c>
      <c r="K364" s="105">
        <v>176</v>
      </c>
      <c r="L364" s="105">
        <v>173.46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4" s="106">
        <v>0.375</v>
      </c>
      <c r="P364" s="106">
        <v>6.25E-2</v>
      </c>
      <c r="Q364" s="105">
        <v>500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1485</v>
      </c>
      <c r="X364" s="104" t="s">
        <v>452</v>
      </c>
      <c r="Y364" s="129"/>
      <c r="Z364" s="104"/>
      <c r="AA364" s="105">
        <v>1</v>
      </c>
      <c r="AB364" s="103" t="s">
        <v>449</v>
      </c>
      <c r="AC364" s="152" t="s">
        <v>450</v>
      </c>
      <c r="AD364" s="107">
        <v>0.29166666666666669</v>
      </c>
      <c r="AE364" s="105">
        <v>6214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VARRIÇÃO</v>
      </c>
      <c r="AJ364" s="8" t="str">
        <f>IF(BS_CONTROLE[[#This Row],[Atividade]]=0, "-", BS_CONTROLE[[#This Row],[Atividade]])</f>
        <v>VARRIÇÃO</v>
      </c>
      <c r="AK364" s="30" t="str">
        <f>BS_CONTROLE[[#This Row],[Local - Partida]]</f>
        <v>ZEH2</v>
      </c>
      <c r="AL364" s="30" t="str">
        <f>BS_CONTROLE[[#This Row],[Local - Encerramento]]</f>
        <v>ZEH2</v>
      </c>
      <c r="AM364" s="105" t="str">
        <f>IF(BS_CONTROLE[[#This Row],[Entre - Estações]]=0, "-", BS_CONTROLE[[#This Row],[Entre - Estações]])</f>
        <v>ZUC-ZCG</v>
      </c>
      <c r="AN364" s="105" t="str">
        <f>IF(BS_CONTROLE[[#This Row],[SB]]=0, "-", BS_CONTROLE[[#This Row],[SB]])</f>
        <v>173ZCG</v>
      </c>
      <c r="AO364" s="105">
        <f>IF(BS_CONTROLE[[#This Row],[SUB]]=0, "-", BS_CONTROLE[[#This Row],[SUB]])</f>
        <v>73</v>
      </c>
      <c r="AP364" s="105">
        <f>BS_CONTROLE[[#This Row],[KM - Inicio]]</f>
        <v>176</v>
      </c>
      <c r="AQ364" s="105">
        <f>BS_CONTROLE[[#This Row],[KM - Inicio]]</f>
        <v>176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/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/>
      <c r="N367" s="127"/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V8746078</v>
      </c>
      <c r="B368" s="102">
        <v>46078</v>
      </c>
      <c r="C368" s="134">
        <f>IF(BS_CONTROLE[[#This Row],[DATA]]="","",WEEKNUM(BS_CONTROLE[[#This Row],[DATA]]))</f>
        <v>9</v>
      </c>
      <c r="D368" s="222" t="s">
        <v>830</v>
      </c>
      <c r="E368" s="233">
        <v>280</v>
      </c>
      <c r="F368" s="227" t="s">
        <v>729</v>
      </c>
      <c r="G368" s="142" t="str">
        <f>IF(D368="","*",VLOOKUP(F368,BS_ATIVIDADE[],3,FALSE))</f>
        <v>MECANIZAÇÃO - SOCADORA</v>
      </c>
      <c r="H368" s="106" t="s">
        <v>201</v>
      </c>
      <c r="I368" s="106" t="s">
        <v>201</v>
      </c>
      <c r="J368" s="105">
        <v>73</v>
      </c>
      <c r="K368" s="105">
        <v>154.30000000000001</v>
      </c>
      <c r="L368" s="105">
        <v>153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8" s="106">
        <v>0.35416666666666669</v>
      </c>
      <c r="P368" s="106">
        <v>6.25E-2</v>
      </c>
      <c r="Q368" s="105">
        <v>382</v>
      </c>
      <c r="R368" s="9" t="str">
        <f>IF(F368=0, "*", IFERROR(_xlfn.XLOOKUP(F368, BS_ATIVIDADE[ATIVIDADE], BS_ATIVIDADE[UNIDADE]), "*"))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1063</v>
      </c>
      <c r="W368" s="151" t="s">
        <v>1282</v>
      </c>
      <c r="X368" s="104" t="s">
        <v>452</v>
      </c>
      <c r="Y368" s="129"/>
      <c r="Z368" s="104"/>
      <c r="AA368" s="105">
        <v>1</v>
      </c>
      <c r="AB368" s="103" t="s">
        <v>443</v>
      </c>
      <c r="AC368" s="152"/>
      <c r="AD368" s="107">
        <v>0.29166666666666669</v>
      </c>
      <c r="AE368" s="105">
        <v>6237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MECANIZAÇÃO - SOCADORA</v>
      </c>
      <c r="AJ368" s="8" t="str">
        <f>IF(BS_CONTROLE[[#This Row],[Atividade]]=0, "-", BS_CONTROLE[[#This Row],[Atividade]])</f>
        <v>MECANIZAÇÃO - SOCADORA</v>
      </c>
      <c r="AK368" s="30" t="str">
        <f>BS_CONTROLE[[#This Row],[Local - Partida]]</f>
        <v>ZPNZXB</v>
      </c>
      <c r="AL368" s="30" t="str">
        <f>BS_CONTROLE[[#This Row],[Local - Encerramento]]</f>
        <v>ZPNZXB</v>
      </c>
      <c r="AM368" s="105" t="str">
        <f>IF(BS_CONTROLE[[#This Row],[Entre - Estações]]=0, "-", BS_CONTROLE[[#This Row],[Entre - Estações]])</f>
        <v>ZCV-ZCT</v>
      </c>
      <c r="AN368" s="105" t="str">
        <f>IF(BS_CONTROLE[[#This Row],[SB]]=0, "-", BS_CONTROLE[[#This Row],[SB]])</f>
        <v>152ZCT</v>
      </c>
      <c r="AO368" s="105">
        <f>IF(BS_CONTROLE[[#This Row],[SUB]]=0, "-", BS_CONTROLE[[#This Row],[SUB]])</f>
        <v>73</v>
      </c>
      <c r="AP368" s="105">
        <f>BS_CONTROLE[[#This Row],[KM - Inicio]]</f>
        <v>154.30000000000001</v>
      </c>
      <c r="AQ368" s="105">
        <f>BS_CONTROLE[[#This Row],[KM - Inicio]]</f>
        <v>154.30000000000001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M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>IGOR (TF-660)46078</v>
      </c>
      <c r="B371" s="102">
        <v>46078</v>
      </c>
      <c r="C371" s="134">
        <f>IF(BS_CONTROLE[[#This Row],[DATA]]="","",WEEKNUM(BS_CONTROLE[[#This Row],[DATA]]))</f>
        <v>9</v>
      </c>
      <c r="D371" s="222" t="s">
        <v>916</v>
      </c>
      <c r="E371" s="233">
        <v>342</v>
      </c>
      <c r="F371" s="227" t="s">
        <v>757</v>
      </c>
      <c r="G371" s="142" t="str">
        <f>IF(D371="","*",VLOOKUP(F371,BS_ATIVIDADE[],3,FALSE))</f>
        <v>MODERNIZAÇÃO</v>
      </c>
      <c r="H371" s="106" t="s">
        <v>624</v>
      </c>
      <c r="I371" s="106" t="s">
        <v>624</v>
      </c>
      <c r="J371" s="105">
        <v>73</v>
      </c>
      <c r="K371" s="105">
        <v>60.389000000000003</v>
      </c>
      <c r="L371" s="105" t="s">
        <v>624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71" s="106">
        <v>0.35416666666666669</v>
      </c>
      <c r="P371" s="106">
        <v>6.25E-2</v>
      </c>
      <c r="Q371" s="105">
        <v>1</v>
      </c>
      <c r="R371" s="9" t="str">
        <f>IF(F371=0, "*", IFERROR(_xlfn.XLOOKUP(F371, BS_ATIVIDADE[ATIVIDADE], BS_ATIVIDADE[UNIDADE]), "*"))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05" t="s">
        <v>1644</v>
      </c>
      <c r="W371" s="151" t="s">
        <v>1645</v>
      </c>
      <c r="X371" s="104" t="s">
        <v>452</v>
      </c>
      <c r="Y371" s="129"/>
      <c r="Z371" s="104"/>
      <c r="AA371" s="105" t="s">
        <v>624</v>
      </c>
      <c r="AB371" s="103"/>
      <c r="AC371" s="152"/>
      <c r="AD371" s="107" t="s">
        <v>624</v>
      </c>
      <c r="AE371" s="105" t="s">
        <v>624</v>
      </c>
      <c r="AF371" s="105" t="s">
        <v>624</v>
      </c>
      <c r="AG371" s="105" t="s">
        <v>624</v>
      </c>
      <c r="AH371" s="14"/>
      <c r="AI371" s="126" t="str">
        <f>IF(BS_CONTROLE[[#This Row],[Atividade]]=0, "-", BS_CONTROLE[[#This Row],[Atividade]])</f>
        <v>MODERNIZAÇÃO - SOLDA</v>
      </c>
      <c r="AJ371" s="8" t="str">
        <f>IF(BS_CONTROLE[[#This Row],[Atividade]]=0, "-", BS_CONTROLE[[#This Row],[Atividade]])</f>
        <v>MODERNIZAÇÃO - SOLDA</v>
      </c>
      <c r="AK371" s="30" t="str">
        <f>BS_CONTROLE[[#This Row],[Local - Partida]]</f>
        <v>-</v>
      </c>
      <c r="AL371" s="30" t="str">
        <f>BS_CONTROLE[[#This Row],[Local - Encerramento]]</f>
        <v>-</v>
      </c>
      <c r="AM371" s="105" t="str">
        <f>IF(BS_CONTROLE[[#This Row],[Entre - Estações]]=0, "-", BS_CONTROLE[[#This Row],[Entre - Estações]])</f>
        <v>ZDG-ZTN</v>
      </c>
      <c r="AN371" s="105" t="str">
        <f>IF(BS_CONTROLE[[#This Row],[SB]]=0, "-", BS_CONTROLE[[#This Row],[SB]])</f>
        <v>K59K62</v>
      </c>
      <c r="AO371" s="105">
        <f>IF(BS_CONTROLE[[#This Row],[SUB]]=0, "-", BS_CONTROLE[[#This Row],[SUB]])</f>
        <v>73</v>
      </c>
      <c r="AP371" s="105">
        <f>BS_CONTROLE[[#This Row],[KM - Inicio]]</f>
        <v>60.389000000000003</v>
      </c>
      <c r="AQ371" s="105">
        <f>BS_CONTROLE[[#This Row],[KM - Inicio]]</f>
        <v>60.389000000000003</v>
      </c>
      <c r="AR371" s="108"/>
      <c r="AS371" s="108"/>
      <c r="AT371" s="108"/>
      <c r="AU371" s="135"/>
      <c r="AV371" s="135"/>
      <c r="AW371" s="13"/>
      <c r="AX371" s="13"/>
      <c r="AY371" s="176">
        <f>IF(D371="","*",IFERROR(IF(ISODD(COUNT(AS371:AX371)),"ERRO",SUM((AT371-AS371),(AV371-AU371),(AX371-AW371))),"ERRO"))</f>
        <v>0</v>
      </c>
      <c r="AZ371" s="153"/>
      <c r="BA371" s="109"/>
      <c r="BB371" s="9" t="str">
        <f>IFERROR(_xlfn.XLOOKUP(AI371, BS_ATIVIDADE[ATIVIDADE],BS_ATIVIDADE[UNIDADE] ), "*")</f>
        <v>Nº DE SOLDA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>V4046078</v>
      </c>
      <c r="B372" s="102">
        <v>46078</v>
      </c>
      <c r="C372" s="134">
        <f>IF(BS_CONTROLE[[#This Row],[DATA]]="","",WEEKNUM(BS_CONTROLE[[#This Row],[DATA]]))</f>
        <v>9</v>
      </c>
      <c r="D372" s="222" t="s">
        <v>796</v>
      </c>
      <c r="E372" s="233">
        <v>343</v>
      </c>
      <c r="F372" s="227" t="s">
        <v>755</v>
      </c>
      <c r="G372" s="142" t="str">
        <f>IF(D372="","*",VLOOKUP(F372,BS_ATIVIDADE[],3,FALSE))</f>
        <v>MODERNIZAÇÃO</v>
      </c>
      <c r="H372" s="106" t="s">
        <v>140</v>
      </c>
      <c r="I372" s="106" t="s">
        <v>140</v>
      </c>
      <c r="J372" s="105">
        <v>73</v>
      </c>
      <c r="K372" s="105">
        <v>52</v>
      </c>
      <c r="L372" s="105">
        <v>50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72" s="106">
        <v>0.35416666666666669</v>
      </c>
      <c r="P372" s="106">
        <v>6.25E-2</v>
      </c>
      <c r="Q372" s="105">
        <v>1344</v>
      </c>
      <c r="R372" s="9" t="str">
        <f>IF(F372=0, "*", IFERROR(_xlfn.XLOOKUP(F372, BS_ATIVIDADE[ATIVIDADE], BS_ATIVIDADE[UNIDADE]), "*"))</f>
        <v>M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05" t="s">
        <v>1063</v>
      </c>
      <c r="W372" s="151" t="s">
        <v>1282</v>
      </c>
      <c r="X372" s="104" t="s">
        <v>452</v>
      </c>
      <c r="Y372" s="129"/>
      <c r="Z372" s="104"/>
      <c r="AA372" s="105">
        <v>1</v>
      </c>
      <c r="AB372" s="103" t="s">
        <v>443</v>
      </c>
      <c r="AC372" s="152"/>
      <c r="AD372" s="107">
        <v>0.29166666666666669</v>
      </c>
      <c r="AE372" s="105">
        <v>6240</v>
      </c>
      <c r="AF372" s="105">
        <v>6200</v>
      </c>
      <c r="AG372" s="105" t="s">
        <v>624</v>
      </c>
      <c r="AH372" s="14"/>
      <c r="AI372" s="126" t="str">
        <f>IF(BS_CONTROLE[[#This Row],[Atividade]]=0, "-", BS_CONTROLE[[#This Row],[Atividade]])</f>
        <v>MODERNIZAÇÃO - SOCADORA</v>
      </c>
      <c r="AJ372" s="8" t="str">
        <f>IF(BS_CONTROLE[[#This Row],[Atividade]]=0, "-", BS_CONTROLE[[#This Row],[Atividade]])</f>
        <v>MODERNIZAÇÃO - SOCADORA</v>
      </c>
      <c r="AK372" s="30" t="str">
        <f>BS_CONTROLE[[#This Row],[Local - Partida]]</f>
        <v>ZMAPAT2</v>
      </c>
      <c r="AL372" s="30" t="str">
        <f>BS_CONTROLE[[#This Row],[Local - Encerramento]]</f>
        <v>ZMAPAT2</v>
      </c>
      <c r="AM372" s="105" t="str">
        <f>IF(BS_CONTROLE[[#This Row],[Entre - Estações]]=0, "-", BS_CONTROLE[[#This Row],[Entre - Estações]])</f>
        <v>ZMA-ZDG</v>
      </c>
      <c r="AN372" s="105" t="str">
        <f>IF(BS_CONTROLE[[#This Row],[SB]]=0, "-", BS_CONTROLE[[#This Row],[SB]])</f>
        <v>K47ZDG</v>
      </c>
      <c r="AO372" s="105">
        <f>IF(BS_CONTROLE[[#This Row],[SUB]]=0, "-", BS_CONTROLE[[#This Row],[SUB]])</f>
        <v>73</v>
      </c>
      <c r="AP372" s="105">
        <f>BS_CONTROLE[[#This Row],[KM - Inicio]]</f>
        <v>52</v>
      </c>
      <c r="AQ372" s="105">
        <f>BS_CONTROLE[[#This Row],[KM - Inicio]]</f>
        <v>52</v>
      </c>
      <c r="AR372" s="108"/>
      <c r="AS372" s="108"/>
      <c r="AT372" s="108"/>
      <c r="AU372" s="135"/>
      <c r="AV372" s="135"/>
      <c r="AW372" s="13"/>
      <c r="AX372" s="13"/>
      <c r="AY372" s="176">
        <f>IF(D372="","*",IFERROR(IF(ISODD(COUNT(AS372:AX372)),"ERRO",SUM((AT372-AS372),(AV372-AU372),(AX372-AW372))),"ERRO"))</f>
        <v>0</v>
      </c>
      <c r="AZ372" s="153"/>
      <c r="BA372" s="109"/>
      <c r="BB372" s="9" t="str">
        <f>IFERROR(_xlfn.XLOOKUP(AI372, BS_ATIVIDADE[ATIVIDADE],BS_ATIVIDADE[UNIDADE] ), "*")</f>
        <v>M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>46078</v>
      </c>
      <c r="B373" s="102">
        <v>46078</v>
      </c>
      <c r="C373" s="134">
        <f>IF(BS_CONTROLE[[#This Row],[DATA]]="","",WEEKNUM(BS_CONTROLE[[#This Row],[DATA]]))</f>
        <v>9</v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46078</v>
      </c>
      <c r="B374" s="102">
        <v>46078</v>
      </c>
      <c r="C374" s="134">
        <f>IF(BS_CONTROLE[[#This Row],[DATA]]="","",WEEKNUM(BS_CONTROLE[[#This Row],[DATA]]))</f>
        <v>9</v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46078</v>
      </c>
      <c r="B375" s="102">
        <v>46078</v>
      </c>
      <c r="C375" s="134">
        <f>IF(BS_CONTROLE[[#This Row],[DATA]]="","",WEEKNUM(BS_CONTROLE[[#This Row],[DATA]]))</f>
        <v>9</v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46078</v>
      </c>
      <c r="B376" s="102">
        <v>46078</v>
      </c>
      <c r="C376" s="134">
        <f>IF(BS_CONTROLE[[#This Row],[DATA]]="","",WEEKNUM(BS_CONTROLE[[#This Row],[DATA]]))</f>
        <v>9</v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1646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1647</v>
      </c>
      <c r="C4" s="159" t="s">
        <v>1648</v>
      </c>
      <c r="D4" s="159" t="s">
        <v>1649</v>
      </c>
      <c r="E4" s="159" t="s">
        <v>1650</v>
      </c>
      <c r="F4" s="159" t="s">
        <v>4</v>
      </c>
      <c r="G4" s="159" t="s">
        <v>1651</v>
      </c>
    </row>
    <row r="5" spans="2:7">
      <c r="B5" s="160" t="s">
        <v>1652</v>
      </c>
      <c r="C5" s="160">
        <v>257068</v>
      </c>
      <c r="D5" s="160" t="s">
        <v>1653</v>
      </c>
      <c r="E5" s="160" t="s">
        <v>1654</v>
      </c>
      <c r="F5" s="160" t="s">
        <v>1654</v>
      </c>
      <c r="G5" s="161">
        <v>46296</v>
      </c>
    </row>
    <row r="6" spans="2:7">
      <c r="B6" s="160" t="s">
        <v>1655</v>
      </c>
      <c r="C6" s="160" t="s">
        <v>624</v>
      </c>
      <c r="D6" s="160" t="s">
        <v>624</v>
      </c>
      <c r="E6" s="160" t="s">
        <v>624</v>
      </c>
      <c r="F6" s="160" t="s">
        <v>1656</v>
      </c>
      <c r="G6" s="161" t="s">
        <v>624</v>
      </c>
    </row>
    <row r="7" spans="2:7">
      <c r="B7" s="160" t="s">
        <v>1657</v>
      </c>
      <c r="C7" s="160">
        <v>257472</v>
      </c>
      <c r="D7" s="160" t="s">
        <v>1658</v>
      </c>
      <c r="E7" s="160" t="s">
        <v>1659</v>
      </c>
      <c r="F7" s="160" t="s">
        <v>1659</v>
      </c>
      <c r="G7" s="161">
        <v>45992</v>
      </c>
    </row>
    <row r="8" spans="2:7">
      <c r="B8" s="160" t="s">
        <v>1660</v>
      </c>
      <c r="C8" s="160">
        <v>260307</v>
      </c>
      <c r="D8" s="160" t="s">
        <v>1661</v>
      </c>
      <c r="E8" s="160" t="s">
        <v>1662</v>
      </c>
      <c r="F8" s="160" t="s">
        <v>1659</v>
      </c>
      <c r="G8" s="161">
        <v>46082</v>
      </c>
    </row>
    <row r="9" spans="2:7">
      <c r="B9" s="160" t="s">
        <v>1663</v>
      </c>
      <c r="C9" s="160">
        <v>333033</v>
      </c>
      <c r="D9" s="160" t="s">
        <v>1664</v>
      </c>
      <c r="E9" s="160" t="s">
        <v>1656</v>
      </c>
      <c r="F9" s="160" t="s">
        <v>1665</v>
      </c>
      <c r="G9" s="160" t="s">
        <v>624</v>
      </c>
    </row>
    <row r="10" spans="2:7">
      <c r="B10" s="160" t="s">
        <v>1666</v>
      </c>
      <c r="C10" s="160">
        <v>263576</v>
      </c>
      <c r="D10" s="160" t="s">
        <v>1667</v>
      </c>
      <c r="E10" s="160" t="s">
        <v>1656</v>
      </c>
      <c r="F10" s="160" t="s">
        <v>1656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1668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1669</v>
      </c>
      <c r="E3" s="193" t="s">
        <v>1670</v>
      </c>
      <c r="F3" s="193" t="s">
        <v>1671</v>
      </c>
      <c r="G3" s="193" t="s">
        <v>1672</v>
      </c>
      <c r="H3" s="193" t="s">
        <v>1673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1674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1675</v>
      </c>
      <c r="V1" s="277"/>
      <c r="W1" s="277"/>
    </row>
    <row r="2" spans="1:23" ht="15" customHeight="1">
      <c r="A2" s="87" t="s">
        <v>1676</v>
      </c>
      <c r="B2" s="87" t="s">
        <v>1677</v>
      </c>
      <c r="C2" s="87" t="s">
        <v>442</v>
      </c>
      <c r="D2" s="88" t="s">
        <v>1012</v>
      </c>
      <c r="E2" s="88" t="s">
        <v>4</v>
      </c>
      <c r="F2" s="88" t="s">
        <v>1678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1679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1680</v>
      </c>
      <c r="C2" s="121" t="s">
        <v>997</v>
      </c>
      <c r="D2" s="76" t="s">
        <v>999</v>
      </c>
      <c r="E2" s="76" t="s">
        <v>1681</v>
      </c>
      <c r="F2" s="99" t="s">
        <v>1682</v>
      </c>
      <c r="G2" s="76" t="s">
        <v>1683</v>
      </c>
      <c r="H2" s="76" t="s">
        <v>1684</v>
      </c>
      <c r="I2" s="76" t="s">
        <v>1685</v>
      </c>
      <c r="J2" s="76" t="s">
        <v>1686</v>
      </c>
      <c r="K2" s="78" t="s">
        <v>1687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*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*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>
        <f>IF(SP_NORTE!B363="","*",SP_NORTE!B363)</f>
        <v>46078</v>
      </c>
      <c r="D337" s="94" t="str">
        <f>IF(SP_NORTE!D363="","*",SP_NORTE!D363)</f>
        <v>PEDRO (TP-696)</v>
      </c>
      <c r="E337" s="94" t="str">
        <f>IF(SP_NORTE!H363="","*",SP_NORTE!H363)</f>
        <v>-</v>
      </c>
      <c r="F337" s="100" t="str">
        <f>IF(SP_NORTE!M363="","*",SP_NORTE!M363)</f>
        <v>ZGB-ZMO</v>
      </c>
      <c r="G337" s="95" t="str">
        <f>IF(SP_NORTE!I363="","*",SP_NORTE!I363)</f>
        <v>-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>
        <f>IF(SP_NORTE!B364="","*",SP_NORTE!B364)</f>
        <v>46078</v>
      </c>
      <c r="D338" s="94" t="str">
        <f>IF(SP_NORTE!D364="","*",SP_NORTE!D364)</f>
        <v>V19</v>
      </c>
      <c r="E338" s="94" t="str">
        <f>IF(SP_NORTE!H364="","*",SP_NORTE!H364)</f>
        <v>ZEH2</v>
      </c>
      <c r="F338" s="100" t="str">
        <f>IF(SP_NORTE!M364="","*",SP_NORTE!M364)</f>
        <v>ZUC-ZCG</v>
      </c>
      <c r="G338" s="95" t="str">
        <f>IF(SP_NORTE!I364="","*",SP_NORTE!I364)</f>
        <v>ZEH2</v>
      </c>
      <c r="H338" s="95" t="str">
        <f>IF(SP_NORTE!AB364="","*",SP_NORTE!AB364)</f>
        <v>ESCALA</v>
      </c>
      <c r="I338" s="95" t="str">
        <f>IF(SP_NORTE!AC364="","*",SP_NORTE!AC364)</f>
        <v>AGD ACIONAMENTO PCM</v>
      </c>
      <c r="J338" s="96">
        <f>IF(SP_NORTE!AA364="","*",SP_NORTE!AA364)</f>
        <v>1</v>
      </c>
      <c r="K338" s="97">
        <f>IF(SP_NORTE!AD364="","*",SP_NORTE!AD364)</f>
        <v>0.29166666666666669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*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>
        <f>IF(SP_NORTE!B368="","*",SP_NORTE!B368)</f>
        <v>46078</v>
      </c>
      <c r="D342" s="94" t="str">
        <f>IF(SP_NORTE!D368="","*",SP_NORTE!D368)</f>
        <v>V87</v>
      </c>
      <c r="E342" s="94" t="str">
        <f>IF(SP_NORTE!H368="","*",SP_NORTE!H368)</f>
        <v>ZPNZXB</v>
      </c>
      <c r="F342" s="100" t="str">
        <f>IF(SP_NORTE!M368="","*",SP_NORTE!M368)</f>
        <v>ZCV-ZCT</v>
      </c>
      <c r="G342" s="95" t="str">
        <f>IF(SP_NORTE!I368="","*",SP_NORTE!I368)</f>
        <v>ZPNZXB</v>
      </c>
      <c r="H342" s="95" t="str">
        <f>IF(SP_NORTE!AB368="","*",SP_NORTE!AB368)</f>
        <v>FIXO</v>
      </c>
      <c r="I342" s="95" t="str">
        <f>IF(SP_NORTE!AC368="","*",SP_NORTE!AC368)</f>
        <v>*</v>
      </c>
      <c r="J342" s="96">
        <f>IF(SP_NORTE!AA368="","*",SP_NORTE!AA368)</f>
        <v>1</v>
      </c>
      <c r="K342" s="97">
        <f>IF(SP_NORTE!AD368="","*",SP_NORTE!AD368)</f>
        <v>0.29166666666666669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>
        <f>IF(SP_NORTE!B371="","*",SP_NORTE!B371)</f>
        <v>46078</v>
      </c>
      <c r="D345" s="94" t="str">
        <f>IF(SP_NORTE!D371="","*",SP_NORTE!D371)</f>
        <v>IGOR (TF-660)</v>
      </c>
      <c r="E345" s="94" t="str">
        <f>IF(SP_NORTE!H371="","*",SP_NORTE!H371)</f>
        <v>-</v>
      </c>
      <c r="F345" s="100" t="str">
        <f>IF(SP_NORTE!M371="","*",SP_NORTE!M371)</f>
        <v>ZDG-ZTN</v>
      </c>
      <c r="G345" s="95" t="str">
        <f>IF(SP_NORTE!I371="","*",SP_NORTE!I371)</f>
        <v>-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-</v>
      </c>
      <c r="K345" s="97" t="str">
        <f>IF(SP_NORTE!AD371="","*",SP_NORTE!AD371)</f>
        <v>-</v>
      </c>
    </row>
    <row r="346" spans="2:11" hidden="1">
      <c r="B346" s="94" t="str">
        <f>IF(SP_NORTE!Y372="","*",SP_NORTE!Y372)</f>
        <v>*</v>
      </c>
      <c r="C346" s="95">
        <f>IF(SP_NORTE!B372="","*",SP_NORTE!B372)</f>
        <v>46078</v>
      </c>
      <c r="D346" s="94" t="str">
        <f>IF(SP_NORTE!D372="","*",SP_NORTE!D372)</f>
        <v>V40</v>
      </c>
      <c r="E346" s="94" t="str">
        <f>IF(SP_NORTE!H372="","*",SP_NORTE!H372)</f>
        <v>ZMAPAT2</v>
      </c>
      <c r="F346" s="100" t="str">
        <f>IF(SP_NORTE!M372="","*",SP_NORTE!M372)</f>
        <v>ZMA-ZDG</v>
      </c>
      <c r="G346" s="95" t="str">
        <f>IF(SP_NORTE!I372="","*",SP_NORTE!I372)</f>
        <v>ZMAPAT2</v>
      </c>
      <c r="H346" s="95" t="str">
        <f>IF(SP_NORTE!AB372="","*",SP_NORTE!AB372)</f>
        <v>FIXO</v>
      </c>
      <c r="I346" s="95" t="str">
        <f>IF(SP_NORTE!AC372="","*",SP_NORTE!AC372)</f>
        <v>*</v>
      </c>
      <c r="J346" s="96">
        <f>IF(SP_NORTE!AA372="","*",SP_NORTE!AA372)</f>
        <v>1</v>
      </c>
      <c r="K346" s="97">
        <f>IF(SP_NORTE!AD372="","*",SP_NORTE!AD372)</f>
        <v>0.29166666666666669</v>
      </c>
    </row>
    <row r="347" spans="2:11" hidden="1">
      <c r="B347" s="94" t="str">
        <f>IF(SP_NORTE!Y373="","*",SP_NORTE!Y373)</f>
        <v>*</v>
      </c>
      <c r="C347" s="95">
        <f>IF(SP_NORTE!B373="","*",SP_NORTE!B373)</f>
        <v>46078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>
        <f>IF(SP_NORTE!B374="","*",SP_NORTE!B374)</f>
        <v>46078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>
        <f>IF(SP_NORTE!B375="","*",SP_NORTE!B375)</f>
        <v>46078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>
        <f>IF(SP_NORTE!B376="","*",SP_NORTE!B376)</f>
        <v>46078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1688</v>
      </c>
      <c r="D5" s="279"/>
      <c r="E5" s="279"/>
      <c r="F5" s="279"/>
      <c r="G5" s="279"/>
      <c r="H5" s="279"/>
      <c r="I5" s="279"/>
      <c r="J5" s="280"/>
      <c r="K5" s="281" t="s">
        <v>1689</v>
      </c>
      <c r="L5" s="282"/>
      <c r="M5" s="282"/>
      <c r="N5" s="282"/>
      <c r="O5" s="283" t="s">
        <v>1690</v>
      </c>
      <c r="P5" s="284"/>
    </row>
    <row r="6" spans="1:16" s="74" customFormat="1" ht="15" customHeight="1">
      <c r="A6" s="66" t="s">
        <v>1678</v>
      </c>
      <c r="B6" s="75" t="s">
        <v>1677</v>
      </c>
      <c r="C6" s="76" t="s">
        <v>1012</v>
      </c>
      <c r="D6" s="77" t="s">
        <v>1013</v>
      </c>
      <c r="E6" s="76" t="s">
        <v>1691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1692</v>
      </c>
      <c r="M6" s="80" t="s">
        <v>642</v>
      </c>
      <c r="N6" s="81" t="s">
        <v>1007</v>
      </c>
      <c r="O6" s="156" t="s">
        <v>1050</v>
      </c>
      <c r="P6" s="132" t="s">
        <v>1693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Equipe pronta 11:50, aguarda passagem L38 para alinhar faixa, previsão 13:10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>
        <f>IF(SP_NORTE!B363="","*",SP_NORTE!B363)</f>
        <v>46078</v>
      </c>
      <c r="B276" s="83" t="str">
        <f>IF(SP_NORTE!X363="","*",SP_NORTE!X363)</f>
        <v>*</v>
      </c>
      <c r="C276" s="83" t="str">
        <f>IF(SP_NORTE!S363="","*",SP_NORTE!S363)</f>
        <v>SP NORTE</v>
      </c>
      <c r="D276" s="83" t="str">
        <f>IF(SP_NORTE!T363="","*",SP_NORTE!T363)</f>
        <v>ZEB-ZCZ</v>
      </c>
      <c r="E276" s="83" t="str">
        <f>IF(SP_NORTE!D363="","*",SP_NORTE!D363)</f>
        <v>PEDRO (TP-696)</v>
      </c>
      <c r="F276" s="83" t="str">
        <f>IF(SP_NORTE!H363="","*",SP_NORTE!H363)</f>
        <v>-</v>
      </c>
      <c r="G276" s="83" t="str">
        <f>IF(SP_NORTE!M363="","*",SP_NORTE!M363)</f>
        <v>ZGB-ZMO</v>
      </c>
      <c r="H276" s="116">
        <f>IF(SP_NORTE!K363="","*",SP_NORTE!K363)</f>
        <v>222.1</v>
      </c>
      <c r="I276" s="113">
        <f>IF(SP_NORTE!O363="","*",SP_NORTE!O363)</f>
        <v>0.39583333333333331</v>
      </c>
      <c r="J276" s="113">
        <f>IF(SP_NORTE!P363="","*",SP_NORTE!P363)</f>
        <v>6.25E-2</v>
      </c>
      <c r="K276" s="83" t="str">
        <f>IF(SP_NORTE!AK363="","*",SP_NORTE!AK363)</f>
        <v>-</v>
      </c>
      <c r="L276" s="83" t="str">
        <f>IF(SP_NORTE!AM363="","*",SP_NORTE!AM363)</f>
        <v>ZGB-ZMO</v>
      </c>
      <c r="M276" s="83">
        <f>IF(SP_NORTE!AP363="","*",SP_NORTE!AP363)</f>
        <v>222.1</v>
      </c>
      <c r="N276" s="83" t="str">
        <f>IF(SP_NORTE!AM363="","*",SP_NORTE!AM363)</f>
        <v>ZGB-ZMO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>
        <f>IF(SP_NORTE!B364="","*",SP_NORTE!B364)</f>
        <v>46078</v>
      </c>
      <c r="B277" s="83" t="str">
        <f>IF(SP_NORTE!X364="","*",SP_NORTE!X364)</f>
        <v>Oportunidade</v>
      </c>
      <c r="C277" s="83" t="str">
        <f>IF(SP_NORTE!S364="","*",SP_NORTE!S364)</f>
        <v>SP NORTE</v>
      </c>
      <c r="D277" s="83" t="str">
        <f>IF(SP_NORTE!T364="","*",SP_NORTE!T364)</f>
        <v>ZEB-ZCZ</v>
      </c>
      <c r="E277" s="83" t="str">
        <f>IF(SP_NORTE!D364="","*",SP_NORTE!D364)</f>
        <v>V19</v>
      </c>
      <c r="F277" s="83" t="str">
        <f>IF(SP_NORTE!H364="","*",SP_NORTE!H364)</f>
        <v>ZEH2</v>
      </c>
      <c r="G277" s="83" t="str">
        <f>IF(SP_NORTE!M364="","*",SP_NORTE!M364)</f>
        <v>ZUC-ZCG</v>
      </c>
      <c r="H277" s="116">
        <f>IF(SP_NORTE!K364="","*",SP_NORTE!K364)</f>
        <v>176</v>
      </c>
      <c r="I277" s="113">
        <f>IF(SP_NORTE!O364="","*",SP_NORTE!O364)</f>
        <v>0.375</v>
      </c>
      <c r="J277" s="113">
        <f>IF(SP_NORTE!P364="","*",SP_NORTE!P364)</f>
        <v>6.25E-2</v>
      </c>
      <c r="K277" s="83" t="str">
        <f>IF(SP_NORTE!AK364="","*",SP_NORTE!AK364)</f>
        <v>ZEH2</v>
      </c>
      <c r="L277" s="83" t="str">
        <f>IF(SP_NORTE!AM364="","*",SP_NORTE!AM364)</f>
        <v>ZUC-ZCG</v>
      </c>
      <c r="M277" s="83">
        <f>IF(SP_NORTE!AP364="","*",SP_NORTE!AP364)</f>
        <v>176</v>
      </c>
      <c r="N277" s="83" t="str">
        <f>IF(SP_NORTE!AM364="","*",SP_NORTE!AM364)</f>
        <v>ZUC-ZCG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*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>
        <f>IF(SP_NORTE!B368="","*",SP_NORTE!B368)</f>
        <v>46078</v>
      </c>
      <c r="B281" s="83" t="str">
        <f>IF(SP_NORTE!X368="","*",SP_NORTE!X368)</f>
        <v>Oportunidade</v>
      </c>
      <c r="C281" s="83" t="str">
        <f>IF(SP_NORTE!S368="","*",SP_NORTE!S368)</f>
        <v>SP NORTE</v>
      </c>
      <c r="D281" s="83" t="str">
        <f>IF(SP_NORTE!T368="","*",SP_NORTE!T368)</f>
        <v>ZEB-ZCZ</v>
      </c>
      <c r="E281" s="83" t="str">
        <f>IF(SP_NORTE!D368="","*",SP_NORTE!D368)</f>
        <v>V87</v>
      </c>
      <c r="F281" s="83" t="str">
        <f>IF(SP_NORTE!H368="","*",SP_NORTE!H368)</f>
        <v>ZPNZXB</v>
      </c>
      <c r="G281" s="83" t="str">
        <f>IF(SP_NORTE!M368="","*",SP_NORTE!M368)</f>
        <v>ZCV-ZCT</v>
      </c>
      <c r="H281" s="116">
        <f>IF(SP_NORTE!K368="","*",SP_NORTE!K368)</f>
        <v>154.30000000000001</v>
      </c>
      <c r="I281" s="113">
        <f>IF(SP_NORTE!O368="","*",SP_NORTE!O368)</f>
        <v>0.35416666666666669</v>
      </c>
      <c r="J281" s="113">
        <f>IF(SP_NORTE!P368="","*",SP_NORTE!P368)</f>
        <v>6.25E-2</v>
      </c>
      <c r="K281" s="83" t="str">
        <f>IF(SP_NORTE!AK368="","*",SP_NORTE!AK368)</f>
        <v>ZPNZXB</v>
      </c>
      <c r="L281" s="83" t="str">
        <f>IF(SP_NORTE!AM368="","*",SP_NORTE!AM368)</f>
        <v>ZCV-ZCT</v>
      </c>
      <c r="M281" s="83">
        <f>IF(SP_NORTE!AP368="","*",SP_NORTE!AP368)</f>
        <v>154.30000000000001</v>
      </c>
      <c r="N281" s="83" t="str">
        <f>IF(SP_NORTE!AM368="","*",SP_NORTE!AM368)</f>
        <v>ZCV-ZCT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>
        <f>IF(SP_NORTE!B371="","*",SP_NORTE!B371)</f>
        <v>46078</v>
      </c>
      <c r="B284" s="83" t="str">
        <f>IF(SP_NORTE!X371="","*",SP_NORTE!X371)</f>
        <v>Oportunidade</v>
      </c>
      <c r="C284" s="83" t="str">
        <f>IF(SP_NORTE!S371="","*",SP_NORTE!S371)</f>
        <v>SP NORTE</v>
      </c>
      <c r="D284" s="83" t="str">
        <f>IF(SP_NORTE!T371="","*",SP_NORTE!T371)</f>
        <v>ZCZ-ZTI</v>
      </c>
      <c r="E284" s="83" t="str">
        <f>IF(SP_NORTE!D371="","*",SP_NORTE!D371)</f>
        <v>IGOR (TF-660)</v>
      </c>
      <c r="F284" s="83" t="str">
        <f>IF(SP_NORTE!H371="","*",SP_NORTE!H371)</f>
        <v>-</v>
      </c>
      <c r="G284" s="83" t="str">
        <f>IF(SP_NORTE!M371="","*",SP_NORTE!M371)</f>
        <v>ZDG-ZTN</v>
      </c>
      <c r="H284" s="116">
        <f>IF(SP_NORTE!K371="","*",SP_NORTE!K371)</f>
        <v>60.389000000000003</v>
      </c>
      <c r="I284" s="113">
        <f>IF(SP_NORTE!O371="","*",SP_NORTE!O371)</f>
        <v>0.35416666666666669</v>
      </c>
      <c r="J284" s="113">
        <f>IF(SP_NORTE!P371="","*",SP_NORTE!P371)</f>
        <v>6.25E-2</v>
      </c>
      <c r="K284" s="83" t="str">
        <f>IF(SP_NORTE!AK371="","*",SP_NORTE!AK371)</f>
        <v>-</v>
      </c>
      <c r="L284" s="83" t="str">
        <f>IF(SP_NORTE!AM371="","*",SP_NORTE!AM371)</f>
        <v>ZDG-ZTN</v>
      </c>
      <c r="M284" s="83">
        <f>IF(SP_NORTE!AP371="","*",SP_NORTE!AP371)</f>
        <v>60.389000000000003</v>
      </c>
      <c r="N284" s="83" t="str">
        <f>IF(SP_NORTE!AM371="","*",SP_NORTE!AM371)</f>
        <v>ZDG-ZTN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>
        <f>IF(SP_NORTE!B372="","*",SP_NORTE!B372)</f>
        <v>46078</v>
      </c>
      <c r="B285" s="83" t="str">
        <f>IF(SP_NORTE!X372="","*",SP_NORTE!X372)</f>
        <v>Oportunidade</v>
      </c>
      <c r="C285" s="83" t="str">
        <f>IF(SP_NORTE!S372="","*",SP_NORTE!S372)</f>
        <v>SP NORTE</v>
      </c>
      <c r="D285" s="83" t="str">
        <f>IF(SP_NORTE!T372="","*",SP_NORTE!T372)</f>
        <v>ZCZ-ZTI</v>
      </c>
      <c r="E285" s="83" t="str">
        <f>IF(SP_NORTE!D372="","*",SP_NORTE!D372)</f>
        <v>V40</v>
      </c>
      <c r="F285" s="83" t="str">
        <f>IF(SP_NORTE!H372="","*",SP_NORTE!H372)</f>
        <v>ZMAPAT2</v>
      </c>
      <c r="G285" s="83" t="str">
        <f>IF(SP_NORTE!M372="","*",SP_NORTE!M372)</f>
        <v>ZMA-ZDG</v>
      </c>
      <c r="H285" s="116">
        <f>IF(SP_NORTE!K372="","*",SP_NORTE!K372)</f>
        <v>52</v>
      </c>
      <c r="I285" s="113">
        <f>IF(SP_NORTE!O372="","*",SP_NORTE!O372)</f>
        <v>0.35416666666666669</v>
      </c>
      <c r="J285" s="113">
        <f>IF(SP_NORTE!P372="","*",SP_NORTE!P372)</f>
        <v>6.25E-2</v>
      </c>
      <c r="K285" s="83" t="str">
        <f>IF(SP_NORTE!AK372="","*",SP_NORTE!AK372)</f>
        <v>ZMAPAT2</v>
      </c>
      <c r="L285" s="83" t="str">
        <f>IF(SP_NORTE!AM372="","*",SP_NORTE!AM372)</f>
        <v>ZMA-ZDG</v>
      </c>
      <c r="M285" s="83">
        <f>IF(SP_NORTE!AP372="","*",SP_NORTE!AP372)</f>
        <v>52</v>
      </c>
      <c r="N285" s="83" t="str">
        <f>IF(SP_NORTE!AM372="","*",SP_NORTE!AM372)</f>
        <v>ZMA-ZDG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>
        <f>IF(SP_NORTE!B373="","*",SP_NORTE!B373)</f>
        <v>46078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>
        <f>IF(SP_NORTE!B374="","*",SP_NORTE!B374)</f>
        <v>46078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>
        <f>IF(SP_NORTE!B375="","*",SP_NORTE!B375)</f>
        <v>46078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>
        <f>IF(SP_NORTE!B376="","*",SP_NORTE!B376)</f>
        <v>46078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1694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2026-02-24T16:53:31Z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