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885" documentId="8_{B6337239-1A00-434D-AAD0-422EA1FEB5AE}" xr6:coauthVersionLast="47" xr6:coauthVersionMax="47" xr10:uidLastSave="{C5C0BB88-A298-4127-85BA-6238D25CB4E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5" i="1" l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<sst xmlns="http://schemas.openxmlformats.org/spreadsheetml/2006/main" count="7199" uniqueCount="1836">
  <si>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</si>
  <si>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</si>
  <si>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</si>
  <si>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</si>
  <si>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</si>
  <si>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</si>
  <si>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</si>
  <si>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</si>
  <si>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</si>
  <si>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</si>
  <si>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</si>
  <si>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</si>
  <si>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</si>
  <si>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</si>
  <si>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</si>
  <si>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</si>
  <si>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</si>
  <si>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</si>
  <si>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</si>
  <si>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</si>
  <si>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</si>
  <si>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</si>
  <si>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</si>
  <si>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</si>
  <si>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</si>
  <si>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</si>
  <si>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</si>
  <si>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</si>
  <si>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</si>
  <si>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</si>
  <si>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</si>
  <si>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</si>
  <si>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</si>
  <si>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</si>
  <si>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</si>
  <si>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</si>
  <si>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</si>
  <si>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</si>
  <si>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</si>
  <si>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</si>
  <si>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</si>
  <si>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</si>
  <si>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</si>
  <si>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</si>
  <si>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</si>
  <si>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</si>
  <si>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</si>
  <si>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</si>
  <si>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</si>
  <si>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</si>
  <si>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</si>
  <si>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</si>
  <si>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</si>
  <si>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</si>
  <si>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</si>
  <si>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</si>
  <si>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</si>
  <si>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</si>
  <si>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</si>
  <si>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</si>
  <si>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</si>
  <si>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</si>
  <si>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</si>
  <si>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</si>
  <si>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</si>
  <si>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</si>
  <si>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</si>
  <si>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</si>
  <si>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</si>
  <si>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</si>
  <si>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</si>
  <si>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</si>
  <si>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</si>
  <si>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</si>
  <si>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</si>
  <si>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</si>
  <si>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</si>
  <si>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</si>
  <si>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</si>
  <si>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</si>
  <si>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</si>
  <si>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</si>
  <si>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</si>
  <si>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</si>
  <si>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</si>
  <si>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</si>
  <si>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</si>
  <si>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</si>
  <si>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</si>
  <si>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</si>
  <si>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</si>
  <si>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</si>
  <si>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</si>
  <si>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</si>
  <si>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</si>
  <si>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</si>
  <si>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</si>
  <si>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</si>
  <si>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</si>
  <si>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</si>
  <si>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</si>
  <si>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</si>
  <si>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</si>
  <si>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</si>
  <si>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</si>
  <si>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</si>
  <si>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</si>
  <si>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</si>
  <si>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</si>
  <si>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</si>
  <si>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</si>
  <si>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</si>
  <si>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</si>
  <si>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</si>
  <si>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</si>
  <si>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</si>
  <si>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</si>
  <si>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</si>
  <si>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</si>
  <si>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</si>
  <si>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</si>
  <si>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</si>
  <si>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</si>
  <si>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</si>
  <si>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</si>
  <si>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</si>
  <si>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</si>
  <si>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</si>
  <si>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</si>
  <si>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</si>
  <si>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</si>
  <si>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</si>
  <si>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</si>
  <si>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</si>
  <si>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</si>
  <si>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</si>
  <si>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</si>
  <si>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</si>
  <si>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</si>
  <si>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</si>
  <si>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</si>
  <si>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</si>
  <si>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</si>
  <si>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</si>
  <si>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</si>
  <si>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</si>
  <si>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</si>
  <si>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</si>
  <si>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</si>
  <si>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</si>
  <si>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</si>
  <si>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</si>
  <si>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</si>
  <si>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</si>
  <si>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</si>
  <si>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</si>
  <si>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</si>
  <si>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</si>
  <si>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</si>
  <si>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</si>
  <si>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</si>
  <si>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</si>
  <si>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</si>
  <si>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</si>
  <si>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</si>
  <si>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</si>
  <si>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</si>
  <si>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</si>
  <si>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</si>
  <si>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</si>
  <si>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</si>
  <si>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</si>
  <si>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</si>
  <si>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</si>
  <si>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</si>
  <si>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</si>
  <si>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</si>
  <si>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</si>
  <si>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</si>
  <si>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</si>
  <si>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</si>
  <si>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</si>
  <si>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</si>
  <si>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</si>
  <si>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</si>
  <si>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</si>
  <si>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</si>
  <si>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</si>
  <si>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</si>
  <si>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</si>
  <si>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</si>
  <si>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</si>
  <si>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</si>
  <si>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</si>
  <si>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</si>
  <si>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</si>
  <si>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</si>
  <si>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</si>
  <si>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</si>
  <si>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</si>
  <si>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</si>
  <si>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</si>
  <si>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</si>
  <si>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</si>
  <si>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</si>
  <si>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</si>
  <si>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</si>
  <si>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</si>
  <si>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</si>
  <si>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</si>
  <si>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</si>
  <si>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</si>
  <si>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</si>
  <si>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</si>
  <si>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</si>
  <si>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</si>
  <si>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</si>
  <si>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</si>
  <si>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</si>
  <si>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</si>
  <si>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</si>
  <si>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</si>
  <si>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</si>
  <si>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</si>
  <si>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</si>
  <si>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</si>
  <si>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</si>
  <si>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</si>
  <si>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</si>
  <si>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</si>
  <si>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</si>
  <si>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</si>
  <si>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</si>
  <si>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</si>
  <si>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</si>
  <si>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</si>
  <si>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</si>
  <si>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</si>
  <si>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</si>
  <si>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</si>
  <si>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</si>
  <si>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</si>
  <si>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</si>
  <si>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</si>
  <si>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</si>
  <si>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</si>
  <si>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</si>
  <si>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</si>
  <si>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</si>
  <si>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</si>
  <si>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</si>
  <si>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</si>
  <si>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</si>
  <si>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</si>
  <si>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</si>
  <si>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</si>
  <si>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</si>
  <si>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</si>
  <si>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</si>
  <si>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</si>
  <si>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</si>
  <si>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</si>
  <si>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</si>
  <si>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</si>
  <si>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</si>
  <si>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</si>
  <si>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</si>
  <si>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</si>
  <si>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</si>
  <si>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</si>
  <si>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</si>
  <si>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</si>
  <si>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</si>
  <si>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</si>
  <si>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</si>
  <si>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</si>
  <si>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</si>
  <si>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</si>
  <si>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</si>
  <si>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</si>
  <si>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</si>
  <si>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</si>
  <si>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</si>
  <si>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</si>
  <si>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</si>
  <si>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</si>
  <si>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</si>
  <si>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</si>
  <si>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</si>
  <si>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</si>
  <si>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</si>
  <si>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</si>
  <si>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</si>
  <si>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</si>
  <si>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</si>
  <si>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</si>
  <si>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</si>
  <si>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</si>
  <si>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</si>
  <si>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</si>
  <si>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</si>
  <si>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</si>
  <si>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</si>
  <si>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</si>
  <si>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</si>
  <si>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</si>
  <si>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</si>
  <si>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</si>
  <si>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</si>
  <si>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</si>
  <si>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</si>
  <si>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</si>
  <si>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</si>
  <si>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</si>
  <si>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</si>
  <si>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</si>
  <si>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</si>
  <si>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</si>
  <si>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</si>
  <si>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</si>
  <si>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</si>
  <si>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</si>
  <si>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</si>
  <si>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</si>
  <si>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</si>
  <si>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</si>
  <si>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</si>
  <si>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</si>
  <si>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</si>
  <si>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</si>
  <si>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</si>
  <si>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</si>
  <si>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</si>
  <si>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</si>
  <si>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</si>
  <si>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</si>
  <si>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</si>
  <si>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</si>
  <si>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</si>
  <si>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</si>
  <si>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</si>
  <si>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</si>
  <si>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</si>
  <si>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</si>
  <si>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</si>
  <si>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</si>
  <si>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</si>
  <si>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</si>
  <si>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</si>
  <si>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</si>
  <si>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</si>
  <si>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</si>
  <si>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</si>
  <si>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</si>
  <si>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</si>
  <si>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</si>
  <si>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</si>
  <si>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</si>
  <si>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</si>
  <si>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</si>
  <si>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</si>
  <si>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</si>
  <si>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</si>
  <si>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</si>
  <si>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</si>
  <si>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</si>
  <si>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</si>
  <si>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</si>
  <si>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</si>
  <si>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</si>
  <si>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</si>
  <si>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</si>
  <si>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</si>
  <si>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</si>
  <si>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</si>
  <si>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</si>
  <si>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</si>
  <si>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</si>
  <si>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</si>
  <si>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</si>
  <si>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</si>
  <si>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</si>
  <si>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</si>
  <si>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</si>
  <si>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</si>
  <si>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</si>
  <si>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</si>
  <si>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</si>
  <si>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</si>
  <si>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</si>
  <si>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</si>
  <si>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</si>
  <si>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</si>
  <si>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</si>
  <si>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</si>
  <si>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</si>
  <si>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</si>
  <si>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</si>
  <si>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</si>
  <si>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</si>
  <si>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</si>
  <si>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</si>
  <si>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</si>
  <si>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</si>
  <si>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</si>
  <si>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</si>
  <si>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</si>
  <si>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</si>
  <si>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</si>
  <si>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</si>
  <si>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</si>
  <si>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</si>
  <si>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</si>
  <si>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</si>
  <si>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</si>
  <si>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</si>
  <si>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</si>
  <si>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</si>
  <si>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</si>
  <si>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</si>
  <si>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</si>
  <si>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</si>
  <si>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</si>
  <si>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</si>
  <si>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</si>
  <si>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</si>
  <si>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</si>
  <si>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</si>
  <si>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</si>
  <si>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</si>
  <si>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</si>
  <si>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</si>
  <si>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</si>
  <si>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</si>
  <si>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</si>
  <si>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</si>
  <si>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</si>
  <si>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</si>
  <si>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</si>
  <si>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</si>
  <si>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</si>
  <si>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</si>
  <si>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</si>
  <si>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</si>
  <si>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</si>
  <si>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</si>
  <si>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</si>
  <si>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</si>
  <si>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</si>
  <si>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</si>
  <si>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</si>
  <si>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</si>
  <si>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</si>
  <si>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</si>
  <si>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</si>
  <si>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</si>
  <si>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</si>
  <si>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</si>
  <si>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</si>
  <si>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</si>
  <si>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</si>
  <si>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</si>
  <si>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</si>
  <si>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</si>
  <si>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</si>
  <si>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</si>
  <si>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</si>
  <si>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</si>
  <si>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</si>
  <si>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</si>
  <si>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</si>
  <si>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</si>
  <si>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</si>
  <si>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</si>
  <si>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</si>
  <si>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</si>
  <si>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</si>
  <si>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</si>
  <si>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</si>
  <si>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</si>
  <si>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</si>
  <si>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</si>
  <si>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</si>
  <si>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</si>
  <si>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</si>
  <si>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</si>
  <si>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</si>
  <si>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</si>
  <si>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</si>
  <si>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</si>
  <si>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</si>
  <si>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</si>
  <si>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</si>
  <si>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</si>
  <si>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</si>
  <si>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</si>
  <si>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</si>
  <si>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</si>
  <si>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</si>
  <si>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</si>
  <si>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</si>
  <si>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</si>
  <si>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</si>
  <si>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</si>
  <si>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</si>
  <si>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</si>
  <si>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</si>
  <si>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</si>
  <si>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</si>
  <si>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</si>
  <si>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</si>
  <si>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</si>
  <si>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</si>
  <si>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</si>
  <si>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</si>
  <si>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</si>
  <si>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</si>
  <si>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</si>
  <si>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</si>
  <si>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</si>
  <si>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</si>
  <si>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</si>
  <si>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</si>
  <si>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</si>
  <si>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</si>
  <si>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</si>
  <si>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</si>
  <si>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</si>
  <si>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</si>
  <si>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</si>
  <si>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</si>
  <si>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</si>
  <si>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</si>
  <si>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</si>
  <si>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</si>
  <si>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</si>
  <si>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</si>
  <si>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</si>
  <si>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</si>
  <si>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</si>
  <si>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</si>
  <si>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</si>
  <si>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</si>
  <si>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</si>
  <si>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</si>
  <si>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</si>
  <si>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</si>
  <si>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</si>
  <si>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</si>
  <si>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</si>
  <si>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</si>
  <si>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</si>
  <si>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</si>
  <si>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</si>
  <si>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</si>
  <si>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</si>
  <si>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</si>
  <si>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</si>
  <si>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</si>
  <si>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</si>
  <si>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</si>
  <si>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</si>
  <si>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</si>
  <si>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</si>
  <si>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</si>
  <si>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</si>
  <si>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</si>
  <si>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</si>
  <si>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</si>
  <si>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</si>
  <si>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</si>
  <si>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</si>
  <si>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</si>
  <si>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</si>
  <si>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</si>
  <si>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</si>
  <si>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</si>
  <si>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</si>
  <si>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</si>
  <si>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</si>
  <si>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</si>
  <si>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</si>
  <si>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</si>
  <si>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</si>
  <si>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</si>
  <si>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</si>
  <si>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</si>
  <si>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</si>
  <si>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</si>
  <si>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</si>
  <si>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</si>
  <si>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</si>
  <si>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</si>
  <si>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</si>
  <si>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</si>
  <si>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</si>
  <si>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</si>
  <si>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</si>
  <si>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</si>
  <si>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</si>
  <si>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</si>
  <si>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</si>
  <si>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</si>
  <si>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</si>
  <si>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</si>
  <si>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</si>
  <si>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</si>
  <si>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</si>
  <si>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</si>
  <si>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</si>
  <si>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</si>
  <si>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</si>
  <si>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</si>
  <si>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</si>
  <si>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</si>
  <si>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</si>
  <si>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</si>
  <si>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</si>
  <si>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</si>
  <si>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</si>
  <si>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</si>
  <si>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</si>
  <si>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</si>
  <si>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</si>
  <si>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</si>
  <si>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</si>
  <si>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</si>
  <si>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</si>
  <si>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</si>
  <si>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</si>
  <si>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</si>
  <si>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</si>
  <si>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</si>
  <si>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</si>
  <si>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</si>
  <si>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</si>
  <si>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</si>
  <si>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</si>
  <si>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</si>
  <si>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</si>
  <si>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</si>
  <si>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</si>
  <si>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</si>
  <si>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</si>
  <si>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</si>
  <si>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</si>
  <si>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</si>
  <si>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</si>
  <si>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</si>
  <si>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</si>
  <si>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</si>
  <si>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</si>
  <si>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</si>
  <si>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</si>
  <si>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</si>
  <si>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</si>
  <si>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</si>
  <si>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</si>
  <si>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</si>
  <si>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</si>
  <si>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</si>
  <si>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</si>
  <si>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</si>
  <si>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</si>
  <si>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</si>
  <si>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</si>
  <si>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</si>
  <si>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</si>
  <si>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</si>
  <si>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</si>
  <si>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</si>
  <si>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</si>
  <si>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</si>
  <si>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</si>
  <si>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</si>
  <si>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</si>
  <si>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</si>
  <si>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</si>
  <si>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</si>
  <si>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</si>
  <si>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</si>
  <si>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</si>
  <si>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</si>
  <si>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</si>
  <si>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</si>
  <si>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</si>
  <si>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</si>
  <si>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</si>
  <si>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</si>
  <si>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</si>
  <si>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</si>
  <si>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</si>
  <si>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</si>
  <si>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</si>
  <si>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</si>
  <si>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</si>
  <si>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</si>
  <si>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</si>
  <si>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</si>
  <si>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</si>
  <si>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</si>
  <si>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</si>
  <si>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</si>
  <si>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</si>
  <si>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</si>
  <si>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</si>
  <si>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</si>
  <si>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</si>
  <si>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</si>
  <si>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</si>
  <si>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</si>
  <si>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</si>
  <si>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</si>
  <si>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</si>
  <si>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</si>
  <si>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</si>
  <si>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</si>
  <si>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</si>
  <si>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</si>
  <si>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</si>
  <si>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</si>
  <si>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</si>
  <si>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</si>
  <si>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</si>
  <si>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</si>
  <si>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</si>
  <si>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</si>
  <si>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</si>
  <si>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</si>
  <si>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</si>
  <si>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</si>
  <si>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</si>
  <si>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</si>
  <si>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</si>
  <si>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</si>
  <si>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</si>
  <si>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</si>
  <si>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</si>
  <si>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</si>
  <si>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</si>
  <si>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</si>
  <si>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</si>
  <si>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</si>
  <si>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</si>
  <si>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</si>
  <si>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</si>
  <si>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</si>
  <si>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</si>
  <si>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</si>
  <si>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</si>
  <si>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</si>
  <si>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</si>
  <si>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</si>
  <si>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</si>
  <si>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</si>
  <si>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</si>
  <si>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</si>
  <si>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</si>
  <si>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</si>
  <si>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</si>
  <si>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</si>
  <si>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</si>
  <si>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</si>
  <si>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</si>
  <si>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</si>
  <si>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</si>
  <si>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</si>
  <si>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</si>
  <si>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</si>
  <si>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</si>
  <si>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</si>
  <si>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</si>
  <si>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</si>
  <si>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</si>
  <si>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</si>
  <si>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</si>
  <si>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</si>
  <si>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</si>
  <si>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</si>
  <si>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</si>
  <si>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</si>
  <si>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</si>
  <si>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</si>
  <si>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</si>
  <si>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</si>
  <si>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</si>
  <si>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</si>
  <si>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</si>
  <si>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</si>
  <si>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</si>
  <si>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</si>
  <si>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</si>
  <si>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</si>
  <si>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</si>
  <si>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</si>
  <si>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</si>
  <si>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</si>
  <si>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</si>
  <si>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</si>
  <si>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</si>
  <si>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</si>
  <si>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</si>
  <si>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</si>
  <si>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</si>
  <si>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</si>
  <si>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</si>
  <si>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</si>
  <si>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</si>
  <si>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</si>
  <si>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</si>
  <si>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</si>
  <si>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</si>
  <si>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</si>
  <si>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</si>
  <si>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</si>
  <si>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</si>
  <si>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</si>
  <si>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</si>
  <si>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</si>
  <si>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</si>
  <si>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</si>
  <si>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</si>
  <si>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</si>
  <si>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</si>
  <si>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</si>
  <si>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</si>
  <si>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</si>
  <si>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</si>
  <si>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</si>
  <si>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</si>
  <si>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</si>
  <si>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</si>
  <si>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</si>
  <si>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</si>
  <si>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</si>
  <si>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</si>
  <si>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</si>
  <si>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</si>
  <si>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</si>
  <si>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</si>
  <si>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</si>
  <si>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</si>
  <si>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</si>
  <si>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</si>
  <si>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</si>
  <si>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</si>
  <si>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</si>
  <si>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</si>
  <si>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</si>
  <si>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</si>
  <si>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</si>
  <si>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</si>
  <si>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</si>
  <si>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</si>
  <si>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</si>
  <si>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</si>
  <si>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</si>
  <si>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</si>
  <si>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</si>
  <si>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</si>
  <si>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</si>
  <si>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</si>
  <si>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</si>
  <si>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</si>
  <si>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</si>
  <si>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</si>
  <si>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</si>
  <si>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</si>
  <si>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</si>
  <si>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</si>
  <si>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</si>
  <si>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</si>
  <si>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</si>
  <si>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</si>
  <si>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</si>
  <si>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</si>
  <si>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</si>
  <si>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</si>
  <si>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</si>
  <si>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</si>
  <si>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</si>
  <si>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</si>
  <si>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</si>
  <si>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</si>
  <si>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</si>
  <si>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</si>
  <si>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</si>
  <si>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</si>
  <si>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</si>
  <si>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</si>
  <si>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</si>
  <si>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</si>
  <si>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</si>
  <si>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</si>
  <si>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</si>
  <si>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</si>
  <si>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</si>
  <si>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</si>
  <si>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</si>
  <si>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</si>
  <si>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</si>
  <si>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</si>
  <si>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</si>
  <si>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</si>
  <si>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</si>
  <si>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</si>
  <si>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</si>
  <si>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</si>
  <si>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</si>
  <si>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</si>
  <si>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</si>
  <si>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</si>
  <si>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</si>
  <si>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</si>
  <si>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</si>
  <si>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</si>
  <si>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</si>
  <si>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</si>
  <si>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</si>
  <si>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</si>
  <si>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</si>
  <si>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</si>
  <si>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</si>
  <si>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</si>
  <si>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</si>
  <si>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</si>
  <si>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</si>
  <si>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</si>
  <si>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</si>
  <si>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</si>
  <si>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</si>
  <si>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</si>
  <si>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</si>
  <si>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</si>
  <si>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</si>
  <si>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</si>
  <si>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</si>
  <si>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</si>
  <si>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</si>
  <si>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</si>
  <si>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</si>
  <si>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</si>
  <si>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</si>
  <si>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</si>
  <si>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</si>
  <si>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</si>
  <si>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</si>
  <si>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</si>
  <si>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</si>
  <si>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</si>
  <si>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</si>
  <si>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</si>
  <si>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</si>
  <si>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</si>
  <si>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</si>
  <si>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</si>
  <si>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</si>
  <si>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</si>
  <si>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</si>
  <si>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</si>
  <si>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</si>
  <si>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</si>
  <si>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</si>
  <si>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</si>
  <si>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</si>
  <si>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</si>
  <si>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</si>
  <si>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</si>
  <si>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</si>
  <si>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</si>
  <si>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</si>
  <si>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</si>
  <si>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</si>
  <si>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</si>
  <si>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</si>
  <si>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</si>
  <si>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</si>
  <si>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</si>
  <si>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</si>
  <si>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</si>
  <si>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</si>
  <si>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</si>
  <si>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</si>
  <si>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</si>
  <si>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</si>
  <si>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</si>
  <si>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</si>
  <si>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</si>
  <si>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</si>
  <si>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</si>
  <si>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</si>
  <si>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</si>
  <si>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</si>
  <si>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</si>
  <si>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</si>
  <si>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</si>
  <si>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</si>
  <si>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</si>
  <si>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</si>
  <si>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</si>
  <si>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</si>
  <si>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</si>
  <si>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</si>
  <si>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</si>
  <si>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</si>
  <si>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</si>
  <si>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</si>
  <si>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</si>
  <si>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</si>
  <si>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</si>
  <si>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</si>
  <si>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</si>
  <si>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</si>
  <si>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</si>
  <si>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</si>
  <si>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</si>
  <si>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</si>
  <si>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</si>
  <si>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</si>
  <si>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</si>
  <si>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</si>
  <si>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</si>
  <si>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</si>
  <si>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</si>
  <si>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</si>
  <si>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</si>
  <si>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</si>
  <si>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</si>
  <si>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</si>
  <si>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</si>
  <si>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</si>
  <si>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</si>
  <si>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</si>
  <si>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</si>
  <si>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</si>
  <si>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</si>
  <si>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</si>
  <si>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</si>
  <si>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</si>
  <si>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</si>
  <si>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</si>
  <si>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</si>
  <si>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</si>
  <si>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</si>
  <si>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</si>
  <si>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</si>
  <si>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</si>
  <si>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</si>
  <si>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</si>
  <si>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</si>
  <si>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</si>
  <si>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</si>
  <si>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</si>
  <si>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</si>
  <si>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</si>
  <si>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</si>
  <si>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</si>
  <si>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</si>
  <si>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</si>
  <si>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</si>
  <si>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</si>
  <si>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</si>
  <si>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</si>
  <si>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</si>
  <si>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</si>
  <si>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</si>
  <si>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</si>
  <si>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</si>
  <si>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</si>
  <si>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</si>
  <si>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</si>
  <si>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</si>
  <si>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</si>
  <si>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</si>
  <si>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</si>
  <si>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</si>
  <si>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</si>
  <si>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</si>
  <si>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</si>
  <si>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</si>
  <si>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</si>
  <si>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</si>
  <si>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</si>
  <si>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</si>
  <si>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</si>
  <si>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</si>
  <si>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</si>
  <si>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</si>
  <si>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</si>
  <si>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</si>
  <si>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</si>
  <si>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</si>
  <si>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</si>
  <si>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</si>
  <si>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</si>
  <si>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</si>
  <si>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</si>
  <si>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</si>
  <si>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</si>
  <si>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</si>
  <si>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</si>
  <si>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</si>
  <si>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</si>
  <si>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</si>
  <si>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</si>
  <si>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</si>
  <si>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</si>
  <si>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</si>
  <si>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</si>
  <si>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</si>
  <si>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</si>
  <si>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</si>
  <si>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</si>
  <si>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</si>
  <si>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</si>
  <si>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</si>
  <si>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</si>
  <si>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</si>
  <si>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</si>
  <si>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</si>
  <si>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</si>
  <si>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</si>
  <si>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</si>
  <si>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</si>
  <si>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</si>
  <si>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</si>
  <si>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</si>
  <si>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</si>
  <si>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</si>
  <si>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</si>
  <si>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</si>
  <si>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</si>
  <si>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</si>
  <si>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</si>
  <si>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</si>
  <si>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</si>
  <si>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</si>
  <si>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</si>
  <si>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</si>
  <si>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</si>
  <si>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</si>
  <si>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</si>
  <si>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</si>
  <si>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</si>
  <si>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</si>
  <si>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</si>
  <si>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</si>
  <si>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</si>
  <si>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</si>
  <si>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</si>
  <si>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</si>
  <si>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</si>
  <si>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</si>
  <si>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</si>
  <si>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</si>
  <si>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</si>
  <si>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</si>
  <si>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</si>
  <si>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</si>
  <si>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</si>
  <si>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</si>
  <si>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</si>
  <si>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</si>
  <si>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</si>
  <si>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</si>
  <si>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</si>
  <si>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</si>
  <si>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</si>
  <si>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</si>
  <si>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</si>
  <si>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</si>
  <si>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</si>
  <si>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</si>
  <si>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</si>
  <si>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</si>
  <si>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</si>
  <si>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</si>
  <si>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</si>
  <si>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</si>
  <si>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</si>
  <si>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</si>
  <si>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</si>
  <si>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</si>
  <si>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</si>
  <si>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</si>
  <si>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</si>
  <si>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</si>
  <si>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</si>
  <si>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</si>
  <si>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</si>
  <si>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</si>
  <si>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</si>
  <si>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</si>
  <si>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</si>
  <si>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</si>
  <si>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</si>
  <si>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</si>
  <si>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</si>
  <si>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</si>
  <si>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</si>
  <si>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</si>
  <si>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</si>
  <si>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</si>
  <si>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</si>
  <si>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</si>
  <si>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</si>
  <si>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</si>
  <si>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</si>
  <si>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</si>
  <si>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</si>
  <si>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</si>
  <si>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</si>
  <si>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</si>
  <si>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</si>
  <si>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</si>
  <si>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</si>
  <si>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</si>
  <si>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</si>
  <si>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</si>
  <si>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</si>
  <si>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</si>
  <si>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</si>
  <si>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</si>
  <si>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</si>
  <si>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</si>
  <si>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</si>
  <si>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</si>
  <si>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</si>
  <si>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</si>
  <si>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</si>
  <si>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</si>
  <si>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</si>
  <si>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</si>
  <si>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</si>
  <si>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</si>
  <si>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</si>
  <si>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</si>
  <si>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</si>
  <si>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</si>
  <si>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</si>
  <si>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</si>
  <si>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</si>
  <si>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</si>
  <si>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</si>
  <si>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</si>
  <si>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</si>
  <si>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</si>
  <si>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</si>
  <si>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</si>
  <si>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</si>
  <si>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</si>
  <si>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</si>
  <si>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</si>
  <si>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</si>
  <si>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</si>
  <si>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</si>
  <si>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</si>
  <si>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</si>
  <si>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</si>
  <si>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</si>
  <si>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</si>
  <si>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</si>
  <si>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</si>
  <si>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</si>
  <si>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</si>
  <si>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</si>
  <si>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</si>
  <si>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</si>
  <si>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</si>
  <si>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</si>
  <si>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</si>
  <si>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</si>
  <si>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</si>
  <si>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</si>
  <si>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</si>
  <si>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</si>
  <si>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</si>
  <si>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</si>
  <si>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</si>
  <si>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</si>
  <si>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</si>
  <si>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</si>
  <si>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</si>
  <si>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</si>
  <si>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</si>
  <si>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</si>
  <si>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</si>
  <si>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</si>
  <si>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</si>
  <si>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</si>
  <si>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</si>
  <si>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</si>
  <si>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</si>
  <si>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</si>
  <si>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</si>
  <si>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</si>
  <si>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</si>
  <si>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</si>
  <si>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</si>
  <si>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</si>
  <si>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</si>
  <si>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</si>
  <si>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</si>
  <si>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</si>
  <si>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</si>
  <si>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</si>
  <si>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</si>
  <si>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</si>
  <si>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</si>
  <si>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</si>
  <si>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</si>
  <si>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</si>
  <si>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</si>
  <si>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</si>
  <si>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</si>
  <si>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</si>
  <si>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</si>
  <si>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</si>
  <si>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</si>
  <si>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</si>
  <si>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</si>
  <si>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</si>
  <si>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</si>
  <si>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</si>
  <si>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</si>
  <si>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</si>
  <si>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</si>
  <si>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</si>
  <si>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</si>
  <si>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</si>
  <si>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</si>
  <si>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</si>
  <si>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</si>
  <si>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</si>
  <si>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</si>
  <si>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</si>
  <si>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</si>
  <si>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</si>
  <si>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</si>
  <si>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</si>
  <si>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</si>
  <si>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</si>
  <si>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</si>
  <si>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</si>
  <si>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</si>
  <si>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</si>
  <si>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</si>
  <si>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</si>
  <si>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</si>
  <si>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</si>
  <si>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</si>
  <si>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</si>
  <si>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</si>
  <si>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</si>
  <si>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</si>
  <si>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</si>
  <si>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</si>
  <si>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</si>
  <si>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</si>
  <si>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</si>
  <si>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</si>
  <si>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</si>
  <si>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</si>
  <si>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</si>
  <si>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</si>
  <si>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</si>
  <si>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</si>
  <si>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</si>
  <si>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</si>
  <si>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</si>
  <si>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</si>
  <si>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</si>
  <si>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</si>
  <si>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</si>
  <si>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</si>
  <si>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</si>
  <si>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</si>
  <si>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</si>
  <si>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</si>
  <si>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</si>
  <si>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</si>
  <si>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</si>
  <si>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</si>
  <si>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</si>
  <si>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</si>
  <si>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</si>
  <si>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</si>
  <si>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</si>
  <si>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</si>
  <si>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</si>
  <si>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</si>
  <si>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</si>
  <si>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</si>
  <si>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</si>
  <si>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</si>
  <si>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</si>
  <si>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</si>
  <si>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</si>
  <si>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</si>
  <si>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</si>
  <si>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</si>
  <si>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</si>
  <si>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</si>
  <si>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</si>
  <si>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</si>
  <si>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</si>
  <si>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</si>
  <si>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</si>
  <si>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</si>
  <si>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</si>
  <si>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</si>
  <si>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</si>
  <si>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</si>
  <si>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</si>
  <si>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</si>
  <si>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</si>
  <si>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</si>
  <si>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</si>
  <si>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</si>
  <si>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</si>
  <si>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</si>
  <si>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</si>
  <si>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</si>
  <si>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</si>
  <si>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</si>
  <si>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</si>
  <si>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</si>
  <si>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</si>
  <si>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</si>
  <si>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</si>
  <si>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</si>
  <si>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</si>
  <si>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</si>
  <si>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</si>
  <si>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</si>
  <si>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</si>
  <si>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</si>
  <si>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</si>
  <si>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</si>
  <si>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</si>
  <si>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</si>
  <si>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</si>
  <si>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</si>
  <si>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</si>
  <si>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</si>
  <si>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</si>
  <si>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</si>
  <si>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</si>
  <si>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</si>
  <si>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</si>
  <si>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</si>
  <si>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</si>
  <si>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</si>
  <si>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</si>
  <si>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</si>
  <si>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</si>
  <si>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</si>
  <si>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</si>
  <si>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</si>
  <si>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</si>
  <si>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</si>
  <si>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</si>
  <si>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</si>
  <si>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</si>
  <si>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</si>
  <si>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</si>
  <si>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</si>
  <si>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</si>
  <si>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</si>
  <si>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</si>
  <si>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</si>
  <si>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</si>
  <si>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</si>
  <si>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</si>
  <si>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</si>
  <si>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</si>
  <si>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</si>
  <si>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</si>
  <si>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</si>
  <si>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</si>
  <si>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</si>
  <si>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</si>
  <si>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</si>
  <si>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</si>
  <si>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</si>
  <si>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</si>
  <si>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</si>
  <si>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</si>
  <si>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</si>
  <si>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</si>
  <si>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</si>
  <si>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</si>
  <si>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</si>
  <si>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</si>
  <si>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</si>
  <si>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</si>
  <si>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</si>
  <si>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</si>
  <si>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</si>
  <si>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</si>
  <si>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</si>
  <si>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</si>
  <si>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</si>
  <si>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</si>
  <si>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</si>
  <si>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</si>
  <si>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</si>
  <si>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</si>
  <si>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</si>
  <si>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</si>
  <si>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</si>
  <si>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</si>
  <si>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</si>
  <si>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</si>
  <si>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</si>
  <si>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</si>
  <si>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</si>
  <si>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</si>
  <si>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</si>
  <si>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</si>
  <si>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</si>
  <si>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</si>
  <si>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</si>
  <si>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</si>
  <si>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</si>
  <si>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</si>
  <si>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</si>
  <si>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</si>
  <si>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</si>
  <si>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</si>
  <si>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</si>
  <si>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</si>
  <si>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</si>
  <si>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</si>
  <si>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</si>
  <si>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</si>
  <si>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</si>
  <si>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</si>
  <si>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</si>
  <si>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</si>
  <si>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</si>
  <si>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</si>
  <si>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</si>
  <si>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</si>
  <si>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</si>
  <si>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</si>
  <si>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</si>
  <si>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</si>
  <si>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</si>
  <si>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</si>
  <si>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</si>
  <si>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</si>
  <si>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</si>
  <si>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</si>
  <si>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</si>
  <si>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</si>
  <si>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</si>
  <si>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</si>
  <si>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</si>
  <si>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</si>
  <si>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</si>
  <si>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</si>
  <si>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</si>
  <si>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</si>
  <si>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</si>
  <si>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</si>
  <si>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</si>
  <si>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</si>
  <si>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</si>
  <si>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</si>
  <si>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</si>
  <si>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</si>
  <si>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</si>
  <si>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</si>
  <si>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</si>
  <si>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</si>
  <si>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</si>
  <si>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</si>
  <si>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</si>
  <si>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</si>
  <si>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</si>
  <si>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</si>
  <si>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</si>
  <si>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</si>
  <si>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</si>
  <si>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</si>
  <si>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</si>
  <si>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</si>
  <si>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</si>
  <si>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</si>
  <si>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</si>
  <si>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</si>
  <si>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</si>
  <si>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</si>
  <si>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</si>
  <si>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</si>
  <si>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</si>
  <si>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</si>
  <si>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</si>
  <si>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</si>
  <si>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</si>
  <si>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</si>
  <si>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</si>
  <si>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</si>
  <si>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</si>
  <si>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</si>
  <si>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</si>
  <si>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</si>
  <si>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</si>
  <si>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</si>
  <si>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</si>
  <si>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</si>
  <si>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</si>
  <si>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</si>
  <si>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</si>
  <si>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</si>
  <si>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</si>
  <si>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</si>
  <si>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</si>
  <si>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</si>
  <si>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</si>
  <si>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</si>
  <si>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</si>
  <si>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</si>
  <si>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</si>
  <si>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</si>
  <si>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</si>
  <si>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</si>
  <si>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</si>
  <si>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</si>
  <si>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</si>
  <si>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</si>
  <si>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</si>
  <si>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</si>
  <si>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</si>
  <si>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</si>
  <si>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</si>
  <si>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</si>
  <si>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</si>
  <si>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</si>
  <si>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</si>
  <si>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</si>
  <si>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</si>
  <si>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</si>
  <si>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</si>
  <si>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</si>
  <si>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</si>
  <si>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</si>
  <si>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</si>
  <si>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</si>
  <si>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</si>
  <si>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</si>
  <si>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</si>
  <si>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</si>
  <si>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</si>
  <si>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</si>
  <si>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</si>
  <si>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</si>
  <si>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</si>
  <si>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</si>
  <si>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</si>
  <si>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</si>
  <si>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</si>
  <si>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</si>
  <si>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</si>
  <si>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</si>
  <si>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</si>
  <si>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</si>
  <si>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</si>
  <si>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</si>
  <si>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</si>
  <si>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</si>
  <si>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</si>
  <si>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</si>
  <si>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</si>
  <si>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</si>
  <si>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</si>
  <si>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</si>
  <si>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</si>
  <si>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</si>
  <si>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</si>
  <si>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</si>
  <si>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</si>
  <si>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</si>
  <si>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</si>
  <si>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</si>
  <si>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</si>
  <si>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</si>
  <si>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</si>
  <si>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</si>
  <si>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</si>
  <si>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</si>
  <si>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</si>
  <si>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</si>
  <si>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</si>
  <si>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</si>
  <si>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</si>
  <si>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</si>
  <si>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</si>
  <si>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</si>
  <si>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</si>
  <si>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</si>
  <si>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</si>
  <si>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</si>
  <si>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</si>
  <si>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</si>
  <si>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</si>
  <si>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</si>
  <si>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</si>
  <si>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</si>
  <si>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</si>
  <si>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</si>
  <si>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</si>
  <si>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</si>
  <si>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</si>
  <si>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</si>
  <si>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</si>
  <si>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</si>
  <si>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</si>
  <si>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</si>
  <si>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</si>
  <si>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</si>
  <si>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</si>
  <si>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</si>
  <si>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</si>
  <si>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</si>
  <si>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</si>
  <si>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</si>
  <si>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</si>
  <si>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</si>
  <si>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</si>
  <si>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</si>
  <si>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</si>
  <si>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</si>
  <si>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</si>
  <si>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</si>
  <si>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</si>
  <si>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</si>
  <si>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</si>
  <si>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</si>
  <si>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</si>
  <si>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</si>
  <si>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</si>
  <si>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</si>
  <si>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</si>
  <si>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</si>
  <si>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</si>
  <si>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</si>
  <si>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</si>
  <si>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</si>
  <si>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</si>
  <si>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</si>
  <si>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</si>
  <si>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</si>
  <si>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</si>
  <si>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</si>
  <si>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</si>
  <si>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Equipe pronta 08:05, faixa após X99 09h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</si>
  <si>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</si>
  <si>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</si>
  <si>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</si>
  <si>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</si>
  <si>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</si>
  <si>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</si>
  <si>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</si>
  <si>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 xml:space="preserve">MC1 08:37, aguarda oportunidade </t>
  </si>
  <si>
    <t xml:space="preserve">MC1 08:40, aguarda oportunidade </t>
  </si>
  <si>
    <t xml:space="preserve">Execução de solda no AMV </t>
  </si>
  <si>
    <t>Equipe no local 08:05, aguarda temperatura para atividade</t>
  </si>
  <si>
    <t>Adenilson</t>
  </si>
  <si>
    <t xml:space="preserve">Aguarda informar pronto para alinhar faixa </t>
  </si>
  <si>
    <t xml:space="preserve">MC1 08:35, aguarda oportunidade </t>
  </si>
  <si>
    <t xml:space="preserve">MC1 12h, equipe em deslocamento </t>
  </si>
  <si>
    <t>Deslocamento de ZTP para TAP</t>
  </si>
  <si>
    <t>1(Edson)</t>
  </si>
  <si>
    <t xml:space="preserve">Aguarda termino de carregametno para alinhar faixa </t>
  </si>
  <si>
    <t>MC1 9h</t>
  </si>
  <si>
    <t>V53</t>
  </si>
  <si>
    <t>ZTO</t>
  </si>
  <si>
    <t>ZXE-ZTO</t>
  </si>
  <si>
    <t>ZXEZTO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</si>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</sst>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 hidden="1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 hidden="1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 hidden="1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 hidden="1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 hidden="1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 hidden="1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 hidden="1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 hidden="1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 hidden="1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 hidden="1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 hidden="1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 hidden="1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 hidden="1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 hidden="1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 hidden="1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 hidden="1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 hidden="1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 hidden="1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 hidden="1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 hidden="1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 hidden="1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 hidden="1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 hidden="1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 hidden="1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 hidden="1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 hidden="1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 hidden="1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 hidden="1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 hidden="1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 hidden="1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 hidden="1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 hidden="1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 hidden="1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 hidden="1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 hidden="1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 hidden="1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 hidden="1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 hidden="1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 hidden="1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 hidden="1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 hidden="1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 hidden="1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 hidden="1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 hidden="1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 hidden="1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 hidden="1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 hidden="1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 hidden="1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 hidden="1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 hidden="1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 hidden="1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 hidden="1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 hidden="1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 hidden="1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 hidden="1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 hidden="1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 hidden="1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 hidden="1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 hidden="1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 hidden="1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 hidden="1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 hidden="1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 hidden="1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 hidden="1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 hidden="1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 hidden="1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 hidden="1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 hidden="1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 hidden="1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 hidden="1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 hidden="1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 hidden="1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 hidden="1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 hidden="1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 hidden="1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 hidden="1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 hidden="1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 hidden="1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 hidden="1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 hidden="1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 hidden="1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 hidden="1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 hidden="1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 hidden="1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 hidden="1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 hidden="1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 hidden="1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 hidden="1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 hidden="1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 hidden="1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 hidden="1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 hidden="1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 hidden="1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 hidden="1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 hidden="1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 hidden="1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 hidden="1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 hidden="1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 hidden="1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 hidden="1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 hidden="1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 hidden="1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 hidden="1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 hidden="1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 hidden="1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 hidden="1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 hidden="1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 hidden="1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 hidden="1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 hidden="1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 hidden="1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 hidden="1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 hidden="1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 hidden="1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 hidden="1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 hidden="1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 hidden="1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 hidden="1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 hidden="1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 hidden="1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 hidden="1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 hidden="1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 hidden="1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 hidden="1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 hidden="1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 hidden="1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 hidden="1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 hidden="1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 hidden="1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 hidden="1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 hidden="1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 hidden="1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 hidden="1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 hidden="1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 hidden="1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 hidden="1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 hidden="1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 hidden="1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 hidden="1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 hidden="1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 hidden="1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 hidden="1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 hidden="1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 hidden="1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 hidden="1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 hidden="1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 hidden="1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 hidden="1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 hidden="1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 hidden="1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 hidden="1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 hidden="1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 hidden="1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 hidden="1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 hidden="1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 hidden="1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 hidden="1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 hidden="1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 hidden="1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 hidden="1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 hidden="1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 hidden="1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 hidden="1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 hidden="1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 hidden="1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 hidden="1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 hidden="1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 hidden="1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 hidden="1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 hidden="1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 hidden="1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 hidden="1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 hidden="1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 hidden="1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 hidden="1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 hidden="1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 hidden="1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 hidden="1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 hidden="1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 hidden="1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 hidden="1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 hidden="1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 hidden="1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 hidden="1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 hidden="1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 hidden="1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 hidden="1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 hidden="1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 hidden="1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 hidden="1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 hidden="1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 hidden="1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 hidden="1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 hidden="1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 hidden="1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 hidden="1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 hidden="1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 hidden="1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 hidden="1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 hidden="1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 hidden="1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 hidden="1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 hidden="1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 hidden="1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 hidden="1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 hidden="1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 hidden="1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 hidden="1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 hidden="1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 hidden="1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 hidden="1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 hidden="1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 hidden="1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 hidden="1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 hidden="1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 hidden="1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 hidden="1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 hidden="1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 hidden="1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 hidden="1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 hidden="1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 hidden="1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 hidden="1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 hidden="1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 hidden="1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 hidden="1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 hidden="1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 hidden="1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 hidden="1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 hidden="1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 hidden="1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 hidden="1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 hidden="1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 hidden="1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 hidden="1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 hidden="1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 hidden="1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 hidden="1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 hidden="1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 hidden="1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 hidden="1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 hidden="1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 hidden="1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 hidden="1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 hidden="1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 hidden="1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 hidden="1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 hidden="1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 hidden="1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 hidden="1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 hidden="1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 hidden="1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 hidden="1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 hidden="1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 hidden="1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 hidden="1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 hidden="1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 hidden="1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 hidden="1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 hidden="1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 hidden="1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 hidden="1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 hidden="1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 hidden="1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 hidden="1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 hidden="1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 hidden="1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 hidden="1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 hidden="1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 hidden="1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 hidden="1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 hidden="1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 hidden="1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 hidden="1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 hidden="1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 hidden="1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 hidden="1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 hidden="1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 hidden="1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 hidden="1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 hidden="1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 hidden="1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 hidden="1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 hidden="1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 hidden="1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 hidden="1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 hidden="1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 hidden="1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 hidden="1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 hidden="1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 hidden="1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 hidden="1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 hidden="1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 hidden="1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 hidden="1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 hidden="1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 hidden="1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 hidden="1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 hidden="1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 hidden="1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 hidden="1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 hidden="1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 hidden="1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 hidden="1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 hidden="1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 hidden="1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 hidden="1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 hidden="1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 hidden="1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 hidden="1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 hidden="1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 hidden="1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 hidden="1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 hidden="1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 hidden="1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 hidden="1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 hidden="1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 hidden="1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 hidden="1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 hidden="1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 hidden="1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 hidden="1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 hidden="1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 hidden="1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 hidden="1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 hidden="1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 hidden="1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 hidden="1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 hidden="1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 hidden="1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 hidden="1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 hidden="1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 hidden="1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 hidden="1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 hidden="1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 hidden="1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 hidden="1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 hidden="1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 hidden="1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 hidden="1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 hidden="1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 hidden="1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 hidden="1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 hidden="1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 hidden="1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 hidden="1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 hidden="1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 hidden="1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 hidden="1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 hidden="1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 hidden="1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 hidden="1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 hidden="1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 hidden="1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 hidden="1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 hidden="1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 hidden="1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 hidden="1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 hidden="1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 hidden="1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 hidden="1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 hidden="1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 hidden="1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 hidden="1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 hidden="1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 hidden="1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 hidden="1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 hidden="1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 hidden="1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 hidden="1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 hidden="1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 hidden="1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 hidden="1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 hidden="1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 hidden="1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 hidden="1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 hidden="1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 hidden="1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 hidden="1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 hidden="1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 hidden="1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 hidden="1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 hidden="1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 hidden="1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 hidden="1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 hidden="1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 hidden="1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 hidden="1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 hidden="1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 hidden="1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 hidden="1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 hidden="1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 hidden="1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 hidden="1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 hidden="1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 hidden="1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 hidden="1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 hidden="1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 hidden="1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 hidden="1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 hidden="1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 hidden="1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 hidden="1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 hidden="1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 hidden="1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 hidden="1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 hidden="1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 hidden="1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 hidden="1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 hidden="1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 hidden="1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 hidden="1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 hidden="1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 hidden="1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 hidden="1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 hidden="1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R1" activePane="topRight" state="frozen"/>
      <selection pane="topRight" activeCell="BJ273" sqref="BJ2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640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640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640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 t="s">
        <v>1756</v>
      </c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 t="s">
        <v>1757</v>
      </c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878</v>
      </c>
      <c r="E265" s="175">
        <v>304</v>
      </c>
      <c r="F265" s="133" t="s">
        <v>654</v>
      </c>
      <c r="G265" s="8" t="str">
        <f>IF(D265="","*",VLOOKUP(F265,BS_ATIVIDADE[#All],3,FALSE))</f>
        <v>OUTROS</v>
      </c>
      <c r="H265" s="134" t="s">
        <v>1293</v>
      </c>
      <c r="I265" s="134" t="s">
        <v>177</v>
      </c>
      <c r="J265" s="150">
        <v>74</v>
      </c>
      <c r="K265" s="150">
        <v>500</v>
      </c>
      <c r="L265" s="71" t="s">
        <v>640</v>
      </c>
      <c r="M265" s="148" t="s">
        <v>1758</v>
      </c>
      <c r="N265" s="148" t="s">
        <v>1759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1760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822</v>
      </c>
      <c r="G266" s="8" t="str">
        <f>IF(D266="","*",VLOOKUP(F266,BS_ATIVIDADE[#All],3,FALSE))</f>
        <v>SOLDA</v>
      </c>
      <c r="H266" s="134" t="s">
        <v>640</v>
      </c>
      <c r="I266" s="134" t="s">
        <v>640</v>
      </c>
      <c r="J266" s="150">
        <v>74</v>
      </c>
      <c r="K266" s="150">
        <v>335.35899999999998</v>
      </c>
      <c r="L266" s="71" t="s">
        <v>640</v>
      </c>
      <c r="M266" s="148" t="s">
        <v>1761</v>
      </c>
      <c r="N266" s="148" t="s">
        <v>1762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/>
      <c r="BI266" s="14"/>
      <c r="BJ266" s="14" t="s">
        <v>1764</v>
      </c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 t="s">
        <v>1765</v>
      </c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1766</v>
      </c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1767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 t="s">
        <v>1768</v>
      </c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242.202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1769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/>
      <c r="BI271" s="14"/>
      <c r="BJ271" s="14" t="s">
        <v>1770</v>
      </c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 t="s">
        <v>1771</v>
      </c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 t="s">
        <v>1772</v>
      </c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1773</v>
      </c>
      <c r="X276" s="151" t="s">
        <v>1005</v>
      </c>
      <c r="Y276" s="129"/>
      <c r="Z276" s="129"/>
      <c r="AA276" s="71" t="s">
        <v>1774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 t="s">
        <v>1775</v>
      </c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 t="s">
        <v>1776</v>
      </c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>V53</v>
      </c>
      <c r="B279" s="132"/>
      <c r="C279" s="7" t="str">
        <f>IF(BS_CONTROLE[[#This Row],[DATA]]="","",WEEKNUM(BS_CONTROLE[[#This Row],[DATA]]))</f>
        <v/>
      </c>
      <c r="D279" s="45" t="s">
        <v>1777</v>
      </c>
      <c r="E279" s="175">
        <v>317</v>
      </c>
      <c r="F279" s="133" t="s">
        <v>654</v>
      </c>
      <c r="G279" s="8" t="str">
        <f>IF(D279="","*",VLOOKUP(F279,BS_ATIVIDADE[#All],3,FALSE))</f>
        <v>OUTROS</v>
      </c>
      <c r="H279" s="134" t="s">
        <v>319</v>
      </c>
      <c r="I279" s="134" t="s">
        <v>1778</v>
      </c>
      <c r="J279" s="150">
        <v>72</v>
      </c>
      <c r="K279" s="150">
        <v>320</v>
      </c>
      <c r="L279" s="71" t="s">
        <v>640</v>
      </c>
      <c r="M279" s="148" t="s">
        <v>1779</v>
      </c>
      <c r="N279" s="148" t="s">
        <v>1780</v>
      </c>
      <c r="O279" s="134">
        <v>0.33333333333333331</v>
      </c>
      <c r="P279" s="134">
        <v>4.1666666666666664E-2</v>
      </c>
      <c r="Q279" s="71">
        <v>1</v>
      </c>
      <c r="R279" s="9" t="str">
        <f>IFERROR(_xlfn.XLOOKUP(F279, BS_ATIVIDADE[ATIVIDADE],BS_ATIVIDADE[UNIDADE] ), "*")</f>
        <v>BINÁRIO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188" t="str">
        <f>IFERROR(_xlfn.XLOOKUP(J279, BASE_MAPA!$B$2:$B$420, BASE_MAPA!$G$2:$G$420), "ERRO")</f>
        <v>ARARAQUARA - COLOMBIA</v>
      </c>
      <c r="V279" s="142" t="s">
        <v>1630</v>
      </c>
      <c r="W279" s="134" t="s">
        <v>1446</v>
      </c>
      <c r="X279" s="151" t="s">
        <v>1005</v>
      </c>
      <c r="Y279" s="129"/>
      <c r="Z279" s="129"/>
      <c r="AA279" s="71">
        <v>1</v>
      </c>
      <c r="AB279" s="59" t="s">
        <v>997</v>
      </c>
      <c r="AC279" s="59"/>
      <c r="AD279" s="134">
        <v>0.29166666666666669</v>
      </c>
      <c r="AE279" s="71">
        <v>6253</v>
      </c>
      <c r="AF279" s="71" t="s">
        <v>640</v>
      </c>
      <c r="AG279" s="71"/>
      <c r="AH279" s="42"/>
      <c r="AI279" s="119" t="str">
        <f>IF(BS_CONTROLE[[#This Row],[Atividade]]=0, "-", BS_CONTROLE[[#This Row],[Atividade]])</f>
        <v>DESLOCAMENTO</v>
      </c>
      <c r="AJ279" s="8" t="str">
        <f>IF(D279="","*",VLOOKUP(AI279,BS_ATIVIDADE[#Data],3,FALSE))</f>
        <v>OUTROS</v>
      </c>
      <c r="AK279" s="166" t="str">
        <f>IF(BS_CONTROLE[[#This Row],[Local - Partida]]=0, "-", BS_CONTROLE[[#This Row],[Local - Partida]])</f>
        <v>ZXE</v>
      </c>
      <c r="AL279" s="166" t="str">
        <f>IF(BS_CONTROLE[[#This Row],[Local - Encerramento]]=0, "-", BS_CONTROLE[[#This Row],[Local - Encerramento]])</f>
        <v>ZTO</v>
      </c>
      <c r="AM279" s="166" t="str">
        <f>IF(BS_CONTROLE[[#This Row],[Entre - Estações]]=0, "-", BS_CONTROLE[[#This Row],[Entre - Estações]])</f>
        <v>ZXE-ZTO</v>
      </c>
      <c r="AN279" s="166" t="str">
        <f>IF(BS_CONTROLE[[#This Row],[SB]]=0, "-", BS_CONTROLE[[#This Row],[SB]])</f>
        <v>ZXEZTO</v>
      </c>
      <c r="AO279" s="167">
        <f>IF(BS_CONTROLE[[#This Row],[SUB]]=0, "-", BS_CONTROLE[[#This Row],[SUB]])</f>
        <v>72</v>
      </c>
      <c r="AP279" s="168">
        <f>IF(BS_CONTROLE[[#This Row],[KM - Inicio]]=0, "-", BS_CONTROLE[[#This Row],[KM - Inicio]])</f>
        <v>320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>
        <f>IF(D279="","*",IFERROR(IF(ISODD(COUNT(AS279:AX279)),"ERRO",SUM((AT279-AS279),(AV279-AU279),(AX279-AW279))),"ERRO"))</f>
        <v>0</v>
      </c>
      <c r="AZ279" s="11"/>
      <c r="BA279" s="60"/>
      <c r="BB279" s="9" t="str">
        <f>IFERROR(_xlfn.XLOOKUP(AI279, BS_ATIVIDADE[ATIVIDADE],BS_ATIVIDADE[UNIDADE] ), "*")</f>
        <v>BINÁRIO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89" t="str">
        <f>IFERROR(_xlfn.XLOOKUP(AO279, BASE_MAPA!$B$2:$B$420, BASE_MAPA!$G$2:$G$420), "ERRO")</f>
        <v>ARARAQUARA - COLOMBIA</v>
      </c>
      <c r="BF279" s="169" t="str">
        <f>IF(BS_CONTROLE[[#This Row],[Responsavel pelo boletim]]=0, "-", BS_CONTROLE[[#This Row],[Responsavel pelo boletim]])</f>
        <v>Higor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1781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1782</v>
      </c>
      <c r="E3" s="176" t="s">
        <v>1783</v>
      </c>
      <c r="F3" s="176" t="s">
        <v>1784</v>
      </c>
      <c r="G3" s="176" t="s">
        <v>1785</v>
      </c>
      <c r="H3" s="176" t="s">
        <v>1786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1787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1788</v>
      </c>
      <c r="D12" s="177">
        <v>9049</v>
      </c>
      <c r="E12" s="178">
        <v>46044</v>
      </c>
      <c r="F12" s="180" t="s">
        <v>1789</v>
      </c>
      <c r="G12" s="177" t="s">
        <v>1790</v>
      </c>
      <c r="H12" s="177"/>
    </row>
    <row r="13" spans="3:8">
      <c r="C13" s="177" t="s">
        <v>1788</v>
      </c>
      <c r="D13" s="177">
        <v>9044</v>
      </c>
      <c r="E13" s="178">
        <v>46044</v>
      </c>
      <c r="F13" s="180" t="s">
        <v>1791</v>
      </c>
      <c r="G13" s="177" t="s">
        <v>1792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1793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1793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66" sqref="B266:T283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1794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1795</v>
      </c>
      <c r="B3" s="91" t="s">
        <v>1796</v>
      </c>
      <c r="C3" s="91" t="s">
        <v>636</v>
      </c>
      <c r="D3" s="92" t="s">
        <v>1212</v>
      </c>
      <c r="E3" s="92" t="s">
        <v>4</v>
      </c>
      <c r="F3" s="92" t="s">
        <v>1797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1798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Oportunidade</v>
      </c>
      <c r="C284" s="95" t="str">
        <f>IF(FN_MC!Z279="","*",FN_MC!Z279)</f>
        <v>*</v>
      </c>
      <c r="D284" s="96" t="str">
        <f>IF(FN_MC!S279="","*",FN_MC!S279)</f>
        <v>MALHA CENTRAL</v>
      </c>
      <c r="E284" s="96" t="str">
        <f>IF(FN_MC!T279="","*",FN_MC!T279)</f>
        <v>RAMAL</v>
      </c>
      <c r="F284" s="96" t="str">
        <f>IF(FN_MC!B279="","*",FN_MC!B279)</f>
        <v>*</v>
      </c>
      <c r="G284" s="96" t="str">
        <f>IF(FN_MC!D279="","*",FN_MC!D279)</f>
        <v>V53</v>
      </c>
      <c r="H284" s="96" t="str">
        <f>IF(FN_MC!F279="","*",FN_MC!F279)</f>
        <v>DESLOCAMENTO</v>
      </c>
      <c r="I284" s="96" t="str">
        <f>IF(FN_MC!H279="","*",FN_MC!H279)</f>
        <v>ZXE</v>
      </c>
      <c r="J284" s="96" t="str">
        <f>IF(FN_MC!I279="","*",FN_MC!I279)</f>
        <v>ZTO</v>
      </c>
      <c r="K284" s="96" t="str">
        <f>IF(FN_MC!M279="","*",FN_MC!M279)</f>
        <v>ZXE-ZTO</v>
      </c>
      <c r="L284" s="186" t="str">
        <f>IF(FN_MC!N279="","*",FN_MC!N279)</f>
        <v>ZXEZTO</v>
      </c>
      <c r="M284" s="97">
        <f>IF(FN_MC!J279="","*",FN_MC!J279)</f>
        <v>72</v>
      </c>
      <c r="N284" s="173">
        <f>IF(FN_MC!K279="","*",FN_MC!K279)</f>
        <v>320</v>
      </c>
      <c r="O284" s="173" t="str">
        <f>IF(FN_MC!L279="","*",FN_MC!L279)</f>
        <v>-</v>
      </c>
      <c r="P284" s="107">
        <f>IF(FN_MC!O279="","*",FN_MC!O279)</f>
        <v>0.33333333333333331</v>
      </c>
      <c r="Q284" s="107">
        <f>IF(FN_MC!P279="","*",FN_MC!P279)</f>
        <v>4.1666666666666664E-2</v>
      </c>
      <c r="R284" s="96" t="str">
        <f>IF(FN_MC!Q279="","*",CONCATENATE(FN_MC!Q279," ",FN_MC!R279))</f>
        <v>1 BINÁRIO</v>
      </c>
      <c r="S284" s="96" t="str">
        <f>IF(FN_MC!V279="","*",FN_MC!V279)</f>
        <v>Higor</v>
      </c>
      <c r="T284" s="96" t="str">
        <f>IF(FN_MC!W279="","*",FN_MC!W279)</f>
        <v>Deslocamento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1799</v>
      </c>
      <c r="C2" s="83" t="s">
        <v>1197</v>
      </c>
      <c r="D2" s="83" t="s">
        <v>1199</v>
      </c>
      <c r="E2" s="83" t="s">
        <v>1800</v>
      </c>
      <c r="F2" s="83" t="s">
        <v>1801</v>
      </c>
      <c r="G2" s="83" t="s">
        <v>1802</v>
      </c>
      <c r="H2" s="83" t="s">
        <v>1803</v>
      </c>
      <c r="I2" s="83" t="s">
        <v>1804</v>
      </c>
      <c r="J2" s="83" t="s">
        <v>1805</v>
      </c>
      <c r="K2" s="109" t="s">
        <v>1806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V53</v>
      </c>
      <c r="E319" s="101" t="str">
        <f>IF(FN_MC!H279="","*",FN_MC!H279)</f>
        <v>ZXE</v>
      </c>
      <c r="F319" s="114" t="str">
        <f>IF(FN_MC!M279="","*",FN_MC!M279)</f>
        <v>ZXE-ZTO</v>
      </c>
      <c r="G319" s="101" t="str">
        <f>IF(FN_MC!I279="","*",FN_MC!I279)</f>
        <v>ZTO</v>
      </c>
      <c r="H319" s="101" t="str">
        <f>IF(FN_MC!AB279="","*",FN_MC!AB279)</f>
        <v>FIXO</v>
      </c>
      <c r="I319" s="101" t="str">
        <f>IF(FN_MC!AC279="","*",FN_MC!AC279)</f>
        <v>*</v>
      </c>
      <c r="J319" s="102">
        <f>IF(FN_MC!AA279="","*",FN_MC!AA279)</f>
        <v>1</v>
      </c>
      <c r="K319" s="112">
        <f>IF(FN_MC!AD279="","*",FN_MC!AD279)</f>
        <v>0.29166666666666669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1807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1808</v>
      </c>
      <c r="C4" s="181" t="s">
        <v>1809</v>
      </c>
      <c r="D4" s="181" t="s">
        <v>1810</v>
      </c>
      <c r="E4" s="181" t="s">
        <v>1811</v>
      </c>
      <c r="F4" s="181" t="s">
        <v>4</v>
      </c>
      <c r="G4" s="181" t="s">
        <v>1812</v>
      </c>
    </row>
    <row r="5" spans="2:7">
      <c r="B5" s="182" t="s">
        <v>1813</v>
      </c>
      <c r="C5" s="182">
        <v>309525</v>
      </c>
      <c r="D5" s="182" t="s">
        <v>1814</v>
      </c>
      <c r="E5" s="182" t="s">
        <v>878</v>
      </c>
      <c r="F5" s="182" t="s">
        <v>1815</v>
      </c>
      <c r="G5" s="183">
        <v>46296</v>
      </c>
    </row>
    <row r="6" spans="2:7">
      <c r="B6" s="182" t="s">
        <v>1816</v>
      </c>
      <c r="C6" s="182">
        <v>257410</v>
      </c>
      <c r="D6" s="182" t="s">
        <v>1817</v>
      </c>
      <c r="E6" s="182" t="s">
        <v>878</v>
      </c>
      <c r="F6" s="182" t="s">
        <v>1815</v>
      </c>
      <c r="G6" s="183"/>
    </row>
    <row r="7" spans="2:7">
      <c r="B7" s="182" t="s">
        <v>1484</v>
      </c>
      <c r="C7" s="182">
        <v>256875</v>
      </c>
      <c r="D7" s="182" t="s">
        <v>1818</v>
      </c>
      <c r="E7" s="182" t="s">
        <v>878</v>
      </c>
      <c r="F7" s="182" t="s">
        <v>1815</v>
      </c>
      <c r="G7" s="183">
        <v>46296</v>
      </c>
    </row>
    <row r="8" spans="2:7">
      <c r="B8" s="182" t="s">
        <v>1819</v>
      </c>
      <c r="C8" s="182">
        <v>257278</v>
      </c>
      <c r="D8" s="182" t="s">
        <v>1820</v>
      </c>
      <c r="E8" s="182" t="s">
        <v>869</v>
      </c>
      <c r="F8" s="182" t="s">
        <v>1821</v>
      </c>
      <c r="G8" s="183">
        <v>46235</v>
      </c>
    </row>
    <row r="9" spans="2:7">
      <c r="B9" s="182" t="s">
        <v>1822</v>
      </c>
      <c r="C9" s="182">
        <v>261794</v>
      </c>
      <c r="D9" s="182" t="s">
        <v>1823</v>
      </c>
      <c r="E9" s="182" t="s">
        <v>869</v>
      </c>
      <c r="F9" s="182" t="s">
        <v>1821</v>
      </c>
      <c r="G9" s="183">
        <v>46082</v>
      </c>
    </row>
    <row r="10" spans="2:7">
      <c r="B10" s="182" t="s">
        <v>1824</v>
      </c>
      <c r="C10" s="182">
        <v>257033</v>
      </c>
      <c r="D10" s="182" t="s">
        <v>1825</v>
      </c>
      <c r="E10" s="182" t="s">
        <v>869</v>
      </c>
      <c r="F10" s="182" t="s">
        <v>118</v>
      </c>
      <c r="G10" s="182" t="s">
        <v>1826</v>
      </c>
    </row>
    <row r="11" spans="2:7">
      <c r="B11" s="182" t="s">
        <v>1827</v>
      </c>
      <c r="C11" s="182">
        <v>396578</v>
      </c>
      <c r="D11" s="182" t="s">
        <v>1828</v>
      </c>
      <c r="E11" s="182" t="s">
        <v>869</v>
      </c>
      <c r="F11" s="182" t="s">
        <v>118</v>
      </c>
      <c r="G11" s="182" t="s">
        <v>1826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1829</v>
      </c>
      <c r="D5" s="271"/>
      <c r="E5" s="271"/>
      <c r="F5" s="271"/>
      <c r="G5" s="271"/>
      <c r="H5" s="271"/>
      <c r="I5" s="271"/>
      <c r="J5" s="272"/>
      <c r="K5" s="273" t="s">
        <v>1830</v>
      </c>
      <c r="L5" s="274"/>
      <c r="M5" s="274"/>
      <c r="N5" s="274"/>
      <c r="O5" s="275" t="s">
        <v>1831</v>
      </c>
      <c r="P5" s="276"/>
      <c r="Q5" s="277"/>
    </row>
    <row r="6" spans="1:17" s="81" customFormat="1" ht="15.75" customHeight="1">
      <c r="A6" s="75" t="s">
        <v>1797</v>
      </c>
      <c r="B6" s="82" t="s">
        <v>1796</v>
      </c>
      <c r="C6" s="83" t="s">
        <v>1212</v>
      </c>
      <c r="D6" s="84" t="s">
        <v>1213</v>
      </c>
      <c r="E6" s="83" t="s">
        <v>1832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1833</v>
      </c>
      <c r="M6" s="116" t="s">
        <v>658</v>
      </c>
      <c r="N6" s="117" t="s">
        <v>1207</v>
      </c>
      <c r="O6" s="159" t="s">
        <v>1250</v>
      </c>
      <c r="P6" s="128"/>
      <c r="Q6" s="138" t="s">
        <v>1834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Oportunidade</v>
      </c>
      <c r="C323" s="87" t="str">
        <f>IF(FN_MC!S279="","*",FN_MC!S279)</f>
        <v>MALHA CENTRAL</v>
      </c>
      <c r="D323" s="87" t="str">
        <f>IF(FN_MC!T279="","*",FN_MC!T279)</f>
        <v>RAMAL</v>
      </c>
      <c r="E323" s="87" t="str">
        <f>IF(FN_MC!D279="","*",FN_MC!D279)</f>
        <v>V53</v>
      </c>
      <c r="F323" s="87" t="str">
        <f>IF(FN_MC!H279="","*",FN_MC!H279)</f>
        <v>ZXE</v>
      </c>
      <c r="G323" s="87" t="str">
        <f>IF(FN_MC!M279="","*",FN_MC!M279)</f>
        <v>ZXE-ZTO</v>
      </c>
      <c r="H323" s="125">
        <f>IF(FN_MC!K279="","*",FN_MC!K279)</f>
        <v>320</v>
      </c>
      <c r="I323" s="110">
        <f>IF(FN_MC!O279="","*",FN_MC!O279)</f>
        <v>0.33333333333333331</v>
      </c>
      <c r="J323" s="110">
        <f>IF(FN_MC!P279="","*",FN_MC!P279)</f>
        <v>4.1666666666666664E-2</v>
      </c>
      <c r="K323" s="118" t="str">
        <f>IF(FN_MC!AK279="","*",FN_MC!AK279)</f>
        <v>ZXE</v>
      </c>
      <c r="L323" s="118" t="str">
        <f>IF(FN_MC!AM279="","*",FN_MC!AM279)</f>
        <v>ZXE-ZTO</v>
      </c>
      <c r="M323" s="118">
        <f>IF(FN_MC!AP279="","*",FN_MC!AP279)</f>
        <v>320</v>
      </c>
      <c r="N323" s="118" t="str">
        <f>IF(FN_MC!AM279="","*",FN_MC!AM279)</f>
        <v>ZXE-ZTO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1835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2026-02-23T11:56:50Z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