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16" documentId="8_{B6337239-1A00-434D-AAD0-422EA1FEB5AE}" xr6:coauthVersionLast="47" xr6:coauthVersionMax="47" xr10:uidLastSave="{984E51AC-0CFD-4063-96A5-B5B3EB0F41E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7" i="1" l="1"/>
  <c r="AJ247" i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<sst xmlns="http://schemas.openxmlformats.org/spreadsheetml/2006/main" count="5766" uniqueCount="1546">
  <si>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</si>
  <si>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</si>
  <si>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</si>
  <si>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</si>
  <si>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</si>
  <si>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</si>
  <si>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</si>
  <si>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</si>
  <si>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</si>
  <si>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</si>
  <si>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</si>
  <si>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</si>
  <si>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</si>
  <si>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</si>
  <si>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</si>
  <si>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</si>
  <si>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</si>
  <si>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</si>
  <si>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</si>
  <si>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</si>
  <si>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</si>
  <si>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</si>
  <si>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</si>
  <si>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</si>
  <si>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</si>
  <si>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</si>
  <si>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</si>
  <si>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</si>
  <si>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</si>
  <si>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</si>
  <si>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</si>
  <si>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</si>
  <si>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</si>
  <si>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</si>
  <si>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</si>
  <si>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</si>
  <si>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</si>
  <si>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</si>
  <si>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</si>
  <si>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</si>
  <si>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</si>
  <si>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</si>
  <si>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</si>
  <si>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</si>
  <si>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</si>
  <si>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</si>
  <si>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</si>
  <si>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</si>
  <si>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</si>
  <si>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</si>
  <si>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</si>
  <si>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</si>
  <si>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</si>
  <si>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</si>
  <si>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</si>
  <si>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</si>
  <si>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</si>
  <si>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</si>
  <si>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</si>
  <si>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</si>
  <si>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</si>
  <si>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</si>
  <si>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</si>
  <si>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</si>
  <si>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</si>
  <si>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</si>
  <si>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</si>
  <si>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</si>
  <si>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</si>
  <si>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</si>
  <si>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</si>
  <si>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</si>
  <si>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</si>
  <si>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</si>
  <si>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</si>
  <si>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</si>
  <si>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</si>
  <si>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</si>
  <si>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</si>
  <si>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</si>
  <si>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</si>
  <si>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</si>
  <si>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</si>
  <si>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</si>
  <si>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</si>
  <si>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</si>
  <si>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</si>
  <si>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</si>
  <si>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</si>
  <si>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</si>
  <si>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</si>
  <si>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</si>
  <si>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</si>
  <si>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</si>
  <si>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</si>
  <si>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</si>
  <si>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</si>
  <si>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</si>
  <si>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</si>
  <si>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</si>
  <si>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</si>
  <si>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</si>
  <si>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</si>
  <si>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</si>
  <si>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</si>
  <si>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</si>
  <si>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</si>
  <si>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</si>
  <si>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</si>
  <si>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</si>
  <si>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</si>
  <si>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</si>
  <si>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</si>
  <si>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</si>
  <si>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</si>
  <si>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</si>
  <si>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</si>
  <si>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</si>
  <si>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</si>
  <si>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</si>
  <si>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</si>
  <si>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</si>
  <si>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</si>
  <si>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</si>
  <si>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</si>
  <si>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</si>
  <si>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</si>
  <si>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</si>
  <si>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</si>
  <si>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</si>
  <si>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</si>
  <si>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</si>
  <si>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</si>
  <si>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</si>
  <si>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</si>
  <si>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</si>
  <si>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</si>
  <si>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</si>
  <si>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</si>
  <si>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</si>
  <si>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</si>
  <si>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</si>
  <si>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</si>
  <si>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</si>
  <si>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</si>
  <si>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</si>
  <si>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</si>
  <si>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</si>
  <si>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</si>
  <si>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</si>
  <si>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</si>
  <si>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</si>
  <si>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</si>
  <si>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</si>
  <si>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</si>
  <si>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</si>
  <si>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</si>
  <si>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</si>
  <si>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</si>
  <si>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</si>
  <si>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</si>
  <si>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</si>
  <si>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</si>
  <si>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</si>
  <si>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</si>
  <si>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</si>
  <si>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</si>
  <si>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</si>
  <si>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</si>
  <si>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</si>
  <si>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</si>
  <si>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</si>
  <si>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</si>
  <si>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</si>
  <si>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</si>
  <si>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</si>
  <si>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</si>
  <si>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</si>
  <si>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</si>
  <si>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</si>
  <si>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</si>
  <si>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</si>
  <si>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</si>
  <si>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</si>
  <si>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</si>
  <si>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</si>
  <si>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</si>
  <si>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</si>
  <si>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</si>
  <si>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</si>
  <si>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</si>
  <si>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</si>
  <si>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</si>
  <si>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</si>
  <si>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</si>
  <si>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</si>
  <si>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</si>
  <si>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</si>
  <si>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</si>
  <si>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</si>
  <si>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</si>
  <si>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</si>
  <si>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</si>
  <si>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</si>
  <si>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</si>
  <si>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</si>
  <si>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</si>
  <si>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</si>
  <si>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</si>
  <si>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</si>
  <si>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</si>
  <si>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</si>
  <si>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</si>
  <si>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</si>
  <si>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</si>
  <si>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</si>
  <si>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</si>
  <si>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</si>
  <si>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</si>
  <si>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</si>
  <si>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</si>
  <si>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</si>
  <si>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</si>
  <si>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</si>
  <si>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</si>
  <si>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</si>
  <si>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</si>
  <si>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</si>
  <si>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</si>
  <si>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</si>
  <si>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</si>
  <si>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</si>
  <si>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</si>
  <si>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</si>
  <si>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</si>
  <si>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</si>
  <si>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</si>
  <si>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</si>
  <si>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</si>
  <si>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</si>
  <si>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</si>
  <si>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</si>
  <si>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</si>
  <si>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</si>
  <si>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</si>
  <si>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</si>
  <si>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</si>
  <si>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</si>
  <si>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</si>
  <si>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</si>
  <si>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</si>
  <si>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</si>
  <si>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</si>
  <si>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</si>
  <si>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</si>
  <si>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</si>
  <si>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</si>
  <si>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</si>
  <si>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</si>
  <si>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</si>
  <si>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</si>
  <si>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</si>
  <si>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</si>
  <si>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</si>
  <si>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</si>
  <si>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</si>
  <si>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</si>
  <si>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</si>
  <si>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</si>
  <si>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</si>
  <si>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</si>
  <si>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</si>
  <si>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</si>
  <si>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</si>
  <si>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</si>
  <si>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</si>
  <si>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</si>
  <si>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</si>
  <si>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</si>
  <si>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</si>
  <si>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</si>
  <si>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</si>
  <si>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</si>
  <si>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</si>
  <si>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</si>
  <si>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</si>
  <si>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</si>
  <si>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</si>
  <si>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</si>
  <si>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</si>
  <si>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</si>
  <si>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</si>
  <si>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</si>
  <si>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</si>
  <si>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</si>
  <si>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</si>
  <si>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</si>
  <si>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</si>
  <si>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</si>
  <si>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</si>
  <si>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</si>
  <si>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</si>
  <si>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</si>
  <si>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</si>
  <si>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</si>
  <si>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</si>
  <si>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</si>
  <si>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</si>
  <si>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</si>
  <si>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</si>
  <si>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</si>
  <si>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</si>
  <si>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</si>
  <si>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</si>
  <si>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</si>
  <si>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</si>
  <si>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</si>
  <si>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</si>
  <si>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</si>
  <si>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</si>
  <si>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</si>
  <si>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</si>
  <si>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</si>
  <si>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</si>
  <si>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</si>
  <si>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</si>
  <si>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</si>
  <si>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</si>
  <si>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</si>
  <si>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</si>
  <si>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</si>
  <si>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</si>
  <si>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</si>
  <si>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</si>
  <si>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</si>
  <si>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</si>
  <si>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</si>
  <si>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</si>
  <si>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</si>
  <si>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</si>
  <si>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</si>
  <si>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</si>
  <si>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</si>
  <si>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</si>
  <si>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</si>
  <si>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</si>
  <si>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</si>
  <si>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</si>
  <si>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</si>
  <si>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</si>
  <si>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</si>
  <si>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</si>
  <si>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</si>
  <si>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</si>
  <si>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</si>
  <si>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</si>
  <si>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</si>
  <si>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</si>
  <si>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</si>
  <si>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</si>
  <si>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</si>
  <si>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</si>
  <si>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</si>
  <si>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</si>
  <si>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</si>
  <si>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</si>
  <si>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</si>
  <si>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</si>
  <si>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</si>
  <si>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</si>
  <si>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</si>
  <si>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</si>
  <si>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</si>
  <si>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</si>
  <si>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</si>
  <si>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</si>
  <si>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</si>
  <si>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</si>
  <si>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</si>
  <si>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</si>
  <si>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</si>
  <si>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</si>
  <si>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</si>
  <si>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</si>
  <si>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</si>
  <si>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</si>
  <si>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</si>
  <si>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</si>
  <si>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</si>
  <si>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</si>
  <si>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</si>
  <si>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</si>
  <si>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</si>
  <si>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</si>
  <si>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</si>
  <si>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</si>
  <si>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</si>
  <si>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</si>
  <si>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</si>
  <si>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</si>
  <si>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</si>
  <si>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</si>
  <si>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</si>
  <si>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</si>
  <si>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</si>
  <si>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</si>
  <si>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</si>
  <si>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</si>
  <si>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</si>
  <si>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</si>
  <si>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</si>
  <si>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</si>
  <si>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</si>
  <si>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</si>
  <si>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</si>
  <si>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</si>
  <si>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</si>
  <si>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</si>
  <si>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</si>
  <si>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</si>
  <si>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</si>
  <si>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</si>
  <si>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</si>
  <si>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</si>
  <si>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</si>
  <si>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</si>
  <si>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</si>
  <si>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</si>
  <si>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</si>
  <si>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</si>
  <si>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</si>
  <si>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</si>
  <si>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</si>
  <si>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</si>
  <si>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</si>
  <si>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</si>
  <si>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</si>
  <si>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</si>
  <si>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</si>
  <si>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</si>
  <si>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</si>
  <si>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</si>
  <si>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</si>
  <si>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</si>
  <si>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</si>
  <si>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</si>
  <si>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</si>
  <si>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</si>
  <si>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</si>
  <si>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</si>
  <si>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</si>
  <si>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</si>
  <si>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</si>
  <si>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</si>
  <si>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</si>
  <si>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</si>
  <si>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</si>
  <si>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</si>
  <si>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</si>
  <si>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</si>
  <si>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</si>
  <si>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</si>
  <si>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</si>
  <si>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</si>
  <si>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</si>
  <si>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</si>
  <si>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</si>
  <si>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</si>
  <si>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</si>
  <si>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</si>
  <si>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</si>
  <si>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</si>
  <si>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</si>
  <si>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</si>
  <si>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</si>
  <si>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</si>
  <si>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</si>
  <si>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</si>
  <si>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</si>
  <si>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</si>
  <si>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</si>
  <si>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</si>
  <si>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</si>
  <si>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</si>
  <si>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</si>
  <si>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</si>
  <si>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</si>
  <si>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</si>
  <si>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</si>
  <si>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</si>
  <si>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</si>
  <si>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</si>
  <si>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</si>
  <si>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</si>
  <si>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</si>
  <si>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</si>
  <si>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</si>
  <si>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</si>
  <si>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</si>
  <si>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</si>
  <si>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</si>
  <si>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</si>
  <si>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</si>
  <si>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</si>
  <si>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</si>
  <si>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</si>
  <si>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</si>
  <si>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</si>
  <si>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</si>
  <si>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</si>
  <si>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</si>
  <si>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</si>
  <si>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</si>
  <si>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</si>
  <si>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</si>
  <si>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</si>
  <si>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</si>
  <si>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</si>
  <si>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</si>
  <si>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</si>
  <si>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</si>
  <si>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</si>
  <si>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</si>
  <si>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</si>
  <si>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</si>
  <si>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</si>
  <si>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</si>
  <si>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</si>
  <si>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</si>
  <si>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</si>
  <si>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</si>
  <si>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</si>
  <si>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</si>
  <si>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</si>
  <si>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</si>
  <si>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</si>
  <si>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</si>
  <si>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</si>
  <si>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</si>
  <si>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</si>
  <si>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</si>
  <si>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</si>
  <si>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</si>
  <si>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</si>
  <si>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</si>
  <si>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</si>
  <si>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</si>
  <si>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</si>
  <si>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</si>
  <si>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</si>
  <si>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</si>
  <si>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</si>
  <si>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</si>
  <si>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</si>
  <si>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</si>
  <si>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</si>
  <si>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</si>
  <si>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</si>
  <si>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</si>
  <si>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</si>
  <si>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</si>
  <si>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</si>
  <si>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</si>
  <si>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</si>
  <si>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</si>
  <si>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</si>
  <si>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</si>
  <si>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</si>
  <si>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</si>
  <si>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</si>
  <si>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</si>
  <si>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</si>
  <si>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</si>
  <si>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</si>
  <si>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</si>
  <si>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</si>
  <si>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</si>
  <si>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</si>
  <si>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</si>
  <si>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</si>
  <si>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</si>
  <si>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</si>
  <si>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</si>
  <si>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</si>
  <si>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</si>
  <si>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</si>
  <si>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</si>
  <si>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</si>
  <si>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</si>
  <si>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</si>
  <si>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</si>
  <si>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</si>
  <si>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</si>
  <si>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</si>
  <si>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</si>
  <si>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</si>
  <si>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</si>
  <si>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</si>
  <si>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</si>
  <si>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</si>
  <si>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</si>
  <si>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</si>
  <si>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</si>
  <si>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</si>
  <si>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</si>
  <si>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</si>
  <si>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</si>
  <si>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</si>
  <si>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</si>
  <si>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</si>
  <si>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</si>
  <si>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</si>
  <si>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</si>
  <si>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</si>
  <si>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</si>
  <si>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</si>
  <si>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</si>
  <si>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</si>
  <si>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</si>
  <si>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</si>
  <si>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</si>
  <si>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</si>
  <si>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</si>
  <si>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</si>
  <si>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</si>
  <si>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</si>
  <si>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</si>
  <si>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</si>
  <si>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</si>
  <si>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</si>
  <si>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</si>
  <si>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</si>
  <si>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</si>
  <si>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</si>
  <si>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</si>
  <si>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</si>
  <si>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</si>
  <si>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</si>
  <si>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</si>
  <si>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</si>
  <si>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</si>
  <si>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</si>
  <si>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</si>
  <si>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</si>
  <si>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</si>
  <si>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</si>
  <si>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</si>
  <si>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</si>
  <si>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</si>
  <si>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</si>
  <si>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</si>
  <si>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</si>
  <si>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</si>
  <si>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</si>
  <si>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</si>
  <si>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</si>
  <si>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</si>
  <si>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</si>
  <si>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</si>
  <si>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</si>
  <si>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</si>
  <si>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</si>
  <si>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</si>
  <si>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</si>
  <si>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</si>
  <si>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</si>
  <si>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</si>
  <si>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</si>
  <si>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</si>
  <si>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</si>
  <si>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</si>
  <si>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</si>
  <si>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</si>
  <si>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</si>
  <si>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</si>
  <si>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</si>
  <si>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</si>
  <si>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</si>
  <si>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</si>
  <si>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</si>
  <si>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</si>
  <si>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</si>
  <si>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</si>
  <si>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</si>
  <si>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</si>
  <si>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</si>
  <si>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</si>
  <si>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</si>
  <si>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</si>
  <si>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</si>
  <si>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</si>
  <si>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</si>
  <si>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</si>
  <si>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</si>
  <si>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</si>
  <si>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</si>
  <si>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</si>
  <si>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</si>
  <si>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</si>
  <si>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</si>
  <si>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</si>
  <si>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</si>
  <si>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</si>
  <si>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</si>
  <si>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</si>
  <si>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</si>
  <si>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</si>
  <si>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</si>
  <si>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</si>
  <si>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</si>
  <si>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</si>
  <si>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</si>
  <si>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</si>
  <si>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</si>
  <si>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</si>
  <si>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</si>
  <si>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</si>
  <si>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</si>
  <si>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</si>
  <si>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</si>
  <si>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</si>
  <si>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</si>
  <si>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</si>
  <si>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</si>
  <si>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</si>
  <si>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</si>
  <si>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</si>
  <si>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</si>
  <si>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</si>
  <si>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</si>
  <si>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</si>
  <si>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</si>
  <si>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</si>
  <si>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</si>
  <si>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</si>
  <si>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</si>
  <si>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</si>
  <si>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</si>
  <si>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</si>
  <si>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</si>
  <si>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</si>
  <si>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</si>
  <si>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</si>
  <si>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</si>
  <si>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</si>
  <si>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</si>
  <si>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</si>
  <si>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</si>
  <si>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</si>
  <si>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</si>
  <si>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</si>
  <si>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</si>
  <si>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</si>
  <si>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</si>
  <si>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</si>
  <si>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</si>
  <si>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</si>
  <si>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</si>
  <si>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</si>
  <si>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</si>
  <si>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</si>
  <si>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</si>
  <si>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</si>
  <si>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</si>
  <si>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</si>
  <si>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</si>
  <si>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</si>
  <si>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</si>
  <si>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</si>
  <si>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</si>
  <si>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</si>
  <si>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</si>
  <si>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</si>
  <si>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</si>
  <si>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</si>
  <si>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</si>
  <si>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</si>
  <si>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</si>
  <si>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</si>
  <si>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</si>
  <si>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</si>
  <si>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</si>
  <si>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</si>
  <si>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</si>
  <si>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</si>
  <si>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</si>
  <si>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</si>
  <si>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</si>
  <si>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</si>
  <si>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</si>
  <si>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</si>
  <si>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</si>
  <si>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</si>
  <si>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</si>
  <si>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</si>
  <si>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</si>
  <si>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</si>
  <si>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</si>
  <si>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</si>
  <si>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</si>
  <si>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</si>
  <si>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</si>
  <si>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</si>
  <si>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</si>
  <si>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</si>
  <si>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</si>
  <si>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</si>
  <si>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</si>
  <si>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</si>
  <si>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</si>
  <si>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</si>
  <si>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</si>
  <si>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</si>
  <si>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</si>
  <si>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</si>
  <si>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</si>
  <si>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</si>
  <si>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</si>
  <si>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</si>
  <si>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</si>
  <si>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</si>
  <si>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</si>
  <si>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</si>
  <si>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</si>
  <si>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</si>
  <si>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</si>
  <si>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</si>
  <si>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</si>
  <si>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</si>
  <si>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</si>
  <si>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</si>
  <si>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</si>
  <si>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</si>
  <si>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</si>
  <si>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</si>
  <si>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</si>
  <si>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</si>
  <si>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</si>
  <si>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</si>
  <si>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</si>
  <si>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</si>
  <si>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</si>
  <si>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</si>
  <si>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</si>
  <si>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</si>
  <si>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</si>
  <si>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</si>
  <si>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</si>
  <si>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</si>
  <si>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</si>
  <si>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</si>
  <si>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</si>
  <si>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</si>
  <si>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</si>
  <si>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</si>
  <si>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</si>
  <si>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</si>
  <si>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</si>
  <si>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</si>
  <si>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</si>
  <si>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</si>
  <si>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</si>
  <si>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</si>
  <si>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</si>
  <si>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</si>
  <si>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</si>
  <si>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</si>
  <si>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</si>
  <si>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</si>
  <si>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</si>
  <si>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</si>
  <si>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</si>
  <si>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</si>
  <si>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</si>
  <si>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</si>
  <si>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</si>
  <si>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</si>
  <si>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</si>
  <si>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</si>
  <si>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</si>
  <si>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</si>
  <si>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</si>
  <si>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</si>
  <si>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</si>
  <si>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</si>
  <si>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</si>
  <si>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</si>
  <si>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</si>
  <si>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</si>
  <si>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</si>
  <si>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</si>
  <si>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</si>
  <si>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</si>
  <si>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</si>
  <si>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</si>
  <si>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</si>
  <si>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</si>
  <si>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</si>
  <si>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</si>
  <si>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</si>
  <si>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</si>
  <si>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</si>
  <si>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</si>
  <si>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</si>
  <si>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</si>
  <si>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</si>
  <si>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</si>
  <si>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</si>
  <si>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</si>
  <si>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</si>
  <si>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</si>
  <si>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</si>
  <si>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</si>
  <si>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</si>
  <si>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</si>
  <si>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</si>
  <si>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</si>
  <si>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</si>
  <si>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</si>
  <si>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</si>
  <si>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</si>
  <si>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</si>
  <si>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</si>
  <si>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</si>
  <si>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</si>
  <si>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</si>
  <si>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</si>
  <si>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</si>
  <si>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</si>
  <si>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</si>
  <si>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</si>
  <si>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</si>
  <si>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</si>
  <si>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</si>
  <si>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</si>
  <si>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</si>
  <si>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</si>
  <si>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</si>
  <si>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</si>
  <si>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</si>
  <si>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</si>
  <si>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</si>
  <si>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</si>
  <si>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</si>
  <si>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</si>
  <si>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</si>
  <si>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</si>
  <si>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</si>
  <si>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</si>
  <si>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</si>
  <si>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</si>
  <si>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</si>
  <si>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</si>
  <si>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</si>
  <si>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</si>
  <si>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</si>
  <si>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</si>
  <si>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</si>
  <si>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</si>
  <si>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</si>
  <si>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</si>
  <si>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</si>
  <si>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</si>
  <si>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</si>
  <si>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</si>
  <si>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</si>
  <si>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</si>
  <si>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</si>
  <si>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</si>
  <si>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</si>
  <si>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</si>
  <si>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</si>
  <si>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</si>
  <si>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</si>
  <si>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</si>
  <si>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</si>
  <si>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</si>
  <si>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</si>
  <si>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</si>
  <si>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</si>
  <si>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</si>
  <si>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</si>
  <si>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</si>
  <si>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</si>
  <si>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</si>
  <si>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</si>
  <si>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</si>
  <si>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</si>
  <si>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</si>
  <si>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</si>
  <si>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</si>
  <si>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</si>
  <si>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</si>
  <si>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</si>
  <si>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</si>
  <si>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</si>
  <si>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</si>
  <si>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</si>
  <si>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</si>
  <si>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</si>
  <si>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</si>
  <si>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</si>
  <si>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</si>
  <si>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</si>
  <si>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</si>
  <si>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</si>
  <si>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</si>
  <si>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</si>
  <si>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</si>
  <si>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</si>
  <si>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</si>
  <si>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</si>
  <si>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</si>
  <si>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</si>
  <si>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</si>
  <si>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</si>
  <si>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</si>
  <si>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</si>
  <si>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</si>
  <si>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</si>
  <si>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</si>
  <si>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</si>
  <si>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</si>
  <si>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</si>
  <si>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</si>
  <si>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</si>
  <si>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</si>
  <si>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</si>
  <si>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</si>
  <si>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</si>
  <si>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</si>
  <si>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</si>
  <si>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</si>
  <si>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</si>
  <si>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</si>
  <si>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</si>
  <si>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</si>
  <si>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</si>
  <si>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</si>
  <si>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</si>
  <si>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</si>
  <si>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</si>
  <si>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</si>
  <si>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</si>
  <si>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</si>
  <si>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</si>
  <si>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</si>
  <si>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</si>
  <si>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</si>
  <si>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</si>
  <si>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</si>
  <si>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</si>
  <si>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</si>
  <si>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</si>
  <si>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</si>
  <si>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</si>
  <si>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</si>
  <si>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</si>
  <si>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</si>
  <si>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</si>
  <si>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</si>
  <si>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</si>
  <si>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</si>
  <si>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</si>
  <si>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</si>
  <si>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</si>
  <si>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</si>
  <si>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</si>
  <si>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</si>
  <si>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</si>
  <si>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</si>
  <si>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</si>
  <si>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</si>
  <si>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</si>
  <si>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</si>
  <si>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</si>
  <si>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</si>
  <si>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</si>
  <si>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</si>
  <si>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</si>
  <si>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</si>
  <si>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</si>
  <si>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</si>
  <si>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</si>
  <si>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</si>
  <si>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</si>
  <si>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</si>
  <si>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</si>
  <si>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</si>
  <si>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</si>
  <si>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</si>
  <si>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</si>
  <si>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</si>
  <si>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</si>
  <si>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</si>
  <si>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</si>
  <si>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</si>
  <si>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</si>
  <si>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</si>
  <si>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</si>
  <si>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</si>
  <si>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</si>
  <si>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</si>
  <si>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</si>
  <si>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</si>
  <si>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</si>
  <si>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</si>
  <si>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</si>
  <si>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</si>
  <si>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</si>
  <si>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</si>
  <si>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</si>
  <si>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</si>
  <si>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</si>
  <si>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</si>
  <si>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</si>
  <si>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</si>
  <si>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</si>
  <si>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</si>
  <si>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</si>
  <si>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</si>
  <si>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</si>
  <si>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</si>
  <si>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</si>
  <si>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</si>
  <si>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</si>
  <si>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</si>
  <si>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</si>
  <si>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</si>
  <si>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</si>
  <si>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</si>
  <si>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</si>
  <si>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</si>
  <si>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</si>
  <si>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</si>
  <si>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</si>
  <si>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</si>
  <si>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</si>
  <si>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</si>
  <si>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</si>
  <si>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</si>
  <si>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</si>
  <si>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</si>
  <si>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</si>
  <si>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</si>
  <si>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</si>
  <si>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</si>
  <si>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</si>
  <si>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</si>
  <si>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</si>
  <si>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</si>
  <si>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</si>
  <si>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</si>
  <si>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</si>
  <si>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</si>
  <si>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</si>
  <si>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</si>
  <si>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</si>
  <si>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</si>
  <si>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</si>
  <si>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</si>
  <si>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</si>
  <si>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</si>
  <si>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</si>
  <si>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</si>
  <si>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</si>
  <si>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</si>
  <si>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</si>
  <si>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</si>
  <si>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</si>
  <si>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</si>
  <si>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</si>
  <si>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</si>
  <si>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</si>
  <si>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</si>
  <si>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</si>
  <si>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</si>
  <si>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</si>
  <si>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</si>
  <si>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</si>
  <si>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</si>
  <si>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</si>
  <si>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</si>
  <si>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</si>
  <si>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</si>
  <si>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</si>
  <si>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</si>
  <si>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</si>
  <si>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</si>
  <si>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</si>
  <si>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</si>
  <si>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</si>
  <si>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</si>
  <si>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</si>
  <si>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</si>
  <si>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</si>
  <si>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</si>
  <si>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</si>
  <si>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</si>
  <si>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</si>
  <si>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</si>
  <si>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</si>
  <si>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</si>
  <si>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</si>
  <si>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</si>
  <si>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</si>
  <si>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</si>
  <si>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</si>
  <si>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</si>
  <si>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</si>
  <si>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</si>
  <si>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</si>
  <si>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</si>
  <si>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</si>
  <si>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</si>
  <si>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</si>
  <si>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</si>
  <si>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</si>
  <si>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</si>
  <si>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</si>
  <si>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</si>
  <si>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</si>
  <si>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</si>
  <si>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</si>
  <si>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</si>
  <si>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</si>
  <si>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</si>
  <si>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</si>
  <si>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</si>
  <si>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</si>
  <si>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</si>
  <si>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</si>
  <si>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</si>
  <si>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</si>
  <si>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</si>
  <si>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</si>
  <si>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</si>
  <si>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</si>
  <si>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</si>
  <si>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</si>
  <si>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</si>
  <si>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</si>
  <si>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</si>
  <si>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</si>
  <si>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</si>
  <si>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</si>
  <si>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</si>
  <si>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</si>
  <si>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</si>
  <si>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</si>
  <si>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</si>
  <si>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</si>
  <si>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</si>
  <si>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</si>
  <si>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</si>
  <si>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</si>
  <si>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</si>
  <si>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</si>
  <si>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</si>
  <si>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</si>
  <si>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</si>
  <si>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</si>
  <si>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</si>
  <si>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</si>
  <si>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</si>
  <si>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</si>
  <si>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</si>
  <si>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</si>
  <si>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</si>
  <si>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</si>
  <si>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</si>
  <si>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</si>
  <si>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</si>
  <si>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</si>
  <si>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</si>
  <si>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</si>
  <si>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</si>
  <si>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</si>
  <si>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</si>
  <si>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</si>
  <si>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</si>
  <si>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</si>
  <si>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</si>
  <si>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</si>
  <si>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</si>
  <si>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</si>
  <si>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</si>
  <si>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</si>
  <si>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</si>
  <si>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</si>
  <si>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</si>
  <si>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</si>
  <si>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</si>
  <si>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</si>
  <si>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</si>
  <si>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</si>
  <si>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</si>
  <si>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</si>
  <si>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</si>
  <si>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</si>
  <si>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</si>
  <si>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</si>
  <si>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</si>
  <si>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</si>
  <si>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</si>
  <si>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</si>
  <si>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</si>
  <si>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</si>
  <si>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</si>
  <si>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</si>
  <si>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</si>
  <si>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</si>
  <si>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</si>
  <si>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</si>
  <si>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</si>
  <si>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</si>
  <si>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</si>
  <si>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</si>
  <si>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</si>
  <si>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</si>
  <si>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</si>
  <si>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</si>
  <si>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</si>
  <si>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</si>
  <si>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</si>
  <si>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</si>
  <si>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</si>
  <si>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</si>
  <si>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</si>
  <si>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</si>
  <si>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</si>
  <si>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</si>
  <si>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</si>
  <si>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</si>
  <si>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</si>
  <si>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</si>
  <si>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</si>
  <si>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</si>
  <si>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</si>
  <si>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</si>
  <si>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</si>
  <si>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</si>
  <si>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</si>
  <si>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</si>
  <si>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</si>
  <si>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</si>
  <si>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</si>
  <si>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</si>
  <si>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</si>
  <si>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</si>
  <si>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</si>
  <si>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</si>
  <si>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</si>
  <si>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</si>
  <si>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</si>
  <si>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</si>
  <si>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</si>
  <si>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</si>
  <si>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</si>
  <si>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</si>
  <si>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</si>
  <si>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</si>
  <si>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</si>
  <si>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</si>
  <si>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</si>
  <si>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</si>
  <si>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</si>
  <si>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</si>
  <si>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</si>
  <si>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</si>
  <si>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</si>
  <si>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</si>
  <si>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</si>
  <si>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</si>
  <si>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</si>
  <si>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</si>
  <si>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</si>
  <si>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</si>
  <si>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</si>
  <si>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</si>
  <si>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</si>
  <si>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</si>
  <si>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</si>
  <si>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</si>
  <si>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</si>
  <si>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</si>
  <si>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</si>
  <si>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</si>
  <si>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</si>
  <si>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</si>
  <si>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</si>
  <si>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</si>
  <si>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</si>
  <si>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</si>
  <si>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</si>
  <si>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</si>
  <si>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</si>
  <si>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</si>
  <si>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</si>
  <si>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</si>
  <si>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</si>
  <si>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</si>
  <si>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</si>
  <si>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</si>
  <si>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</si>
  <si>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</si>
  <si>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</si>
  <si>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</si>
  <si>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</si>
  <si>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</si>
  <si>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</si>
  <si>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</si>
  <si>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</si>
  <si>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</si>
  <si>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</si>
  <si>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</si>
  <si>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</si>
  <si>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</si>
  <si>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</si>
  <si>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</si>
  <si>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</si>
  <si>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</si>
  <si>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</si>
  <si>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</si>
  <si>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</si>
  <si>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</si>
  <si>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</si>
  <si>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</si>
  <si>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</si>
  <si>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</si>
  <si>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</si>
  <si>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</si>
  <si>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</si>
  <si>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</si>
  <si>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</si>
  <si>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</si>
  <si>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</si>
  <si>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</si>
  <si>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</si>
  <si>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</si>
  <si>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</si>
  <si>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</si>
  <si>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</si>
  <si>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</si>
  <si>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</si>
  <si>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</si>
  <si>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</si>
  <si>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</si>
  <si>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</si>
  <si>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</si>
  <si>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</si>
  <si>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</si>
  <si>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</si>
  <si>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</si>
  <si>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</si>
  <si>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</si>
  <si>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</si>
  <si>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</si>
  <si>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</si>
  <si>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</si>
  <si>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</si>
  <si>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</si>
  <si>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</si>
  <si>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</si>
  <si>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</si>
  <si>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</si>
  <si>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</si>
  <si>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</si>
  <si>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</si>
  <si>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</si>
  <si>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</si>
  <si>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</si>
  <si>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</si>
  <si>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</si>
  <si>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Previsão de MC1 as 10:30h</t>
  </si>
  <si>
    <t>Desacrga de pedro do km 719 ao 717 - e desloca pra TGR</t>
  </si>
  <si>
    <t>Equipe da escala deslocando</t>
  </si>
  <si>
    <t>TGRNorte</t>
  </si>
  <si>
    <t>Troca de jacaré - AMV TGR norte</t>
  </si>
  <si>
    <t>Pronto as 08:20h - Intervalo das 08:27h as 10:27h</t>
  </si>
  <si>
    <t>Descarga km 206 ao 201</t>
  </si>
  <si>
    <t>Carlan</t>
  </si>
  <si>
    <t>Pronto as 09h - Intervalo das 09:15 as 11:15h</t>
  </si>
  <si>
    <t>Previisão de pronto as 9h</t>
  </si>
  <si>
    <t>Aguardando MC1</t>
  </si>
  <si>
    <t>TMI-TIN</t>
  </si>
  <si>
    <t>TMITIN</t>
  </si>
  <si>
    <t>Previsão de MC1 as 9h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</si>
  <si>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</si>
  <si>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</si>
  <si>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</si>
  <si>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</si>
  <si>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</si>
  <si>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</si>
  <si>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</si>
  <si>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MC1 as 08:04h</t>
  </si>
  <si>
    <t>Lewender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</si>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</sst>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17" activePane="bottomRight" state="frozen"/>
      <selection pane="bottomRight" activeCell="D226" sqref="D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1473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 t="s">
        <v>1474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1475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1476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1477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1478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1479</v>
      </c>
      <c r="BK235" s="16"/>
      <c r="BL235" s="15"/>
      <c r="BM235" s="14"/>
      <c r="BN235" s="14"/>
      <c r="BO235" s="160"/>
      <c r="BP235" s="16"/>
      <c r="BQ235" s="12" t="str">
        <f t="shared" si="32"/>
        <v>Produção</v>
      </c>
      <c r="BR235" s="18">
        <f t="shared" si="33"/>
        <v>0.99999999999999978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1480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 t="s">
        <v>1455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>LEÔNCIO (TF-526)46035</v>
      </c>
      <c r="B237" s="166">
        <v>46035</v>
      </c>
      <c r="C237" s="8">
        <f>IF(BS_CONTROLE[[#This Row],[DATA]]="","",WEEKNUM(BS_CONTROLE[[#This Row],[DATA]]))</f>
        <v>3</v>
      </c>
      <c r="D237" s="51" t="s">
        <v>327</v>
      </c>
      <c r="E237" s="314">
        <v>236</v>
      </c>
      <c r="F237" s="167" t="s">
        <v>194</v>
      </c>
      <c r="G237" s="9" t="str">
        <f>IF(D237="","*",VLOOKUP(F237,BS_ATIVIDADE[#All],3,FALSE))</f>
        <v>SOLDA</v>
      </c>
      <c r="H237" s="168" t="s">
        <v>536</v>
      </c>
      <c r="I237" s="168" t="s">
        <v>11</v>
      </c>
      <c r="J237" s="212">
        <v>101</v>
      </c>
      <c r="K237" s="212">
        <v>1517.48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37" s="168">
        <v>0.375</v>
      </c>
      <c r="P237" s="168">
        <v>8.3333333333333329E-2</v>
      </c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BASE_MAPA!$E$2:$E$359, BASE_MAPA!$J$2:$J$359), "ERRO")</f>
        <v>PORTO NACIONAL - OURO VERDE</v>
      </c>
      <c r="V237" s="193" t="s">
        <v>1481</v>
      </c>
      <c r="W237" s="168" t="s">
        <v>1307</v>
      </c>
      <c r="X237" s="213" t="s">
        <v>969</v>
      </c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POVPJA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POV-PJA</v>
      </c>
      <c r="AN237" s="279" t="str">
        <f>IF(BS_CONTROLE[[#This Row],[SB]]=0, "-", BS_CONTROLE[[#This Row],[SB]])</f>
        <v>POVPJA</v>
      </c>
      <c r="AO237" s="280">
        <f>IF(BS_CONTROLE[[#This Row],[SUB]]=0, "-", BS_CONTROLE[[#This Row],[SUB]])</f>
        <v>101</v>
      </c>
      <c r="AP237" s="281">
        <f>IF(BS_CONTROLE[[#This Row],[KM - Inicio]]=0, "-", BS_CONTROLE[[#This Row],[KM - Inicio]])</f>
        <v>1517.48</v>
      </c>
      <c r="AQ237" s="281" t="str">
        <f>IF(BS_CONTROLE[[#This Row],[KM - Fim]]=0, "-", BS_CONTROLE[[#This Row],[KM - Fim]])</f>
        <v>-</v>
      </c>
      <c r="AR237" s="38">
        <v>0.375</v>
      </c>
      <c r="AS237" s="38">
        <v>0.38541666666666669</v>
      </c>
      <c r="AT237" s="38">
        <v>0.46875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BASE_MAPA!$E$2:$E$359, BASE_MAPA!$J$2:$J$359), "ERRO")</f>
        <v>PORTO NACIONAL - OURO VERDE</v>
      </c>
      <c r="BF237" s="282" t="str">
        <f>IF(BS_CONTROLE[[#This Row],[Responsavel pelo boletim]]=0, "-", BS_CONTROLE[[#This Row],[Responsavel pelo boletim]])</f>
        <v>Carlan</v>
      </c>
      <c r="BG237" s="15"/>
      <c r="BH237" s="16">
        <v>1</v>
      </c>
      <c r="BI237" s="16"/>
      <c r="BJ237" s="16" t="s">
        <v>1482</v>
      </c>
      <c r="BK237" s="16"/>
      <c r="BL237" s="15"/>
      <c r="BM237" s="14"/>
      <c r="BN237" s="14"/>
      <c r="BO237" s="160"/>
      <c r="BP237" s="16"/>
      <c r="BQ237" s="12" t="e">
        <f t="shared" si="32"/>
        <v>#DIV/0!</v>
      </c>
      <c r="BR237" s="18">
        <f t="shared" si="33"/>
        <v>0.99999999999999978</v>
      </c>
      <c r="BS237" s="18" t="e">
        <f t="shared" si="34"/>
        <v>#DIV/0!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 t="s">
        <v>1483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 t="s">
        <v>1484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1286</v>
      </c>
      <c r="I247" s="168" t="s">
        <v>585</v>
      </c>
      <c r="J247" s="212">
        <v>74</v>
      </c>
      <c r="K247" s="212">
        <v>1</v>
      </c>
      <c r="L247" s="83">
        <v>109</v>
      </c>
      <c r="M247" s="199" t="s">
        <v>1485</v>
      </c>
      <c r="N247" s="199" t="s">
        <v>1486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1313</v>
      </c>
      <c r="W247" s="168" t="s">
        <v>1288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/>
      <c r="AS247" s="38"/>
      <c r="AT247" s="38"/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0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/>
      <c r="BI247" s="16"/>
      <c r="BJ247" s="16" t="s">
        <v>1487</v>
      </c>
      <c r="BK247" s="16"/>
      <c r="BL247" s="15"/>
      <c r="BM247" s="14"/>
      <c r="BN247" s="14"/>
      <c r="BO247" s="160"/>
      <c r="BP247" s="16"/>
      <c r="BQ247" s="12" t="str">
        <f t="shared" si="32"/>
        <v>Produção e Intervalo</v>
      </c>
      <c r="BR247" s="18">
        <f t="shared" si="33"/>
        <v>0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1488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1489</v>
      </c>
      <c r="J249" s="212">
        <v>78</v>
      </c>
      <c r="K249" s="212">
        <v>334</v>
      </c>
      <c r="L249" s="83" t="s">
        <v>11</v>
      </c>
      <c r="M249" s="199" t="s">
        <v>1490</v>
      </c>
      <c r="N249" s="199" t="s">
        <v>1490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1491</v>
      </c>
      <c r="X249" s="213" t="s">
        <v>969</v>
      </c>
      <c r="Y249" s="153" t="s">
        <v>972</v>
      </c>
      <c r="Z249" s="153"/>
      <c r="AA249" s="83" t="s">
        <v>1492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1338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>
        <v>103</v>
      </c>
      <c r="K252" s="212">
        <v>1635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PPG-PTR</v>
      </c>
      <c r="AN252" s="279" t="str">
        <f>IF(BS_CONTROLE[[#This Row],[SB]]=0, "-", BS_CONTROLE[[#This Row],[SB]])</f>
        <v>PPGPTR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1635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1493</v>
      </c>
      <c r="W254" s="168" t="s">
        <v>1494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1495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1496</v>
      </c>
      <c r="W255" s="168" t="s">
        <v>1494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 t="s">
        <v>1484</v>
      </c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1497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1494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 t="s">
        <v>1498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1499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1500</v>
      </c>
      <c r="E3" s="316" t="s">
        <v>1501</v>
      </c>
      <c r="F3" s="316" t="s">
        <v>1502</v>
      </c>
      <c r="G3" s="316" t="s">
        <v>1503</v>
      </c>
      <c r="H3" s="316" t="s">
        <v>1504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1505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1506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1507</v>
      </c>
      <c r="W1" s="385"/>
      <c r="X1" s="385"/>
      <c r="Y1" s="103"/>
    </row>
    <row r="2" spans="1:25" s="100" customFormat="1" ht="11.25" customHeight="1">
      <c r="A2" s="104" t="s">
        <v>1508</v>
      </c>
      <c r="B2" s="104" t="s">
        <v>1509</v>
      </c>
      <c r="C2" s="104" t="s">
        <v>7</v>
      </c>
      <c r="D2" s="105" t="s">
        <v>1175</v>
      </c>
      <c r="E2" s="105" t="s">
        <v>1176</v>
      </c>
      <c r="F2" s="105" t="s">
        <v>1510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1511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Oportunidade</v>
      </c>
      <c r="C235" s="108" t="str">
        <f>IF(FN_MC!Z237="","*",FN_MC!Z237)</f>
        <v>*</v>
      </c>
      <c r="D235" s="109" t="str">
        <f>IF(FN_MC!S237="","*",FN_MC!S237)</f>
        <v>MALHA CENTRAL</v>
      </c>
      <c r="E235" s="109" t="str">
        <f>IF(FN_MC!T237="","*",FN_MC!T237)</f>
        <v>PPN-POV</v>
      </c>
      <c r="F235" s="109">
        <f>IF(FN_MC!B237="","*",FN_MC!B237)</f>
        <v>46035</v>
      </c>
      <c r="G235" s="109" t="str">
        <f>IF(FN_MC!D237="","*",FN_MC!D237)</f>
        <v>LEÔNCIO (TF-526)</v>
      </c>
      <c r="H235" s="109" t="str">
        <f>IF(FN_MC!F237="","*",FN_MC!F237)</f>
        <v>PDM - SOLDA</v>
      </c>
      <c r="I235" s="109" t="str">
        <f>IF(FN_MC!H237="","*",FN_MC!H237)</f>
        <v>POVPJA</v>
      </c>
      <c r="J235" s="109" t="str">
        <f>IF(FN_MC!I237="","*",FN_MC!I237)</f>
        <v>-</v>
      </c>
      <c r="K235" s="109" t="str">
        <f>IF(FN_MC!M237="","*",FN_MC!M237)</f>
        <v>POV-PJA</v>
      </c>
      <c r="L235" s="328" t="str">
        <f>IF(FN_MC!N237="","*",FN_MC!N237)</f>
        <v>POVPJA</v>
      </c>
      <c r="M235" s="110">
        <f>IF(FN_MC!J237="","*",FN_MC!J237)</f>
        <v>101</v>
      </c>
      <c r="N235" s="291">
        <f>IF(FN_MC!K237="","*",FN_MC!K237)</f>
        <v>1517.48</v>
      </c>
      <c r="O235" s="291" t="str">
        <f>IF(FN_MC!L237="","*",FN_MC!L237)</f>
        <v>-</v>
      </c>
      <c r="P235" s="110"/>
      <c r="Q235" s="127">
        <f>IF(FN_MC!O237="","*",FN_MC!O237)</f>
        <v>0.375</v>
      </c>
      <c r="R235" s="127">
        <f>IF(FN_MC!P237="","*",FN_MC!P237)</f>
        <v>8.3333333333333329E-2</v>
      </c>
      <c r="S235" s="109" t="str">
        <f>IF(FN_MC!Q237="","*",CONCATENATE(FN_MC!Q237," ",FN_MC!R237))</f>
        <v>*</v>
      </c>
      <c r="T235" s="109" t="str">
        <f>IF(FN_MC!V237="","*",FN_MC!V237)</f>
        <v>Carlan</v>
      </c>
      <c r="U235" s="109" t="str">
        <f>IF(FN_MC!W237="","*",FN_MC!W237)</f>
        <v>Execução de solda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POV-PRV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PPG-PTR</v>
      </c>
      <c r="L250" s="328" t="str">
        <f>IF(FN_MC!N252="","*",FN_MC!N252)</f>
        <v>PPGPTR</v>
      </c>
      <c r="M250" s="110">
        <f>IF(FN_MC!J252="","*",FN_MC!J252)</f>
        <v>103</v>
      </c>
      <c r="N250" s="291">
        <f>IF(FN_MC!K252="","*",FN_MC!K252)</f>
        <v>1635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1512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1513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1514</v>
      </c>
      <c r="C4" s="321" t="s">
        <v>1515</v>
      </c>
      <c r="D4" s="321" t="s">
        <v>1516</v>
      </c>
      <c r="E4" s="321" t="s">
        <v>1517</v>
      </c>
      <c r="F4" s="321" t="s">
        <v>364</v>
      </c>
      <c r="G4" s="321" t="s">
        <v>1518</v>
      </c>
      <c r="H4" s="187"/>
    </row>
    <row r="5" spans="1:8" ht="43.5">
      <c r="A5" s="187"/>
      <c r="B5" s="322" t="s">
        <v>1519</v>
      </c>
      <c r="C5" s="322">
        <v>309525</v>
      </c>
      <c r="D5" s="322" t="s">
        <v>1520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1521</v>
      </c>
      <c r="C6" s="322">
        <v>256875</v>
      </c>
      <c r="D6" s="322" t="s">
        <v>1522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1523</v>
      </c>
      <c r="C7" s="322">
        <v>257278</v>
      </c>
      <c r="D7" s="322" t="s">
        <v>1524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1525</v>
      </c>
      <c r="C8" s="322">
        <v>261794</v>
      </c>
      <c r="D8" s="322" t="s">
        <v>1526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1527</v>
      </c>
      <c r="C9" s="322">
        <v>257033</v>
      </c>
      <c r="D9" s="322" t="s">
        <v>1528</v>
      </c>
      <c r="E9" s="322" t="s">
        <v>240</v>
      </c>
      <c r="F9" s="322" t="s">
        <v>551</v>
      </c>
      <c r="G9" s="322" t="s">
        <v>1529</v>
      </c>
      <c r="H9" s="187"/>
    </row>
    <row r="10" spans="1:8" ht="43.5">
      <c r="A10" s="187"/>
      <c r="B10" s="322" t="s">
        <v>1530</v>
      </c>
      <c r="C10" s="322">
        <v>396578</v>
      </c>
      <c r="D10" s="322" t="s">
        <v>1531</v>
      </c>
      <c r="E10" s="322" t="s">
        <v>240</v>
      </c>
      <c r="F10" s="322" t="s">
        <v>551</v>
      </c>
      <c r="G10" s="322" t="s">
        <v>1529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1532</v>
      </c>
      <c r="C2" s="95" t="s">
        <v>1160</v>
      </c>
      <c r="D2" s="95" t="s">
        <v>1162</v>
      </c>
      <c r="E2" s="95" t="s">
        <v>1533</v>
      </c>
      <c r="F2" s="95" t="s">
        <v>1534</v>
      </c>
      <c r="G2" s="95" t="s">
        <v>1535</v>
      </c>
      <c r="H2" s="95" t="s">
        <v>1536</v>
      </c>
      <c r="I2" s="95" t="s">
        <v>1537</v>
      </c>
      <c r="J2" s="95" t="s">
        <v>1538</v>
      </c>
      <c r="K2" s="130" t="s">
        <v>1539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>
        <f>IF(FN_MC!B237="","*",FN_MC!B237)</f>
        <v>46035</v>
      </c>
      <c r="D240" s="120" t="str">
        <f>IF(FN_MC!D237="","*",FN_MC!D237)</f>
        <v>LEÔNCIO (TF-526)</v>
      </c>
      <c r="E240" s="120" t="str">
        <f>IF(FN_MC!H237="","*",FN_MC!H237)</f>
        <v>POVPJA</v>
      </c>
      <c r="F240" s="136" t="str">
        <f>IF(FN_MC!M237="","*",FN_MC!M237)</f>
        <v>POV-PJA</v>
      </c>
      <c r="G240" s="120" t="str">
        <f>IF(FN_MC!I237="","*",FN_MC!I237)</f>
        <v>-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PPG-PTR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1540</v>
      </c>
      <c r="D5" s="389"/>
      <c r="E5" s="389"/>
      <c r="F5" s="389"/>
      <c r="G5" s="389"/>
      <c r="H5" s="389"/>
      <c r="I5" s="389"/>
      <c r="J5" s="390"/>
      <c r="K5" s="391" t="s">
        <v>1541</v>
      </c>
      <c r="L5" s="392"/>
      <c r="M5" s="392"/>
      <c r="N5" s="392"/>
      <c r="O5" s="393" t="s">
        <v>1542</v>
      </c>
      <c r="P5" s="394"/>
      <c r="Q5" s="395"/>
    </row>
    <row r="6" spans="1:17" s="93" customFormat="1" ht="15.75" customHeight="1">
      <c r="A6" s="87" t="s">
        <v>1510</v>
      </c>
      <c r="B6" s="94" t="s">
        <v>1509</v>
      </c>
      <c r="C6" s="95" t="s">
        <v>1175</v>
      </c>
      <c r="D6" s="96" t="s">
        <v>1176</v>
      </c>
      <c r="E6" s="95" t="s">
        <v>1543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1544</v>
      </c>
      <c r="M6" s="138" t="s">
        <v>30</v>
      </c>
      <c r="N6" s="139" t="s">
        <v>1170</v>
      </c>
      <c r="O6" s="241" t="s">
        <v>1213</v>
      </c>
      <c r="P6" s="152"/>
      <c r="Q6" s="188" t="s">
        <v>1545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>
        <f>IF(FN_MC!B237="","*",FN_MC!B237)</f>
        <v>46035</v>
      </c>
      <c r="B241" s="98" t="str">
        <f>IF(FN_MC!X237="","*",FN_MC!X237)</f>
        <v>Oportunidade</v>
      </c>
      <c r="C241" s="99" t="str">
        <f>IF(FN_MC!S237="","*",FN_MC!S237)</f>
        <v>MALHA CENTRAL</v>
      </c>
      <c r="D241" s="99" t="str">
        <f>IF(FN_MC!T237="","*",FN_MC!T237)</f>
        <v>PPN-POV</v>
      </c>
      <c r="E241" s="99" t="str">
        <f>IF(FN_MC!D237="","*",FN_MC!D237)</f>
        <v>LEÔNCIO (TF-526)</v>
      </c>
      <c r="F241" s="99" t="str">
        <f>IF(FN_MC!H237="","*",FN_MC!H237)</f>
        <v>POVPJA</v>
      </c>
      <c r="G241" s="99" t="str">
        <f>IF(FN_MC!M237="","*",FN_MC!M237)</f>
        <v>POV-PJA</v>
      </c>
      <c r="H241" s="149">
        <f>IF(FN_MC!K237="","*",FN_MC!K237)</f>
        <v>1517.48</v>
      </c>
      <c r="I241" s="131">
        <f>IF(FN_MC!O237="","*",FN_MC!O237)</f>
        <v>0.375</v>
      </c>
      <c r="J241" s="131">
        <f>IF(FN_MC!P237="","*",FN_MC!P237)</f>
        <v>8.3333333333333329E-2</v>
      </c>
      <c r="K241" s="140" t="str">
        <f>IF(FN_MC!AK237="","*",FN_MC!AK237)</f>
        <v>POVPJA</v>
      </c>
      <c r="L241" s="140" t="str">
        <f>IF(FN_MC!AM237="","*",FN_MC!AM237)</f>
        <v>POV-PJA</v>
      </c>
      <c r="M241" s="140">
        <f>IF(FN_MC!AP237="","*",FN_MC!AP237)</f>
        <v>1517.48</v>
      </c>
      <c r="N241" s="140" t="str">
        <f>IF(FN_MC!AM237="","*",FN_MC!AM237)</f>
        <v>POV-PJA</v>
      </c>
      <c r="O241" s="169">
        <f>FN_MC!BH237</f>
        <v>1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MALHA CENTRAL</v>
      </c>
      <c r="D251" s="99" t="str">
        <f>IF(FN_MC!T252="","*",FN_MC!T252)</f>
        <v>POV-PRV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PPG-PTR</v>
      </c>
      <c r="H251" s="149">
        <f>IF(FN_MC!K252="","*",FN_MC!K252)</f>
        <v>1635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PPG-PTR</v>
      </c>
      <c r="M251" s="140">
        <f>IF(FN_MC!AP252="","*",FN_MC!AP252)</f>
        <v>1635</v>
      </c>
      <c r="N251" s="140" t="str">
        <f>IF(FN_MC!AM252="","*",FN_MC!AM252)</f>
        <v>PPG-PTR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1545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2026-01-13T12:28:20Z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