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18" documentId="8_{B6337239-1A00-434D-AAD0-422EA1FEB5AE}" xr6:coauthVersionLast="47" xr6:coauthVersionMax="47" xr10:uidLastSave="{B3D3ED6A-6EAC-46FB-A1A4-33FE9385B7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9" i="12" l="1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<sst xmlns="http://schemas.openxmlformats.org/spreadsheetml/2006/main" count="11202" uniqueCount="1708">
  <si>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</si>
  <si>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</si>
  <si>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</si>
  <si>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</si>
  <si>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</si>
  <si>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</si>
  <si>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</si>
  <si>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</si>
  <si>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</si>
  <si>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</si>
  <si>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</si>
  <si>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</si>
  <si>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</si>
  <si>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</si>
  <si>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</si>
  <si>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</si>
  <si>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</si>
  <si>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</si>
  <si>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</si>
  <si>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</si>
  <si>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</si>
  <si>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</si>
  <si>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</si>
  <si>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</si>
  <si>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</si>
  <si>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</si>
  <si>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</si>
  <si>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</si>
  <si>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</si>
  <si>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</si>
  <si>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</si>
  <si>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</si>
  <si>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</si>
  <si>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</si>
  <si>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</si>
  <si>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</si>
  <si>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</si>
  <si>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</si>
  <si>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</si>
  <si>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</si>
  <si>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</si>
  <si>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</si>
  <si>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</si>
  <si>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</si>
  <si>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</si>
  <si>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</si>
  <si>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</si>
  <si>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</si>
  <si>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</si>
  <si>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</si>
  <si>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</si>
  <si>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</si>
  <si>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</si>
  <si>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</si>
  <si>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</si>
  <si>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</si>
  <si>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</si>
  <si>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</si>
  <si>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</si>
  <si>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</si>
  <si>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</si>
  <si>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</si>
  <si>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</si>
  <si>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</si>
  <si>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</si>
  <si>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</si>
  <si>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</si>
  <si>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</si>
  <si>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</si>
  <si>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</si>
  <si>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</si>
  <si>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</si>
  <si>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</si>
  <si>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</si>
  <si>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</si>
  <si>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</si>
  <si>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</si>
  <si>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</si>
  <si>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</si>
  <si>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</si>
  <si>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</si>
  <si>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</si>
  <si>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</si>
  <si>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</si>
  <si>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</si>
  <si>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</si>
  <si>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</si>
  <si>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</si>
  <si>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</si>
  <si>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</si>
  <si>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</si>
  <si>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</si>
  <si>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</si>
  <si>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</si>
  <si>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</si>
  <si>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</si>
  <si>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</si>
  <si>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</si>
  <si>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</si>
  <si>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</si>
  <si>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</si>
  <si>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</si>
  <si>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</si>
  <si>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</si>
  <si>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</si>
  <si>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</si>
  <si>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</si>
  <si>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</si>
  <si>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</si>
  <si>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</si>
  <si>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</si>
  <si>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</si>
  <si>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</si>
  <si>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</si>
  <si>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</si>
  <si>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</si>
  <si>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</si>
  <si>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</si>
  <si>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</si>
  <si>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</si>
  <si>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</si>
  <si>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</si>
  <si>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</si>
  <si>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</si>
  <si>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</si>
  <si>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</si>
  <si>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</si>
  <si>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</si>
  <si>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</si>
  <si>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</si>
  <si>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</si>
  <si>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</si>
  <si>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</si>
  <si>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</si>
  <si>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</si>
  <si>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</si>
  <si>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</si>
  <si>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</si>
  <si>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</si>
  <si>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</si>
  <si>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</si>
  <si>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</si>
  <si>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</si>
  <si>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</si>
  <si>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</si>
  <si>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</si>
  <si>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</si>
  <si>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</si>
  <si>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</si>
  <si>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</si>
  <si>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</si>
  <si>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</si>
  <si>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</si>
  <si>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</si>
  <si>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</si>
  <si>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</si>
  <si>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</si>
  <si>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</si>
  <si>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</si>
  <si>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</si>
  <si>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</si>
  <si>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</si>
  <si>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</si>
  <si>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</si>
  <si>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</si>
  <si>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</si>
  <si>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</si>
  <si>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</si>
  <si>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</si>
  <si>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</si>
  <si>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</si>
  <si>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</si>
  <si>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</si>
  <si>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</si>
  <si>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</si>
  <si>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</si>
  <si>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</si>
  <si>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</si>
  <si>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</si>
  <si>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</si>
  <si>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</si>
  <si>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</si>
  <si>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</si>
  <si>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</si>
  <si>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</si>
  <si>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</si>
  <si>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</si>
  <si>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</si>
  <si>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</si>
  <si>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</si>
  <si>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</si>
  <si>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</si>
  <si>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</si>
  <si>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</si>
  <si>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</si>
  <si>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</si>
  <si>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</si>
  <si>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</si>
  <si>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</si>
  <si>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</si>
  <si>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</si>
  <si>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</si>
  <si>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</si>
  <si>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</si>
  <si>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</si>
  <si>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</si>
  <si>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</si>
  <si>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</si>
  <si>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</si>
  <si>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</si>
  <si>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</si>
  <si>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</si>
  <si>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</si>
  <si>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</si>
  <si>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</si>
  <si>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</si>
  <si>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</si>
  <si>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</si>
  <si>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</si>
  <si>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</si>
  <si>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</si>
  <si>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</si>
  <si>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</si>
  <si>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</si>
  <si>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</si>
  <si>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</si>
  <si>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</si>
  <si>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</si>
  <si>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</si>
  <si>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</si>
  <si>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</si>
  <si>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</si>
  <si>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</si>
  <si>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</si>
  <si>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</si>
  <si>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</si>
  <si>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</si>
  <si>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</si>
  <si>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</si>
  <si>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</si>
  <si>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</si>
  <si>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</si>
  <si>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</si>
  <si>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</si>
  <si>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</si>
  <si>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</si>
  <si>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</si>
  <si>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</si>
  <si>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</si>
  <si>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</si>
  <si>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</si>
  <si>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</si>
  <si>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</si>
  <si>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</si>
  <si>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</si>
  <si>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</si>
  <si>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</si>
  <si>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</si>
  <si>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</si>
  <si>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</si>
  <si>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</si>
  <si>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</si>
  <si>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</si>
  <si>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</si>
  <si>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</si>
  <si>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</si>
  <si>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</si>
  <si>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</si>
  <si>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</si>
  <si>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</si>
  <si>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</si>
  <si>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</si>
  <si>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</si>
  <si>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</si>
  <si>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</si>
  <si>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</si>
  <si>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</si>
  <si>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</si>
  <si>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</si>
  <si>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</si>
  <si>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</si>
  <si>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</si>
  <si>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</si>
  <si>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</si>
  <si>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</si>
  <si>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</si>
  <si>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</si>
  <si>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</si>
  <si>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</si>
  <si>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</si>
  <si>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</si>
  <si>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</si>
  <si>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</si>
  <si>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</si>
  <si>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</si>
  <si>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</si>
  <si>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</si>
  <si>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</si>
  <si>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</si>
  <si>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</si>
  <si>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</si>
  <si>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</si>
  <si>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</si>
  <si>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</si>
  <si>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</si>
  <si>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</si>
  <si>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</si>
  <si>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</si>
  <si>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</si>
  <si>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</si>
  <si>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</si>
  <si>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</si>
  <si>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</si>
  <si>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</si>
  <si>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</si>
  <si>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</si>
  <si>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</si>
  <si>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</si>
  <si>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</si>
  <si>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</si>
  <si>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</si>
  <si>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</si>
  <si>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</si>
  <si>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</si>
  <si>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</si>
  <si>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</si>
  <si>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</si>
  <si>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</si>
  <si>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</si>
  <si>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</si>
  <si>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</si>
  <si>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</si>
  <si>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</si>
  <si>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</si>
  <si>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</si>
  <si>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</si>
  <si>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</si>
  <si>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</si>
  <si>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</si>
  <si>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</si>
  <si>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</si>
  <si>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</si>
  <si>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</si>
  <si>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</si>
  <si>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</si>
  <si>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</si>
  <si>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</si>
  <si>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</si>
  <si>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</si>
  <si>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</si>
  <si>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</si>
  <si>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</si>
  <si>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</si>
  <si>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</si>
  <si>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</si>
  <si>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</si>
  <si>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</si>
  <si>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</si>
  <si>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</si>
  <si>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</si>
  <si>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</si>
  <si>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</si>
  <si>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</si>
  <si>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</si>
  <si>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</si>
  <si>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</si>
  <si>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</si>
  <si>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</si>
  <si>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</si>
  <si>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</si>
  <si>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</si>
  <si>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</si>
  <si>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</si>
  <si>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</si>
  <si>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</si>
  <si>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</si>
  <si>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</si>
  <si>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</si>
  <si>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</si>
  <si>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</si>
  <si>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</si>
  <si>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</si>
  <si>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</si>
  <si>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</si>
  <si>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</si>
  <si>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</si>
  <si>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</si>
  <si>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</si>
  <si>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</si>
  <si>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</si>
  <si>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</si>
  <si>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</si>
  <si>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</si>
  <si>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</si>
  <si>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</si>
  <si>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</si>
  <si>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</si>
  <si>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</si>
  <si>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</si>
  <si>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</si>
  <si>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</si>
  <si>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</si>
  <si>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</si>
  <si>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</si>
  <si>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</si>
  <si>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</si>
  <si>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</si>
  <si>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</si>
  <si>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</si>
  <si>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</si>
  <si>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</si>
  <si>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</si>
  <si>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</si>
  <si>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</si>
  <si>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</si>
  <si>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</si>
  <si>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</si>
  <si>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</si>
  <si>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</si>
  <si>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</si>
  <si>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</si>
  <si>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</si>
  <si>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</si>
  <si>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</si>
  <si>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</si>
  <si>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</si>
  <si>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</si>
  <si>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</si>
  <si>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</si>
  <si>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</si>
  <si>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</si>
  <si>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</si>
  <si>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</si>
  <si>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</si>
  <si>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</si>
  <si>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</si>
  <si>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</si>
  <si>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</si>
  <si>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</si>
  <si>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</si>
  <si>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</si>
  <si>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</si>
  <si>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</si>
  <si>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</si>
  <si>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</si>
  <si>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</si>
  <si>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</si>
  <si>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</si>
  <si>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</si>
  <si>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</si>
  <si>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</si>
  <si>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</si>
  <si>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</si>
  <si>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</si>
  <si>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</si>
  <si>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</si>
  <si>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</si>
  <si>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</si>
  <si>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</si>
  <si>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</si>
  <si>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</si>
  <si>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</si>
  <si>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</si>
  <si>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</si>
  <si>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</si>
  <si>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</si>
  <si>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</si>
  <si>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</si>
  <si>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</si>
  <si>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</si>
  <si>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</si>
  <si>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</si>
  <si>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</si>
  <si>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</si>
  <si>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</si>
  <si>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</si>
  <si>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</si>
  <si>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</si>
  <si>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</si>
  <si>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</si>
  <si>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</si>
  <si>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</si>
  <si>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</si>
  <si>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</si>
  <si>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</si>
  <si>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</si>
  <si>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</si>
  <si>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</si>
  <si>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</si>
  <si>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</si>
  <si>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</si>
  <si>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</si>
  <si>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</si>
  <si>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</si>
  <si>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</si>
  <si>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</si>
  <si>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</si>
  <si>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</si>
  <si>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</si>
  <si>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</si>
  <si>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</si>
  <si>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</si>
  <si>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</si>
  <si>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</si>
  <si>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</si>
  <si>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</si>
  <si>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</si>
  <si>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</si>
  <si>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</si>
  <si>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</si>
  <si>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</si>
  <si>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</si>
  <si>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</si>
  <si>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</si>
  <si>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</si>
  <si>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</si>
  <si>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</si>
  <si>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</si>
  <si>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</si>
  <si>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</si>
  <si>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</si>
  <si>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</si>
  <si>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</si>
  <si>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</si>
  <si>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</si>
  <si>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</si>
  <si>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</si>
  <si>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</si>
  <si>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</si>
  <si>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</si>
  <si>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</si>
  <si>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</si>
  <si>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</si>
  <si>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</si>
  <si>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</si>
  <si>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</si>
  <si>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</si>
  <si>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</si>
  <si>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</si>
  <si>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</si>
  <si>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</si>
  <si>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</si>
  <si>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</si>
  <si>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</si>
  <si>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</si>
  <si>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</si>
  <si>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</si>
  <si>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</si>
  <si>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</si>
  <si>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</si>
  <si>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</si>
  <si>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</si>
  <si>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</si>
  <si>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</si>
  <si>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</si>
  <si>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</si>
  <si>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</si>
  <si>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</si>
  <si>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</si>
  <si>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</si>
  <si>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</si>
  <si>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</si>
  <si>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</si>
  <si>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</si>
  <si>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</si>
  <si>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</si>
  <si>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</si>
  <si>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</si>
  <si>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</si>
  <si>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</si>
  <si>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</si>
  <si>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</si>
  <si>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</si>
  <si>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</si>
  <si>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</si>
  <si>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</si>
  <si>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</si>
  <si>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</si>
  <si>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</si>
  <si>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</si>
  <si>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</si>
  <si>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</si>
  <si>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</si>
  <si>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</si>
  <si>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</si>
  <si>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</si>
  <si>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</si>
  <si>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</si>
  <si>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</si>
  <si>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</si>
  <si>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</si>
  <si>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</si>
  <si>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</si>
  <si>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</si>
  <si>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</si>
  <si>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</si>
  <si>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</si>
  <si>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</si>
  <si>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</si>
  <si>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</si>
  <si>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</si>
  <si>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</si>
  <si>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</si>
  <si>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</si>
  <si>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</si>
  <si>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</si>
  <si>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</si>
  <si>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</si>
  <si>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</si>
  <si>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</si>
  <si>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</si>
  <si>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</si>
  <si>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</si>
  <si>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</si>
  <si>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</si>
  <si>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</si>
  <si>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</si>
  <si>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</si>
  <si>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</si>
  <si>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</si>
  <si>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</si>
  <si>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</si>
  <si>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</si>
  <si>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</si>
  <si>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</si>
  <si>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</si>
  <si>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</si>
  <si>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</si>
  <si>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</si>
  <si>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</si>
  <si>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</si>
  <si>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</si>
  <si>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</si>
  <si>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</si>
  <si>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</si>
  <si>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</si>
  <si>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</si>
  <si>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</si>
  <si>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</si>
  <si>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</si>
  <si>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</si>
  <si>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</si>
  <si>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</si>
  <si>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</si>
  <si>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</si>
  <si>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</si>
  <si>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</si>
  <si>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</si>
  <si>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</si>
  <si>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</si>
  <si>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</si>
  <si>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</si>
  <si>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</si>
  <si>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</si>
  <si>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</si>
  <si>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</si>
  <si>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</si>
  <si>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</si>
  <si>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</si>
  <si>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</si>
  <si>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</si>
  <si>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</si>
  <si>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</si>
  <si>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</si>
  <si>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</si>
  <si>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</si>
  <si>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</si>
  <si>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</si>
  <si>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</si>
  <si>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</si>
  <si>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</si>
  <si>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</si>
  <si>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</si>
  <si>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</si>
  <si>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</si>
  <si>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</si>
  <si>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</si>
  <si>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</si>
  <si>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</si>
  <si>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</si>
  <si>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</si>
  <si>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</si>
  <si>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</si>
  <si>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</si>
  <si>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</si>
  <si>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</si>
  <si>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</si>
  <si>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</si>
  <si>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</si>
  <si>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</si>
  <si>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</si>
  <si>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</si>
  <si>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</si>
  <si>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</si>
  <si>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</si>
  <si>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</si>
  <si>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</si>
  <si>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</si>
  <si>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</si>
  <si>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</si>
  <si>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</si>
  <si>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</si>
  <si>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</si>
  <si>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</si>
  <si>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</si>
  <si>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</si>
  <si>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</si>
  <si>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</si>
  <si>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</si>
  <si>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</si>
  <si>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</si>
  <si>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</si>
  <si>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</si>
  <si>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</si>
  <si>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</si>
  <si>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</si>
  <si>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</si>
  <si>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</si>
  <si>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</si>
  <si>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</si>
  <si>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</si>
  <si>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</si>
  <si>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</si>
  <si>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</si>
  <si>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</si>
  <si>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</si>
  <si>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</si>
  <si>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</si>
  <si>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</si>
  <si>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</si>
  <si>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</si>
  <si>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</si>
  <si>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</si>
  <si>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</si>
  <si>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</si>
  <si>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</si>
  <si>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</si>
  <si>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</si>
  <si>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</si>
  <si>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</si>
  <si>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</si>
  <si>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</si>
  <si>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</si>
  <si>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</si>
  <si>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</si>
  <si>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</si>
  <si>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</si>
  <si>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</si>
  <si>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</si>
  <si>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</si>
  <si>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</si>
  <si>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</si>
  <si>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</si>
  <si>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</si>
  <si>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</si>
  <si>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</si>
  <si>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</si>
  <si>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</si>
  <si>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</si>
  <si>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</si>
  <si>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</si>
  <si>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</si>
  <si>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</si>
  <si>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</si>
  <si>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</si>
  <si>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</si>
  <si>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</si>
  <si>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</si>
  <si>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</si>
  <si>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</si>
  <si>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</si>
  <si>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</si>
  <si>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</si>
  <si>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</si>
  <si>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</si>
  <si>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</si>
  <si>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</si>
  <si>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</si>
  <si>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</si>
  <si>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</si>
  <si>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</si>
  <si>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</si>
  <si>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</si>
  <si>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</si>
  <si>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</si>
  <si>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</si>
  <si>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</si>
  <si>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</si>
  <si>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</si>
  <si>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</si>
  <si>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</si>
  <si>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</si>
  <si>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</si>
  <si>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</si>
  <si>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</si>
  <si>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</si>
  <si>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</si>
  <si>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</si>
  <si>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</si>
  <si>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</si>
  <si>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</si>
  <si>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</si>
  <si>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</si>
  <si>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</si>
  <si>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</si>
  <si>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</si>
  <si>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</si>
  <si>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</si>
  <si>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</si>
  <si>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</si>
  <si>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</si>
  <si>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</si>
  <si>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</si>
  <si>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</si>
  <si>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</si>
  <si>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</si>
  <si>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</si>
  <si>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</si>
  <si>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</si>
  <si>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</si>
  <si>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</si>
  <si>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</si>
  <si>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</si>
  <si>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</si>
  <si>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</si>
  <si>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</si>
  <si>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</si>
  <si>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</si>
  <si>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</si>
  <si>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</si>
  <si>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</si>
  <si>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</si>
  <si>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</si>
  <si>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</si>
  <si>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</si>
  <si>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</si>
  <si>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</si>
  <si>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</si>
  <si>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</si>
  <si>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</si>
  <si>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</si>
  <si>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</si>
  <si>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</si>
  <si>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</si>
  <si>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</si>
  <si>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</si>
  <si>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</si>
  <si>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</si>
  <si>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</si>
  <si>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</si>
  <si>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</si>
  <si>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</si>
  <si>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</si>
  <si>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</si>
  <si>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</si>
  <si>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</si>
  <si>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</si>
  <si>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</si>
  <si>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</si>
  <si>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</si>
  <si>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</si>
  <si>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</si>
  <si>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</si>
  <si>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</si>
  <si>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</si>
  <si>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</si>
  <si>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</si>
  <si>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</si>
  <si>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</si>
  <si>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</si>
  <si>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</si>
  <si>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</si>
  <si>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</si>
  <si>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</si>
  <si>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</si>
  <si>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</si>
  <si>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</si>
  <si>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</si>
  <si>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</si>
  <si>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</si>
  <si>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</si>
  <si>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</si>
  <si>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</si>
  <si>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</si>
  <si>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</si>
  <si>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</si>
  <si>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</si>
  <si>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</si>
  <si>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</si>
  <si>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</si>
  <si>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</si>
  <si>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</si>
  <si>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</si>
  <si>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</si>
  <si>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</si>
  <si>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</si>
  <si>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</si>
  <si>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</si>
  <si>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</si>
  <si>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</si>
  <si>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</si>
  <si>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</si>
  <si>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</si>
  <si>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</si>
  <si>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</si>
  <si>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</si>
  <si>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</si>
  <si>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</si>
  <si>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</si>
  <si>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</si>
  <si>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</si>
  <si>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</si>
  <si>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</si>
  <si>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</si>
  <si>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</si>
  <si>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</si>
  <si>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</si>
  <si>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</si>
  <si>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</si>
  <si>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</si>
  <si>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</si>
  <si>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</si>
  <si>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</si>
  <si>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</si>
  <si>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</si>
  <si>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</si>
  <si>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</si>
  <si>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</si>
  <si>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</si>
  <si>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</si>
  <si>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</si>
  <si>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</si>
  <si>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</si>
  <si>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</si>
  <si>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</si>
  <si>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</si>
  <si>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</si>
  <si>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</si>
  <si>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</si>
  <si>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</si>
  <si>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</si>
  <si>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</si>
  <si>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</si>
  <si>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</si>
  <si>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</si>
  <si>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</si>
  <si>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</si>
  <si>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</si>
  <si>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</si>
  <si>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</si>
  <si>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</si>
  <si>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</si>
  <si>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</si>
  <si>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</si>
  <si>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</si>
  <si>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</si>
  <si>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</si>
  <si>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</si>
  <si>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</si>
  <si>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</si>
  <si>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</si>
  <si>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</si>
  <si>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</si>
  <si>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</si>
  <si>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</si>
  <si>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</si>
  <si>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</si>
  <si>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</si>
  <si>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</si>
  <si>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</si>
  <si>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</si>
  <si>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</si>
  <si>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</si>
  <si>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</si>
  <si>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</si>
  <si>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</si>
  <si>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</si>
  <si>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</si>
  <si>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</si>
  <si>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</si>
  <si>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</si>
  <si>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</si>
  <si>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</si>
  <si>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</si>
  <si>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</si>
  <si>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</si>
  <si>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</si>
  <si>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</si>
  <si>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</si>
  <si>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</si>
  <si>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</si>
  <si>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</si>
  <si>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</si>
  <si>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</si>
  <si>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</si>
  <si>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</si>
  <si>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</si>
  <si>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</si>
  <si>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</si>
  <si>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</si>
  <si>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</si>
  <si>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</si>
  <si>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</si>
  <si>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</si>
  <si>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</si>
  <si>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</si>
  <si>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</si>
  <si>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</si>
  <si>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</si>
  <si>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</si>
  <si>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</si>
  <si>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</si>
  <si>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</si>
  <si>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</si>
  <si>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</si>
  <si>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</si>
  <si>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</si>
  <si>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</si>
  <si>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</si>
  <si>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</si>
  <si>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</si>
  <si>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</si>
  <si>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</si>
  <si>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</si>
  <si>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</si>
  <si>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</si>
  <si>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</si>
  <si>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</si>
  <si>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</si>
  <si>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</si>
  <si>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</si>
  <si>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</si>
  <si>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</si>
  <si>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</si>
  <si>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</si>
  <si>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</si>
  <si>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</si>
  <si>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</si>
  <si>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</si>
  <si>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</si>
  <si>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</si>
  <si>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</si>
  <si>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</si>
  <si>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</si>
  <si>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</si>
  <si>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</si>
  <si>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</si>
  <si>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</si>
  <si>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</si>
  <si>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</si>
  <si>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</si>
  <si>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</si>
  <si>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</si>
  <si>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</si>
  <si>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</si>
  <si>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</si>
  <si>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</si>
  <si>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</si>
  <si>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</si>
  <si>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</si>
  <si>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</si>
  <si>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</si>
  <si>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</si>
  <si>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</si>
  <si>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</si>
  <si>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</si>
  <si>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</si>
  <si>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</si>
  <si>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</si>
  <si>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</si>
  <si>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</si>
  <si>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</si>
  <si>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</si>
  <si>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</si>
  <si>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</si>
  <si>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</si>
  <si>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</si>
  <si>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</si>
  <si>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</si>
  <si>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</si>
  <si>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</si>
  <si>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</si>
  <si>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</si>
  <si>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</si>
  <si>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</si>
  <si>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</si>
  <si>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</si>
  <si>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</si>
  <si>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</si>
  <si>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</si>
  <si>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</si>
  <si>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</si>
  <si>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</si>
  <si>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</si>
  <si>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</si>
  <si>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</si>
  <si>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</si>
  <si>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</si>
  <si>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</si>
  <si>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</si>
  <si>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</si>
  <si>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</si>
  <si>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</si>
  <si>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</si>
  <si>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</si>
  <si>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</si>
  <si>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</si>
  <si>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</si>
  <si>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</si>
  <si>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</si>
  <si>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</si>
  <si>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</si>
  <si>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</si>
  <si>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</si>
  <si>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</si>
  <si>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</si>
  <si>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</si>
  <si>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</si>
  <si>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</si>
  <si>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</si>
  <si>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</si>
  <si>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</si>
  <si>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</si>
  <si>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</si>
  <si>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</si>
  <si>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</si>
  <si>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</si>
  <si>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</si>
  <si>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</si>
  <si>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</si>
  <si>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</si>
  <si>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</si>
  <si>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</si>
  <si>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</si>
  <si>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</si>
  <si>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</si>
  <si>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</si>
  <si>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</si>
  <si>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</si>
  <si>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</si>
  <si>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</si>
  <si>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</si>
  <si>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</si>
  <si>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</si>
  <si>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</si>
  <si>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</si>
  <si>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</si>
  <si>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</si>
  <si>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</si>
  <si>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</si>
  <si>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</si>
  <si>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</si>
  <si>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</si>
  <si>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</si>
  <si>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</si>
  <si>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</si>
  <si>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</si>
  <si>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</si>
  <si>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</si>
  <si>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</si>
  <si>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</si>
  <si>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</si>
  <si>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</si>
  <si>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</si>
  <si>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</si>
  <si>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</si>
  <si>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</si>
  <si>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</si>
  <si>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</si>
  <si>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</si>
  <si>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</si>
  <si>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</si>
  <si>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</si>
  <si>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</si>
  <si>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</si>
  <si>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</si>
  <si>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</si>
  <si>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</si>
  <si>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</si>
  <si>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</si>
  <si>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</si>
  <si>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</si>
  <si>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</si>
  <si>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</si>
  <si>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</si>
  <si>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</si>
  <si>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</si>
  <si>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</si>
  <si>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</si>
  <si>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</si>
  <si>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</si>
  <si>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</si>
  <si>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</si>
  <si>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</si>
  <si>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</si>
  <si>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</si>
  <si>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</si>
  <si>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</si>
  <si>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</si>
  <si>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</si>
  <si>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</si>
  <si>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</si>
  <si>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</si>
  <si>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</si>
  <si>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</si>
  <si>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</si>
  <si>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</si>
  <si>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</si>
  <si>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</si>
  <si>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</si>
  <si>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</si>
  <si>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</si>
  <si>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</si>
  <si>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</si>
  <si>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</si>
  <si>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</si>
  <si>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</si>
  <si>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</si>
  <si>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</si>
  <si>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</si>
  <si>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</si>
  <si>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</si>
  <si>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</si>
  <si>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</si>
  <si>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</si>
  <si>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</si>
  <si>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</si>
  <si>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</si>
  <si>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</si>
  <si>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</si>
  <si>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</si>
  <si>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</si>
  <si>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</si>
  <si>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</si>
  <si>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</si>
  <si>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</si>
  <si>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</si>
  <si>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</si>
  <si>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</si>
  <si>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</si>
  <si>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</si>
  <si>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</si>
  <si>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</si>
  <si>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</si>
  <si>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</si>
  <si>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</si>
  <si>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</si>
  <si>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</si>
  <si>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</si>
  <si>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</si>
  <si>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</si>
  <si>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</si>
  <si>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</si>
  <si>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</si>
  <si>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</si>
  <si>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</si>
  <si>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</si>
  <si>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</si>
  <si>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</si>
  <si>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</si>
  <si>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</si>
  <si>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</si>
  <si>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</si>
  <si>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</si>
  <si>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</si>
  <si>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</si>
  <si>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</si>
  <si>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</si>
  <si>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</si>
  <si>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</si>
  <si>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</si>
  <si>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</si>
  <si>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</si>
  <si>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</si>
  <si>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</si>
  <si>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</si>
  <si>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</si>
  <si>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</si>
  <si>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</si>
  <si>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</si>
  <si>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</si>
  <si>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</si>
  <si>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</si>
  <si>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</si>
  <si>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</si>
  <si>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</si>
  <si>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</si>
  <si>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</si>
  <si>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</si>
  <si>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</si>
  <si>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</si>
  <si>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</si>
  <si>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</si>
  <si>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</si>
  <si>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</si>
  <si>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</si>
  <si>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</si>
  <si>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</si>
  <si>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</si>
  <si>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</si>
  <si>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</si>
  <si>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</si>
  <si>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</si>
  <si>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</si>
  <si>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</si>
  <si>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</si>
  <si>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</si>
  <si>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</si>
  <si>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</si>
  <si>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</si>
  <si>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</si>
  <si>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</si>
  <si>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</si>
  <si>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</si>
  <si>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</si>
  <si>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</si>
  <si>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</si>
  <si>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</si>
  <si>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</si>
  <si>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</si>
  <si>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</si>
  <si>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</si>
  <si>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</si>
  <si>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</si>
  <si>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</si>
  <si>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</si>
  <si>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</si>
  <si>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</si>
  <si>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</si>
  <si>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</si>
  <si>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</si>
  <si>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</si>
  <si>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</si>
  <si>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</si>
  <si>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</si>
  <si>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</si>
  <si>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</si>
  <si>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</si>
  <si>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</si>
  <si>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</si>
  <si>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</si>
  <si>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</si>
  <si>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</si>
  <si>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</si>
  <si>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</si>
  <si>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</si>
  <si>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</si>
  <si>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</si>
  <si>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</si>
  <si>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</si>
  <si>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</si>
  <si>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</si>
  <si>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</si>
  <si>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</si>
  <si>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</si>
  <si>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</si>
  <si>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</si>
  <si>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</si>
  <si>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</si>
  <si>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</si>
  <si>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</si>
  <si>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</si>
  <si>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</si>
  <si>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</si>
  <si>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</si>
  <si>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</si>
  <si>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</si>
  <si>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</si>
  <si>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</si>
  <si>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</si>
  <si>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</si>
  <si>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</si>
  <si>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</si>
  <si>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</si>
  <si>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</si>
  <si>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</si>
  <si>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</si>
  <si>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</si>
  <si>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</si>
  <si>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</si>
  <si>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</si>
  <si>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</si>
  <si>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</si>
  <si>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</si>
  <si>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</si>
  <si>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</si>
  <si>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</si>
  <si>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</si>
  <si>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</si>
  <si>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</si>
  <si>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</si>
  <si>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</si>
  <si>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</si>
  <si>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</si>
  <si>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</si>
  <si>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</si>
  <si>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</si>
  <si>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</si>
  <si>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</si>
  <si>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</si>
  <si>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</si>
  <si>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</si>
  <si>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</si>
  <si>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</si>
  <si>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</si>
  <si>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</si>
  <si>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</si>
  <si>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</si>
  <si>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</si>
  <si>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</si>
  <si>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</si>
  <si>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</si>
  <si>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</si>
  <si>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</si>
  <si>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</si>
  <si>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</si>
  <si>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</si>
  <si>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</si>
  <si>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</si>
  <si>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</si>
  <si>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</si>
  <si>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</si>
  <si>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</si>
  <si>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</si>
  <si>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</si>
  <si>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</si>
  <si>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</si>
  <si>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</si>
  <si>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</si>
  <si>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</si>
  <si>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</si>
  <si>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</si>
  <si>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</si>
  <si>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</si>
  <si>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</si>
  <si>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</si>
  <si>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</si>
  <si>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</si>
  <si>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</si>
  <si>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</si>
  <si>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</si>
  <si>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</si>
  <si>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</si>
  <si>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</si>
  <si>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</si>
  <si>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</si>
  <si>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</si>
  <si>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</si>
  <si>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</si>
  <si>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</si>
  <si>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</si>
  <si>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</si>
  <si>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</si>
  <si>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</si>
  <si>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</si>
  <si>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</si>
  <si>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</si>
  <si>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</si>
  <si>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</si>
  <si>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</si>
  <si>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</si>
  <si>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</si>
  <si>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</si>
  <si>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</si>
  <si>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</si>
  <si>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</si>
  <si>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</si>
  <si>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</si>
  <si>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</si>
  <si>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</si>
  <si>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</si>
  <si>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</si>
  <si>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</si>
  <si>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</si>
  <si>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</si>
  <si>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</si>
  <si>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</si>
  <si>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</si>
  <si>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</si>
  <si>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</si>
  <si>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</si>
  <si>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</si>
  <si>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</si>
  <si>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</si>
  <si>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</si>
  <si>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</si>
  <si>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</si>
  <si>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</si>
  <si>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</si>
  <si>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</si>
  <si>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</si>
  <si>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</si>
  <si>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</si>
  <si>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</si>
  <si>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</si>
  <si>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</si>
  <si>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</si>
  <si>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</si>
  <si>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</si>
  <si>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</si>
  <si>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</si>
  <si>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</si>
  <si>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</si>
  <si>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</si>
  <si>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</si>
  <si>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</si>
  <si>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</si>
  <si>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</si>
  <si>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</si>
  <si>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</si>
  <si>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</si>
  <si>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</si>
  <si>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</si>
  <si>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</si>
  <si>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</si>
  <si>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</si>
  <si>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</si>
  <si>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</si>
  <si>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</si>
  <si>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</si>
  <si>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</si>
  <si>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</si>
  <si>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</si>
  <si>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</si>
  <si>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</si>
  <si>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</si>
  <si>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</si>
  <si>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</si>
  <si>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</si>
  <si>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</si>
  <si>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</si>
  <si>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</si>
  <si>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</si>
  <si>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</si>
  <si>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</si>
  <si>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</si>
  <si>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</si>
  <si>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</si>
  <si>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</si>
  <si>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</si>
  <si>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</si>
  <si>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</si>
  <si>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</si>
  <si>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</si>
  <si>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</si>
  <si>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</si>
  <si>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</si>
  <si>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</si>
  <si>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</si>
  <si>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</si>
  <si>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</si>
  <si>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</si>
  <si>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</si>
  <si>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</si>
  <si>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</si>
  <si>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</si>
  <si>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</si>
  <si>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</si>
  <si>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</si>
  <si>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</si>
  <si>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</si>
  <si>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</si>
  <si>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</si>
  <si>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</si>
  <si>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</si>
  <si>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</si>
  <si>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</si>
  <si>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</si>
  <si>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</si>
  <si>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</si>
  <si>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</si>
  <si>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</si>
  <si>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</si>
  <si>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</si>
  <si>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</si>
  <si>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</si>
  <si>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</si>
  <si>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</si>
  <si>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</si>
  <si>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</si>
  <si>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</si>
  <si>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</si>
  <si>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</si>
  <si>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</si>
  <si>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</si>
  <si>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</si>
  <si>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</si>
  <si>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</si>
  <si>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</si>
  <si>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</si>
  <si>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</si>
  <si>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</si>
  <si>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</si>
  <si>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</si>
  <si>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</si>
  <si>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</si>
  <si>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</si>
  <si>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</si>
  <si>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</si>
  <si>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</si>
  <si>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</si>
  <si>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</si>
  <si>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</si>
  <si>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</si>
  <si>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</si>
  <si>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</si>
  <si>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</si>
  <si>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</si>
  <si>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</si>
  <si>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</si>
  <si>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</si>
  <si>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Felipe / Valmir</t>
  </si>
  <si>
    <t>Troca de jacaré lado norte de ZEJ</t>
  </si>
  <si>
    <t>AG. TP Pronto para alinhamento de intervalo na oportunidade</t>
  </si>
  <si>
    <t>TP realizando outras atividades com criticidade P0 no AMV / Rerogramado para D+2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</si>
  <si>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</si>
  <si>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</si>
  <si>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</si>
  <si>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</si>
  <si>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</si>
  <si>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</si>
  <si>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Inspeção V98 CCP</t>
  </si>
  <si>
    <t>Solicitado MC1 às 07h29, negado pelo CCo às 08h53 / Ag. Retorno do CCO para nova oportunidade de FX para inspeção do V98</t>
  </si>
  <si>
    <t>Ainda não solicitou a MC1 / Sem mais informações até o momento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</si>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</sst>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474" activePane="bottomRight" state="frozen"/>
      <selection pane="bottomRight" activeCell="BP479" sqref="BP4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1</v>
      </c>
      <c r="BI476" s="17"/>
      <c r="BJ476" s="283" t="s">
        <v>1610</v>
      </c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1</v>
      </c>
      <c r="BI477" s="17"/>
      <c r="BJ477" s="283" t="s">
        <v>1610</v>
      </c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1611</v>
      </c>
      <c r="W479" s="261" t="s">
        <v>1612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1613</v>
      </c>
      <c r="BK479" s="17" t="s">
        <v>1614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1614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1613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1615</v>
      </c>
      <c r="BK482" s="283" t="s">
        <v>1616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1617</v>
      </c>
      <c r="BK483" s="283" t="s">
        <v>1618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23.2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1619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 t="s">
        <v>1620</v>
      </c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t="23.2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1621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1</v>
      </c>
      <c r="BI485" s="17"/>
      <c r="BJ485" s="283" t="s">
        <v>1622</v>
      </c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1623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1</v>
      </c>
      <c r="BI487" s="17"/>
      <c r="BJ487" s="283" t="s">
        <v>1613</v>
      </c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178</v>
      </c>
      <c r="I490" s="143" t="s">
        <v>61</v>
      </c>
      <c r="J490" s="38">
        <v>54</v>
      </c>
      <c r="K490" s="38">
        <v>105</v>
      </c>
      <c r="L490" s="84">
        <v>65</v>
      </c>
      <c r="M490" s="204" t="s">
        <v>1043</v>
      </c>
      <c r="N490" s="204" t="s">
        <v>1044</v>
      </c>
      <c r="O490" s="143">
        <v>0.33333333333333331</v>
      </c>
      <c r="P490" s="143">
        <v>4.1666666666666664E-2</v>
      </c>
      <c r="Q490" s="84">
        <v>40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0" s="81" t="str">
        <f>IFERROR(_xlfn.XLOOKUP(J490, BASE_MAPA!$D$2:$D$260, BASE_MAPA!$I$2:$I$260), "ERRO")</f>
        <v>ZEV</v>
      </c>
      <c r="V490" s="261" t="s">
        <v>958</v>
      </c>
      <c r="W490" s="173" t="s">
        <v>1621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ZPT1051</v>
      </c>
      <c r="AL490" s="279" t="str">
        <f>IF(BS_CONTROLE[[#This Row],[Local - Encerramento]]=0, "-", BS_CONTROLE[[#This Row],[Local - Encerramento]])</f>
        <v>ZEM1</v>
      </c>
      <c r="AM490" s="279" t="str">
        <f>IF(BS_CONTROLE[[#This Row],[Entre - Estações]]=0, "-", BS_CONTROLE[[#This Row],[Entre - Estações]])</f>
        <v>ZPT-ZEV</v>
      </c>
      <c r="AN490" s="279" t="str">
        <f>IF(BS_CONTROLE[[#This Row],[SB]]=0, "-", BS_CONTROLE[[#This Row],[SB]])</f>
        <v>ZPTZEV</v>
      </c>
      <c r="AO490" s="259">
        <f>IF(BS_CONTROLE[[#This Row],[SUB]]=0, "-", BS_CONTROLE[[#This Row],[SUB]])</f>
        <v>54</v>
      </c>
      <c r="AP490" s="260">
        <f>IF(BS_CONTROLE[[#This Row],[KM - Inicio]]=0, "-", BS_CONTROLE[[#This Row],[KM - Inicio]])</f>
        <v>105</v>
      </c>
      <c r="AQ490" s="260">
        <f>IF(BS_CONTROLE[[#This Row],[KM - Fim]]=0, "-", BS_CONTROLE[[#This Row],[KM - Fim]])</f>
        <v>65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0" s="11" t="str">
        <f>IFERROR(_xlfn.XLOOKUP(AO490, BASE_MAPA!$D$2:$D$260, BASE_MAPA!$I$2:$I$260), "ERRO")</f>
        <v>ZEV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1624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1625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1626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1627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1628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1629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1630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1631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1632</v>
      </c>
      <c r="N512" s="204" t="s">
        <v>1633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1634</v>
      </c>
      <c r="W512" s="173" t="s">
        <v>1635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1636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1637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1638</v>
      </c>
      <c r="W515" s="173" t="s">
        <v>1639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5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14" operator="equal">
      <formula>"OPORTUNIDADE"</formula>
    </cfRule>
  </conditionalFormatting>
  <conditionalFormatting sqref="AZ6:AZ523">
    <cfRule type="expression" dxfId="139" priority="18509">
      <formula>$BU6=1</formula>
    </cfRule>
  </conditionalFormatting>
  <conditionalFormatting sqref="BQ6:BQ600">
    <cfRule type="cellIs" dxfId="138" priority="18520" operator="equal">
      <formula>"Produção e Intervalo"</formula>
    </cfRule>
    <cfRule type="cellIs" dxfId="137" priority="18521" operator="equal">
      <formula>"Aderente"</formula>
    </cfRule>
    <cfRule type="cellIs" dxfId="136" priority="18522" operator="equal">
      <formula>"Intervalo"</formula>
    </cfRule>
    <cfRule type="cellIs" dxfId="135" priority="18523" operator="equal">
      <formula>"Produção"</formula>
    </cfRule>
    <cfRule type="cellIs" dxfId="134" priority="18524" operator="equal">
      <formula>"ERRO"</formula>
    </cfRule>
  </conditionalFormatting>
  <conditionalFormatting sqref="BR6:BS553">
    <cfRule type="cellIs" dxfId="133" priority="18502" operator="equal">
      <formula>"*"</formula>
    </cfRule>
    <cfRule type="cellIs" dxfId="132" priority="18503" operator="greaterThanOrEqual">
      <formula>1</formula>
    </cfRule>
    <cfRule type="cellIs" dxfId="131" priority="18504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50" operator="equal">
      <formula>"NÃO"</formula>
    </cfRule>
    <cfRule type="cellIs" dxfId="129" priority="18451" operator="equal">
      <formula>"SIM"</formula>
    </cfRule>
  </conditionalFormatting>
  <conditionalFormatting sqref="X478 X480 X483 X488:X489 X492 X499 X506 X509 X511:X512 X517 X520:X523">
    <cfRule type="cellIs" dxfId="128" priority="18449" operator="equal">
      <formula>"OPORTUNIDADE"</formula>
    </cfRule>
  </conditionalFormatting>
  <conditionalFormatting sqref="Z476:Z480 Z487:Z489 Z483:Z484 Z492 Z496:Z499 Z517 Z501:Z515 Z519:Z523">
    <cfRule type="cellIs" dxfId="127" priority="18447" operator="equal">
      <formula>"NÃO"</formula>
    </cfRule>
    <cfRule type="cellIs" dxfId="126" priority="18448" operator="equal">
      <formula>"SIM"</formula>
    </cfRule>
  </conditionalFormatting>
  <conditionalFormatting sqref="Z476:Z480 Z487:Z489 Z483:Z484 Z492 Z496:Z499 Z517 Z501:Z515 Z519:Z523">
    <cfRule type="cellIs" dxfId="125" priority="18446" operator="equal">
      <formula>"OPORTUNIDADE"</formula>
    </cfRule>
  </conditionalFormatting>
  <conditionalFormatting sqref="Y1048576">
    <cfRule type="cellIs" dxfId="124" priority="18331" operator="equal">
      <formula>"OPORTUNIDADE"</formula>
    </cfRule>
  </conditionalFormatting>
  <conditionalFormatting sqref="Y1048576">
    <cfRule type="cellIs" dxfId="123" priority="18329" operator="equal">
      <formula>"NÃO"</formula>
    </cfRule>
    <cfRule type="cellIs" dxfId="122" priority="18330" operator="equal">
      <formula>"SIM"</formula>
    </cfRule>
  </conditionalFormatting>
  <conditionalFormatting sqref="Z524:Z549">
    <cfRule type="cellIs" dxfId="121" priority="18066" operator="equal">
      <formula>"OPORTUNIDADE"</formula>
    </cfRule>
  </conditionalFormatting>
  <conditionalFormatting sqref="Z524:Z549">
    <cfRule type="cellIs" dxfId="120" priority="18064" operator="equal">
      <formula>"NÃO"</formula>
    </cfRule>
    <cfRule type="cellIs" dxfId="119" priority="18065" operator="equal">
      <formula>"SIM"</formula>
    </cfRule>
  </conditionalFormatting>
  <conditionalFormatting sqref="X550">
    <cfRule type="cellIs" dxfId="118" priority="18052" operator="equal">
      <formula>"NÃO"</formula>
    </cfRule>
    <cfRule type="cellIs" dxfId="117" priority="18053" operator="equal">
      <formula>"SIM"</formula>
    </cfRule>
  </conditionalFormatting>
  <conditionalFormatting sqref="X550">
    <cfRule type="cellIs" dxfId="116" priority="18051" operator="equal">
      <formula>"OPORTUNIDADE"</formula>
    </cfRule>
  </conditionalFormatting>
  <conditionalFormatting sqref="Z550">
    <cfRule type="cellIs" dxfId="115" priority="18049" operator="equal">
      <formula>"NÃO"</formula>
    </cfRule>
    <cfRule type="cellIs" dxfId="114" priority="18050" operator="equal">
      <formula>"SIM"</formula>
    </cfRule>
  </conditionalFormatting>
  <conditionalFormatting sqref="Z550">
    <cfRule type="cellIs" dxfId="113" priority="18048" operator="equal">
      <formula>"OPORTUNIDADE"</formula>
    </cfRule>
  </conditionalFormatting>
  <conditionalFormatting sqref="BI550">
    <cfRule type="iconSet" priority="180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8">
      <iconSet showValue="0">
        <cfvo type="percent" val="0"/>
        <cfvo type="num" val="1"/>
        <cfvo type="num" val="1" gte="0"/>
      </iconSet>
    </cfRule>
    <cfRule type="iconSet" priority="180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8">
      <formula>$BU493=1</formula>
    </cfRule>
  </conditionalFormatting>
  <conditionalFormatting sqref="AZ526:AZ550">
    <cfRule type="expression" dxfId="111" priority="18828">
      <formula>$BU498=1</formula>
    </cfRule>
  </conditionalFormatting>
  <conditionalFormatting sqref="BI524:BI549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63" operator="equal">
      <formula>"*"</formula>
    </cfRule>
    <cfRule type="cellIs" dxfId="109" priority="13464" operator="greaterThanOrEqual">
      <formula>1</formula>
    </cfRule>
    <cfRule type="cellIs" dxfId="108" priority="13465" operator="lessThan">
      <formula>1</formula>
    </cfRule>
  </conditionalFormatting>
  <conditionalFormatting sqref="BJ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1" operator="equal">
      <formula>"OPORTUNIDADE"</formula>
    </cfRule>
  </conditionalFormatting>
  <conditionalFormatting sqref="Y158">
    <cfRule type="cellIs" dxfId="106" priority="99" operator="equal">
      <formula>"NÃO"</formula>
    </cfRule>
    <cfRule type="cellIs" dxfId="105" priority="100" operator="equal">
      <formula>"SIM"</formula>
    </cfRule>
  </conditionalFormatting>
  <conditionalFormatting sqref="BO6:BO208 BO210:BO600"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01">
      <iconSet showValue="0">
        <cfvo type="percent" val="0"/>
        <cfvo type="num" val="1"/>
        <cfvo type="num" val="1" gte="0"/>
      </iconSet>
    </cfRule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76:BK481 BK484:BK600">
    <cfRule type="iconSet" priority="1891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478 BP480:BP600">
    <cfRule type="iconSet" priority="1892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1641</v>
      </c>
      <c r="C4" s="329" t="s">
        <v>1642</v>
      </c>
      <c r="D4" s="329" t="s">
        <v>1643</v>
      </c>
      <c r="E4" s="329" t="s">
        <v>1644</v>
      </c>
      <c r="F4" s="329" t="s">
        <v>8</v>
      </c>
      <c r="G4" s="329" t="s">
        <v>1645</v>
      </c>
    </row>
    <row r="5" spans="2:8">
      <c r="B5" s="332" t="s">
        <v>1153</v>
      </c>
      <c r="C5" s="332">
        <v>314978</v>
      </c>
      <c r="D5" s="332" t="s">
        <v>1646</v>
      </c>
      <c r="E5" s="332" t="s">
        <v>541</v>
      </c>
      <c r="F5" s="332" t="s">
        <v>101</v>
      </c>
      <c r="G5" s="333">
        <v>46143</v>
      </c>
    </row>
    <row r="6" spans="2:8">
      <c r="B6" s="332" t="s">
        <v>1647</v>
      </c>
      <c r="C6" s="332">
        <v>256790</v>
      </c>
      <c r="D6" s="332" t="s">
        <v>1648</v>
      </c>
      <c r="E6" s="332" t="s">
        <v>541</v>
      </c>
      <c r="F6" s="332" t="s">
        <v>1649</v>
      </c>
      <c r="G6" s="333">
        <v>45992</v>
      </c>
    </row>
    <row r="7" spans="2:8">
      <c r="B7" s="332" t="s">
        <v>1650</v>
      </c>
      <c r="C7" s="332">
        <v>265193</v>
      </c>
      <c r="D7" s="332" t="s">
        <v>1651</v>
      </c>
      <c r="E7" s="332" t="s">
        <v>542</v>
      </c>
      <c r="F7" s="332" t="s">
        <v>1500</v>
      </c>
      <c r="G7" s="332" t="s">
        <v>1652</v>
      </c>
    </row>
    <row r="8" spans="2:8">
      <c r="B8" s="332" t="s">
        <v>1653</v>
      </c>
      <c r="C8" s="332">
        <v>293716</v>
      </c>
      <c r="D8" s="332" t="s">
        <v>1654</v>
      </c>
      <c r="E8" s="332" t="s">
        <v>542</v>
      </c>
      <c r="F8" s="332" t="s">
        <v>1500</v>
      </c>
      <c r="G8" s="333">
        <v>46204</v>
      </c>
    </row>
    <row r="9" spans="2:8">
      <c r="B9" s="332" t="s">
        <v>1655</v>
      </c>
      <c r="C9" s="332">
        <v>257258</v>
      </c>
      <c r="D9" s="332" t="s">
        <v>1656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1657</v>
      </c>
      <c r="C10" s="332">
        <v>371147</v>
      </c>
      <c r="D10" s="332" t="s">
        <v>1658</v>
      </c>
      <c r="E10" s="332" t="s">
        <v>543</v>
      </c>
      <c r="F10" s="332" t="s">
        <v>144</v>
      </c>
      <c r="G10" s="332" t="s">
        <v>1652</v>
      </c>
    </row>
    <row r="11" spans="2:8">
      <c r="B11" s="332" t="s">
        <v>1659</v>
      </c>
      <c r="C11" s="332">
        <v>259230</v>
      </c>
      <c r="D11" s="332" t="s">
        <v>1660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1661</v>
      </c>
      <c r="C12" s="332">
        <v>370705</v>
      </c>
      <c r="D12" s="332"/>
      <c r="E12" s="332" t="s">
        <v>543</v>
      </c>
      <c r="F12" s="332" t="s">
        <v>144</v>
      </c>
      <c r="G12" s="332" t="s">
        <v>1652</v>
      </c>
    </row>
    <row r="13" spans="2:8">
      <c r="B13" s="332" t="s">
        <v>1662</v>
      </c>
      <c r="C13" s="332">
        <v>258542</v>
      </c>
      <c r="D13" s="332" t="s">
        <v>1663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1664</v>
      </c>
      <c r="C14" s="332">
        <v>257050</v>
      </c>
      <c r="D14" s="332" t="s">
        <v>1665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1667</v>
      </c>
      <c r="E3" s="324" t="s">
        <v>1668</v>
      </c>
      <c r="F3" s="324" t="s">
        <v>1669</v>
      </c>
      <c r="G3" s="329" t="s">
        <v>1670</v>
      </c>
      <c r="H3" s="324" t="s">
        <v>1671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1672</v>
      </c>
      <c r="H4" s="327"/>
    </row>
    <row r="5" spans="3:8" ht="29.25">
      <c r="C5" s="325" t="s">
        <v>541</v>
      </c>
      <c r="D5" s="325" t="s">
        <v>1673</v>
      </c>
      <c r="E5" s="326">
        <v>46000</v>
      </c>
      <c r="F5" s="325">
        <v>9000</v>
      </c>
      <c r="G5" s="330" t="s">
        <v>1674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1675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1676</v>
      </c>
      <c r="G7" s="331" t="s">
        <v>1677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1678</v>
      </c>
      <c r="G8" s="330" t="s">
        <v>1679</v>
      </c>
      <c r="H8" s="325" t="s">
        <v>1680</v>
      </c>
    </row>
    <row r="9" spans="3:8">
      <c r="C9" s="325" t="s">
        <v>463</v>
      </c>
      <c r="D9" s="325" t="s">
        <v>1681</v>
      </c>
      <c r="E9" s="326">
        <v>45993</v>
      </c>
      <c r="F9" s="325">
        <v>12000</v>
      </c>
      <c r="G9" s="330" t="s">
        <v>1682</v>
      </c>
      <c r="H9" s="325"/>
    </row>
    <row r="10" spans="3:8" ht="29.25">
      <c r="C10" s="325" t="s">
        <v>463</v>
      </c>
      <c r="D10" s="325" t="s">
        <v>1683</v>
      </c>
      <c r="E10" s="326">
        <v>45993</v>
      </c>
      <c r="F10" s="325">
        <v>9000</v>
      </c>
      <c r="G10" s="330" t="s">
        <v>1684</v>
      </c>
      <c r="H10" s="325"/>
    </row>
    <row r="11" spans="3:8" ht="29.25">
      <c r="C11" s="325" t="s">
        <v>463</v>
      </c>
      <c r="D11" s="325" t="s">
        <v>1685</v>
      </c>
      <c r="E11" s="326">
        <v>45993</v>
      </c>
      <c r="F11" s="325">
        <v>10000</v>
      </c>
      <c r="G11" s="330" t="s">
        <v>1684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1686</v>
      </c>
      <c r="H12" s="325" t="s">
        <v>1687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1688</v>
      </c>
      <c r="W1" s="397"/>
      <c r="X1" s="397"/>
      <c r="Y1" s="104"/>
    </row>
    <row r="2" spans="1:25" s="101" customFormat="1" ht="11.25" customHeight="1">
      <c r="A2" s="105" t="s">
        <v>1689</v>
      </c>
      <c r="B2" s="105" t="s">
        <v>1690</v>
      </c>
      <c r="C2" s="105" t="s">
        <v>313</v>
      </c>
      <c r="D2" s="106" t="s">
        <v>874</v>
      </c>
      <c r="E2" s="106" t="s">
        <v>875</v>
      </c>
      <c r="F2" s="106" t="s">
        <v>1691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1692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ZEV-ZPT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ZPT1051</v>
      </c>
      <c r="J488" s="110" t="str">
        <f>IF(SP_SUL!I490="","*",SP_SUL!I490)</f>
        <v>ZEM1</v>
      </c>
      <c r="K488" s="110" t="str">
        <f>IF(SP_SUL!M490="","*",SP_SUL!M490)</f>
        <v>ZPT-ZEV</v>
      </c>
      <c r="L488" s="337" t="str">
        <f>IF(SP_SUL!N490="","*",SP_SUL!N490)</f>
        <v>ZPTZEV</v>
      </c>
      <c r="M488" s="111">
        <f>IF(SP_SUL!J490="","*",SP_SUL!J490)</f>
        <v>54</v>
      </c>
      <c r="N488" s="270">
        <f>IF(SP_SUL!K490="","*",SP_SUL!K490)</f>
        <v>105</v>
      </c>
      <c r="O488" s="270">
        <f>IF(SP_SUL!L490="","*",SP_SUL!L490)</f>
        <v>65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40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1694</v>
      </c>
      <c r="D5" s="399"/>
      <c r="E5" s="399"/>
      <c r="F5" s="399"/>
      <c r="G5" s="399"/>
      <c r="H5" s="399"/>
      <c r="I5" s="399"/>
      <c r="J5" s="400"/>
      <c r="K5" s="401" t="s">
        <v>1695</v>
      </c>
      <c r="L5" s="402"/>
      <c r="M5" s="402"/>
      <c r="N5" s="402"/>
      <c r="O5" s="403" t="s">
        <v>1696</v>
      </c>
      <c r="P5" s="404"/>
      <c r="Q5" s="405"/>
    </row>
    <row r="6" spans="1:17" s="94" customFormat="1" ht="15.75" customHeight="1">
      <c r="A6" s="88" t="s">
        <v>1691</v>
      </c>
      <c r="B6" s="95" t="s">
        <v>1690</v>
      </c>
      <c r="C6" s="96" t="s">
        <v>874</v>
      </c>
      <c r="D6" s="97" t="s">
        <v>875</v>
      </c>
      <c r="E6" s="96" t="s">
        <v>1697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1698</v>
      </c>
      <c r="M6" s="139" t="s">
        <v>335</v>
      </c>
      <c r="N6" s="140" t="s">
        <v>869</v>
      </c>
      <c r="O6" s="246" t="s">
        <v>912</v>
      </c>
      <c r="P6" s="157"/>
      <c r="Q6" s="193" t="s">
        <v>1699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1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1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1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1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ZEV-ZPT</v>
      </c>
      <c r="E469" s="100" t="str">
        <f>IF(SP_SUL!D490="","*",SP_SUL!D490)</f>
        <v>V98</v>
      </c>
      <c r="F469" s="100" t="str">
        <f>IF(SP_SUL!H490="","*",SP_SUL!H490)</f>
        <v>ZPT1051</v>
      </c>
      <c r="G469" s="100" t="str">
        <f>IF(SP_SUL!M490="","*",SP_SUL!M490)</f>
        <v>ZPT-ZEV</v>
      </c>
      <c r="H469" s="154">
        <f>IF(SP_SUL!K490="","*",SP_SUL!K490)</f>
        <v>105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ZPT1051</v>
      </c>
      <c r="L469" s="141" t="str">
        <f>IF(SP_SUL!AM490="","*",SP_SUL!AM490)</f>
        <v>ZPT-ZEV</v>
      </c>
      <c r="M469" s="141">
        <f>IF(SP_SUL!AP490="","*",SP_SUL!AP490)</f>
        <v>105</v>
      </c>
      <c r="N469" s="141" t="str">
        <f>IF(SP_SUL!AM490="","*",SP_SUL!AM490)</f>
        <v>ZPT-ZEV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1700</v>
      </c>
      <c r="C2" s="96" t="s">
        <v>859</v>
      </c>
      <c r="D2" s="96" t="s">
        <v>861</v>
      </c>
      <c r="E2" s="96" t="s">
        <v>1701</v>
      </c>
      <c r="F2" s="96" t="s">
        <v>1702</v>
      </c>
      <c r="G2" s="96" t="s">
        <v>1703</v>
      </c>
      <c r="H2" s="96" t="s">
        <v>1704</v>
      </c>
      <c r="I2" s="96" t="s">
        <v>1705</v>
      </c>
      <c r="J2" s="96" t="s">
        <v>1706</v>
      </c>
      <c r="K2" s="131" t="s">
        <v>1707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ZPT1051</v>
      </c>
      <c r="F466" s="137" t="str">
        <f>IF(SP_SUL!M490="","*",SP_SUL!M490)</f>
        <v>ZPT-ZEV</v>
      </c>
      <c r="G466" s="121" t="str">
        <f>IF(SP_SUL!I490="","*",SP_SUL!I490)</f>
        <v>ZEM1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2025-12-20T15:55:55Z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