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27" documentId="8_{B6337239-1A00-434D-AAD0-422EA1FEB5AE}" xr6:coauthVersionLast="47" xr6:coauthVersionMax="47" xr10:uidLastSave="{0BB66D5A-4D4D-4B1A-A429-0B7609399E6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AM546" i="1"/>
  <c r="AN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M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S546" i="12" s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0" i="1" l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<sst xmlns="http://schemas.openxmlformats.org/spreadsheetml/2006/main" count="12504" uniqueCount="1839">
  <si>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</si>
  <si>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</si>
  <si>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</si>
  <si>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</si>
  <si>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</si>
  <si>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</si>
  <si>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</si>
  <si>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</si>
  <si>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</si>
  <si>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</si>
  <si>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</si>
  <si>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</si>
  <si>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</si>
  <si>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</si>
  <si>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</si>
  <si>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</si>
  <si>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</si>
  <si>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</si>
  <si>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</si>
  <si>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</si>
  <si>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</si>
  <si>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</si>
  <si>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</si>
  <si>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</si>
  <si>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</si>
  <si>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</si>
  <si>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</si>
  <si>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</si>
  <si>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</si>
  <si>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</si>
  <si>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</si>
  <si>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</si>
  <si>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</si>
  <si>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</si>
  <si>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</si>
  <si>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</si>
  <si>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</si>
  <si>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</si>
  <si>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</si>
  <si>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</si>
  <si>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</si>
  <si>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</si>
  <si>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</si>
  <si>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</si>
  <si>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</si>
  <si>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</si>
  <si>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</si>
  <si>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</si>
  <si>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</si>
  <si>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</si>
  <si>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</si>
  <si>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</si>
  <si>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</si>
  <si>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</si>
  <si>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</si>
  <si>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</si>
  <si>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</si>
  <si>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</si>
  <si>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</si>
  <si>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</si>
  <si>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</si>
  <si>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</si>
  <si>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</si>
  <si>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</si>
  <si>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</si>
  <si>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</si>
  <si>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</si>
  <si>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</si>
  <si>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</si>
  <si>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</si>
  <si>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</si>
  <si>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</si>
  <si>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</si>
  <si>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</si>
  <si>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</si>
  <si>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</si>
  <si>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</si>
  <si>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</si>
  <si>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</si>
  <si>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</si>
  <si>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</si>
  <si>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</si>
  <si>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</si>
  <si>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</si>
  <si>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</si>
  <si>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</si>
  <si>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</si>
  <si>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</si>
  <si>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</si>
  <si>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</si>
  <si>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</si>
  <si>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</si>
  <si>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</si>
  <si>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</si>
  <si>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</si>
  <si>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</si>
  <si>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</si>
  <si>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</si>
  <si>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</si>
  <si>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</si>
  <si>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</si>
  <si>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</si>
  <si>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</si>
  <si>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</si>
  <si>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</si>
  <si>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</si>
  <si>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</si>
  <si>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</si>
  <si>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</si>
  <si>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</si>
  <si>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</si>
  <si>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</si>
  <si>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</si>
  <si>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</si>
  <si>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</si>
  <si>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</si>
  <si>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</si>
  <si>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</si>
  <si>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</si>
  <si>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</si>
  <si>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</si>
  <si>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</si>
  <si>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</si>
  <si>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</si>
  <si>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</si>
  <si>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</si>
  <si>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</si>
  <si>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</si>
  <si>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</si>
  <si>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</si>
  <si>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</si>
  <si>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</si>
  <si>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</si>
  <si>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</si>
  <si>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</si>
  <si>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</si>
  <si>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</si>
  <si>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</si>
  <si>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</si>
  <si>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</si>
  <si>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</si>
  <si>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</si>
  <si>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</si>
  <si>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</si>
  <si>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</si>
  <si>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</si>
  <si>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</si>
  <si>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</si>
  <si>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</si>
  <si>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</si>
  <si>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</si>
  <si>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</si>
  <si>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</si>
  <si>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</si>
  <si>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</si>
  <si>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</si>
  <si>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</si>
  <si>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</si>
  <si>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</si>
  <si>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</si>
  <si>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</si>
  <si>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</si>
  <si>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</si>
  <si>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</si>
  <si>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</si>
  <si>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</si>
  <si>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</si>
  <si>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</si>
  <si>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</si>
  <si>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</si>
  <si>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</si>
  <si>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</si>
  <si>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</si>
  <si>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</si>
  <si>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</si>
  <si>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</si>
  <si>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</si>
  <si>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</si>
  <si>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</si>
  <si>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</si>
  <si>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</si>
  <si>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</si>
  <si>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</si>
  <si>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</si>
  <si>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</si>
  <si>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</si>
  <si>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</si>
  <si>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</si>
  <si>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</si>
  <si>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</si>
  <si>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</si>
  <si>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</si>
  <si>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</si>
  <si>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</si>
  <si>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</si>
  <si>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</si>
  <si>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</si>
  <si>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</si>
  <si>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</si>
  <si>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</si>
  <si>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</si>
  <si>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</si>
  <si>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</si>
  <si>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</si>
  <si>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</si>
  <si>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</si>
  <si>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</si>
  <si>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</si>
  <si>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</si>
  <si>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</si>
  <si>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</si>
  <si>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</si>
  <si>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</si>
  <si>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</si>
  <si>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</si>
  <si>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</si>
  <si>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</si>
  <si>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</si>
  <si>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</si>
  <si>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</si>
  <si>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</si>
  <si>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</si>
  <si>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</si>
  <si>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</si>
  <si>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</si>
  <si>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</si>
  <si>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</si>
  <si>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</si>
  <si>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</si>
  <si>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</si>
  <si>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</si>
  <si>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</si>
  <si>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</si>
  <si>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</si>
  <si>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</si>
  <si>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</si>
  <si>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</si>
  <si>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</si>
  <si>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</si>
  <si>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</si>
  <si>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</si>
  <si>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</si>
  <si>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</si>
  <si>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</si>
  <si>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</si>
  <si>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</si>
  <si>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</si>
  <si>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</si>
  <si>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</si>
  <si>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</si>
  <si>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</si>
  <si>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</si>
  <si>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</si>
  <si>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</si>
  <si>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</si>
  <si>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</si>
  <si>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</si>
  <si>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</si>
  <si>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</si>
  <si>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</si>
  <si>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</si>
  <si>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</si>
  <si>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</si>
  <si>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</si>
  <si>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</si>
  <si>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</si>
  <si>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</si>
  <si>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</si>
  <si>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</si>
  <si>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</si>
  <si>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</si>
  <si>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</si>
  <si>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</si>
  <si>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</si>
  <si>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</si>
  <si>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</si>
  <si>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</si>
  <si>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</si>
  <si>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</si>
  <si>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</si>
  <si>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</si>
  <si>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</si>
  <si>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</si>
  <si>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</si>
  <si>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</si>
  <si>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</si>
  <si>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</si>
  <si>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</si>
  <si>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</si>
  <si>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</si>
  <si>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</si>
  <si>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</si>
  <si>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</si>
  <si>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</si>
  <si>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</si>
  <si>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</si>
  <si>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</si>
  <si>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</si>
  <si>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</si>
  <si>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</si>
  <si>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</si>
  <si>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</si>
  <si>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</si>
  <si>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</si>
  <si>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</si>
  <si>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</si>
  <si>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</si>
  <si>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</si>
  <si>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</si>
  <si>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</si>
  <si>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</si>
  <si>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</si>
  <si>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</si>
  <si>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</si>
  <si>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</si>
  <si>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</si>
  <si>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</si>
  <si>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</si>
  <si>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</si>
  <si>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</si>
  <si>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</si>
  <si>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</si>
  <si>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</si>
  <si>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</si>
  <si>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</si>
  <si>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</si>
  <si>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</si>
  <si>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</si>
  <si>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</si>
  <si>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</si>
  <si>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</si>
  <si>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</si>
  <si>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</si>
  <si>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</si>
  <si>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</si>
  <si>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</si>
  <si>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</si>
  <si>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</si>
  <si>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</si>
  <si>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</si>
  <si>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</si>
  <si>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</si>
  <si>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</si>
  <si>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</si>
  <si>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</si>
  <si>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</si>
  <si>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</si>
  <si>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</si>
  <si>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</si>
  <si>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</si>
  <si>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</si>
  <si>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</si>
  <si>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</si>
  <si>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</si>
  <si>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</si>
  <si>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</si>
  <si>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</si>
  <si>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</si>
  <si>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</si>
  <si>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</si>
  <si>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</si>
  <si>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</si>
  <si>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</si>
  <si>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</si>
  <si>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</si>
  <si>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</si>
  <si>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</si>
  <si>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</si>
  <si>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</si>
  <si>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</si>
  <si>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</si>
  <si>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</si>
  <si>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</si>
  <si>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</si>
  <si>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</si>
  <si>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</si>
  <si>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</si>
  <si>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</si>
  <si>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</si>
  <si>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</si>
  <si>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</si>
  <si>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</si>
  <si>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</si>
  <si>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</si>
  <si>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</si>
  <si>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</si>
  <si>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</si>
  <si>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</si>
  <si>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</si>
  <si>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</si>
  <si>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</si>
  <si>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</si>
  <si>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</si>
  <si>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</si>
  <si>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</si>
  <si>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</si>
  <si>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</si>
  <si>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</si>
  <si>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</si>
  <si>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</si>
  <si>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</si>
  <si>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</si>
  <si>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</si>
  <si>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</si>
  <si>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</si>
  <si>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</si>
  <si>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</si>
  <si>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</si>
  <si>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</si>
  <si>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</si>
  <si>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</si>
  <si>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</si>
  <si>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</si>
  <si>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</si>
  <si>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</si>
  <si>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</si>
  <si>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</si>
  <si>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</si>
  <si>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</si>
  <si>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</si>
  <si>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</si>
  <si>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</si>
  <si>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</si>
  <si>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</si>
  <si>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</si>
  <si>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</si>
  <si>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</si>
  <si>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</si>
  <si>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</si>
  <si>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</si>
  <si>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</si>
  <si>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</si>
  <si>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</si>
  <si>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</si>
  <si>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</si>
  <si>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</si>
  <si>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</si>
  <si>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</si>
  <si>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</si>
  <si>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</si>
  <si>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</si>
  <si>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</si>
  <si>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</si>
  <si>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</si>
  <si>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</si>
  <si>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</si>
  <si>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</si>
  <si>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</si>
  <si>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</si>
  <si>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</si>
  <si>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</si>
  <si>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</si>
  <si>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</si>
  <si>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</si>
  <si>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</si>
  <si>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</si>
  <si>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</si>
  <si>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</si>
  <si>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</si>
  <si>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</si>
  <si>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</si>
  <si>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</si>
  <si>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</si>
  <si>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</si>
  <si>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</si>
  <si>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</si>
  <si>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</si>
  <si>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</si>
  <si>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</si>
  <si>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</si>
  <si>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</si>
  <si>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</si>
  <si>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</si>
  <si>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</si>
  <si>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</si>
  <si>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</si>
  <si>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</si>
  <si>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</si>
  <si>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</si>
  <si>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</si>
  <si>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</si>
  <si>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</si>
  <si>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</si>
  <si>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</si>
  <si>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</si>
  <si>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</si>
  <si>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</si>
  <si>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</si>
  <si>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</si>
  <si>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</si>
  <si>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</si>
  <si>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</si>
  <si>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</si>
  <si>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</si>
  <si>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</si>
  <si>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</si>
  <si>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</si>
  <si>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</si>
  <si>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</si>
  <si>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</si>
  <si>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</si>
  <si>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</si>
  <si>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</si>
  <si>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</si>
  <si>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</si>
  <si>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</si>
  <si>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</si>
  <si>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</si>
  <si>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</si>
  <si>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</si>
  <si>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</si>
  <si>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</si>
  <si>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</si>
  <si>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</si>
  <si>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</si>
  <si>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</si>
  <si>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</si>
  <si>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</si>
  <si>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</si>
  <si>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</si>
  <si>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</si>
  <si>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</si>
  <si>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</si>
  <si>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</si>
  <si>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</si>
  <si>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</si>
  <si>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</si>
  <si>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</si>
  <si>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</si>
  <si>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</si>
  <si>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</si>
  <si>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</si>
  <si>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</si>
  <si>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</si>
  <si>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</si>
  <si>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</si>
  <si>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</si>
  <si>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</si>
  <si>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</si>
  <si>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</si>
  <si>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</si>
  <si>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</si>
  <si>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</si>
  <si>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</si>
  <si>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</si>
  <si>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</si>
  <si>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</si>
  <si>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</si>
  <si>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</si>
  <si>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</si>
  <si>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</si>
  <si>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</si>
  <si>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</si>
  <si>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</si>
  <si>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</si>
  <si>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</si>
  <si>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</si>
  <si>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</si>
  <si>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</si>
  <si>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</si>
  <si>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</si>
  <si>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</si>
  <si>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</si>
  <si>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</si>
  <si>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</si>
  <si>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</si>
  <si>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</si>
  <si>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</si>
  <si>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</si>
  <si>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</si>
  <si>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</si>
  <si>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</si>
  <si>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</si>
  <si>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</si>
  <si>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</si>
  <si>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</si>
  <si>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</si>
  <si>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</si>
  <si>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</si>
  <si>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</si>
  <si>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</si>
  <si>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</si>
  <si>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</si>
  <si>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</si>
  <si>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</si>
  <si>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</si>
  <si>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</si>
  <si>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</si>
  <si>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</si>
  <si>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</si>
  <si>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</si>
  <si>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</si>
  <si>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</si>
  <si>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</si>
  <si>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</si>
  <si>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</si>
  <si>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</si>
  <si>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</si>
  <si>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</si>
  <si>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</si>
  <si>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</si>
  <si>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</si>
  <si>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</si>
  <si>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</si>
  <si>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</si>
  <si>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</si>
  <si>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</si>
  <si>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</si>
  <si>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</si>
  <si>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</si>
  <si>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</si>
  <si>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</si>
  <si>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</si>
  <si>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</si>
  <si>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</si>
  <si>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</si>
  <si>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</si>
  <si>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</si>
  <si>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</si>
  <si>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</si>
  <si>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</si>
  <si>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</si>
  <si>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</si>
  <si>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</si>
  <si>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</si>
  <si>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</si>
  <si>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</si>
  <si>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</si>
  <si>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</si>
  <si>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</si>
  <si>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</si>
  <si>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</si>
  <si>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</si>
  <si>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</si>
  <si>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</si>
  <si>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</si>
  <si>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</si>
  <si>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</si>
  <si>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</si>
  <si>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</si>
  <si>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</si>
  <si>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</si>
  <si>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</si>
  <si>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</si>
  <si>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</si>
  <si>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</si>
  <si>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</si>
  <si>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</si>
  <si>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</si>
  <si>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</si>
  <si>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</si>
  <si>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</si>
  <si>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</si>
  <si>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</si>
  <si>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</si>
  <si>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</si>
  <si>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</si>
  <si>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</si>
  <si>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</si>
  <si>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</si>
  <si>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</si>
  <si>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</si>
  <si>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</si>
  <si>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</si>
  <si>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</si>
  <si>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</si>
  <si>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</si>
  <si>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</si>
  <si>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</si>
  <si>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</si>
  <si>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</si>
  <si>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</si>
  <si>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</si>
  <si>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</si>
  <si>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</si>
  <si>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</si>
  <si>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</si>
  <si>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</si>
  <si>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</si>
  <si>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</si>
  <si>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</si>
  <si>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</si>
  <si>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</si>
  <si>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</si>
  <si>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</si>
  <si>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</si>
  <si>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</si>
  <si>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</si>
  <si>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</si>
  <si>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</si>
  <si>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</si>
  <si>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</si>
  <si>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</si>
  <si>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</si>
  <si>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</si>
  <si>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</si>
  <si>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</si>
  <si>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</si>
  <si>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</si>
  <si>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</si>
  <si>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</si>
  <si>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</si>
  <si>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</si>
  <si>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</si>
  <si>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</si>
  <si>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</si>
  <si>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</si>
  <si>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</si>
  <si>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</si>
  <si>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</si>
  <si>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</si>
  <si>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</si>
  <si>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</si>
  <si>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</si>
  <si>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</si>
  <si>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</si>
  <si>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</si>
  <si>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</si>
  <si>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</si>
  <si>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</si>
  <si>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</si>
  <si>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</si>
  <si>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</si>
  <si>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</si>
  <si>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</si>
  <si>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</si>
  <si>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</si>
  <si>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</si>
  <si>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</si>
  <si>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</si>
  <si>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</si>
  <si>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</si>
  <si>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</si>
  <si>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</si>
  <si>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</si>
  <si>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</si>
  <si>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</si>
  <si>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</si>
  <si>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</si>
  <si>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</si>
  <si>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</si>
  <si>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</si>
  <si>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</si>
  <si>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</si>
  <si>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</si>
  <si>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</si>
  <si>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</si>
  <si>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</si>
  <si>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</si>
  <si>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</si>
  <si>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</si>
  <si>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</si>
  <si>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</si>
  <si>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</si>
  <si>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</si>
  <si>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</si>
  <si>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</si>
  <si>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</si>
  <si>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</si>
  <si>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</si>
  <si>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</si>
  <si>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</si>
  <si>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</si>
  <si>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</si>
  <si>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</si>
  <si>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</si>
  <si>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</si>
  <si>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</si>
  <si>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</si>
  <si>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</si>
  <si>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</si>
  <si>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</si>
  <si>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</si>
  <si>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</si>
  <si>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</si>
  <si>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</si>
  <si>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</si>
  <si>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</si>
  <si>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</si>
  <si>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</si>
  <si>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</si>
  <si>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</si>
  <si>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</si>
  <si>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</si>
  <si>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</si>
  <si>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</si>
  <si>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</si>
  <si>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</si>
  <si>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</si>
  <si>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</si>
  <si>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</si>
  <si>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</si>
  <si>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</si>
  <si>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</si>
  <si>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</si>
  <si>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</si>
  <si>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</si>
  <si>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</si>
  <si>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</si>
  <si>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</si>
  <si>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</si>
  <si>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</si>
  <si>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</si>
  <si>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</si>
  <si>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</si>
  <si>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</si>
  <si>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</si>
  <si>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</si>
  <si>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</si>
  <si>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</si>
  <si>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</si>
  <si>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</si>
  <si>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</si>
  <si>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</si>
  <si>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</si>
  <si>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</si>
  <si>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</si>
  <si>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</si>
  <si>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</si>
  <si>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</si>
  <si>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</si>
  <si>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</si>
  <si>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</si>
  <si>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</si>
  <si>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</si>
  <si>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</si>
  <si>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</si>
  <si>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</si>
  <si>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</si>
  <si>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</si>
  <si>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</si>
  <si>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</si>
  <si>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</si>
  <si>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</si>
  <si>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</si>
  <si>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</si>
  <si>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</si>
  <si>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</si>
  <si>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</si>
  <si>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</si>
  <si>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</si>
  <si>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</si>
  <si>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</si>
  <si>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</si>
  <si>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</si>
  <si>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</si>
  <si>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</si>
  <si>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</si>
  <si>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</si>
  <si>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</si>
  <si>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</si>
  <si>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</si>
  <si>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</si>
  <si>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</si>
  <si>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</si>
  <si>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</si>
  <si>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</si>
  <si>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</si>
  <si>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</si>
  <si>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</si>
  <si>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</si>
  <si>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</si>
  <si>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</si>
  <si>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</si>
  <si>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</si>
  <si>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</si>
  <si>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</si>
  <si>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</si>
  <si>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</si>
  <si>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</si>
  <si>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</si>
  <si>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</si>
  <si>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</si>
  <si>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</si>
  <si>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</si>
  <si>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</si>
  <si>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</si>
  <si>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</si>
  <si>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</si>
  <si>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</si>
  <si>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</si>
  <si>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</si>
  <si>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</si>
  <si>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</si>
  <si>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</si>
  <si>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</si>
  <si>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</si>
  <si>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</si>
  <si>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</si>
  <si>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</si>
  <si>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</si>
  <si>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</si>
  <si>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</si>
  <si>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</si>
  <si>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</si>
  <si>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</si>
  <si>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</si>
  <si>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</si>
  <si>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</si>
  <si>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</si>
  <si>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</si>
  <si>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</si>
  <si>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</si>
  <si>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</si>
  <si>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</si>
  <si>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</si>
  <si>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</si>
  <si>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</si>
  <si>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</si>
  <si>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</si>
  <si>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</si>
  <si>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</si>
  <si>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</si>
  <si>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</si>
  <si>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</si>
  <si>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</si>
  <si>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</si>
  <si>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</si>
  <si>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</si>
  <si>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</si>
  <si>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</si>
  <si>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</si>
  <si>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</si>
  <si>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</si>
  <si>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</si>
  <si>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</si>
  <si>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</si>
  <si>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</si>
  <si>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</si>
  <si>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</si>
  <si>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</si>
  <si>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</si>
  <si>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</si>
  <si>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</si>
  <si>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</si>
  <si>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</si>
  <si>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</si>
  <si>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</si>
  <si>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</si>
  <si>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</si>
  <si>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</si>
  <si>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</si>
  <si>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</si>
  <si>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</si>
  <si>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</si>
  <si>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</si>
  <si>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</si>
  <si>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</si>
  <si>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</si>
  <si>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</si>
  <si>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</si>
  <si>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</si>
  <si>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</si>
  <si>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</si>
  <si>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</si>
  <si>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</si>
  <si>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</si>
  <si>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</si>
  <si>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</si>
  <si>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</si>
  <si>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</si>
  <si>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</si>
  <si>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</si>
  <si>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</si>
  <si>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</si>
  <si>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</si>
  <si>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</si>
  <si>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</si>
  <si>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</si>
  <si>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</si>
  <si>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</si>
  <si>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</si>
  <si>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</si>
  <si>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</si>
  <si>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</si>
  <si>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</si>
  <si>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</si>
  <si>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</si>
  <si>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</si>
  <si>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</si>
  <si>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</si>
  <si>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</si>
  <si>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</si>
  <si>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</si>
  <si>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</si>
  <si>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</si>
  <si>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</si>
  <si>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</si>
  <si>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</si>
  <si>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</si>
  <si>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</si>
  <si>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</si>
  <si>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</si>
  <si>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</si>
  <si>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</si>
  <si>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</si>
  <si>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</si>
  <si>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</si>
  <si>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</si>
  <si>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</si>
  <si>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</si>
  <si>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</si>
  <si>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</si>
  <si>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</si>
  <si>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</si>
  <si>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</si>
  <si>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</si>
  <si>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</si>
  <si>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</si>
  <si>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</si>
  <si>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</si>
  <si>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</si>
  <si>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</si>
  <si>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</si>
  <si>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</si>
  <si>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</si>
  <si>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</si>
  <si>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</si>
  <si>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</si>
  <si>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</si>
  <si>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</si>
  <si>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</si>
  <si>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</si>
  <si>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</si>
  <si>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</si>
  <si>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</si>
  <si>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</si>
  <si>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</si>
  <si>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</si>
  <si>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</si>
  <si>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</si>
  <si>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</si>
  <si>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</si>
  <si>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</si>
  <si>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</si>
  <si>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</si>
  <si>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</si>
  <si>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</si>
  <si>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</si>
  <si>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</si>
  <si>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</si>
  <si>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</si>
  <si>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</si>
  <si>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</si>
  <si>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</si>
  <si>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</si>
  <si>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</si>
  <si>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</si>
  <si>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</si>
  <si>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</si>
  <si>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</si>
  <si>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</si>
  <si>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</si>
  <si>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</si>
  <si>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</si>
  <si>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</si>
  <si>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</si>
  <si>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</si>
  <si>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</si>
  <si>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</si>
  <si>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</si>
  <si>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</si>
  <si>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</si>
  <si>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</si>
  <si>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</si>
  <si>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</si>
  <si>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</si>
  <si>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</si>
  <si>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</si>
  <si>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</si>
  <si>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</si>
  <si>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</si>
  <si>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</si>
  <si>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</si>
  <si>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</si>
  <si>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</si>
  <si>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</si>
  <si>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</si>
  <si>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</si>
  <si>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</si>
  <si>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</si>
  <si>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</si>
  <si>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</si>
  <si>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</si>
  <si>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</si>
  <si>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</si>
  <si>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</si>
  <si>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</si>
  <si>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</si>
  <si>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</si>
  <si>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</si>
  <si>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</si>
  <si>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</si>
  <si>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</si>
  <si>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</si>
  <si>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</si>
  <si>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</si>
  <si>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</si>
  <si>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</si>
  <si>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</si>
  <si>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</si>
  <si>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</si>
  <si>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</si>
  <si>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</si>
  <si>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</si>
  <si>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</si>
  <si>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</si>
  <si>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</si>
  <si>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</si>
  <si>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</si>
  <si>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</si>
  <si>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</si>
  <si>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</si>
  <si>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</si>
  <si>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</si>
  <si>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</si>
  <si>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</si>
  <si>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</si>
  <si>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</si>
  <si>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</si>
  <si>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</si>
  <si>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</si>
  <si>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</si>
  <si>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</si>
  <si>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</si>
  <si>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</si>
  <si>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</si>
  <si>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</si>
  <si>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</si>
  <si>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</si>
  <si>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</si>
  <si>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</si>
  <si>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</si>
  <si>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</si>
  <si>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</si>
  <si>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</si>
  <si>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</si>
  <si>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</si>
  <si>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</si>
  <si>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</si>
  <si>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</si>
  <si>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</si>
  <si>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</si>
  <si>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</si>
  <si>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</si>
  <si>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</si>
  <si>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</si>
  <si>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</si>
  <si>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</si>
  <si>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</si>
  <si>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</si>
  <si>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</si>
  <si>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</si>
  <si>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</si>
  <si>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</si>
  <si>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</si>
  <si>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</si>
  <si>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</si>
  <si>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</si>
  <si>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</si>
  <si>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</si>
  <si>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</si>
  <si>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</si>
  <si>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</si>
  <si>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</si>
  <si>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</si>
  <si>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</si>
  <si>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</si>
  <si>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</si>
  <si>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</si>
  <si>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</si>
  <si>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</si>
  <si>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</si>
  <si>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</si>
  <si>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</si>
  <si>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</si>
  <si>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</si>
  <si>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</si>
  <si>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</si>
  <si>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</si>
  <si>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</si>
  <si>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</si>
  <si>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</si>
  <si>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</si>
  <si>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</si>
  <si>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</si>
  <si>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</si>
  <si>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</si>
  <si>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</si>
  <si>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</si>
  <si>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</si>
  <si>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</si>
  <si>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</si>
  <si>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</si>
  <si>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</si>
  <si>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</si>
  <si>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</si>
  <si>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</si>
  <si>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</si>
  <si>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</si>
  <si>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</si>
  <si>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</si>
  <si>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</si>
  <si>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</si>
  <si>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</si>
  <si>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</si>
  <si>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</si>
  <si>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</si>
  <si>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</si>
  <si>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</si>
  <si>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</si>
  <si>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</si>
  <si>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</si>
  <si>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</si>
  <si>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</si>
  <si>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</si>
  <si>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</si>
  <si>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</si>
  <si>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</si>
  <si>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</si>
  <si>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</si>
  <si>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</si>
  <si>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</si>
  <si>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</si>
  <si>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</si>
  <si>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</si>
  <si>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</si>
  <si>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</si>
  <si>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</si>
  <si>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</si>
  <si>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</si>
  <si>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</si>
  <si>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</si>
  <si>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</si>
  <si>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</si>
  <si>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</si>
  <si>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</si>
  <si>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</si>
  <si>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</si>
  <si>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</si>
  <si>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</si>
  <si>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</si>
  <si>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</si>
  <si>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</si>
  <si>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</si>
  <si>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</si>
  <si>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</si>
  <si>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</si>
  <si>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</si>
  <si>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</si>
  <si>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</si>
  <si>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</si>
  <si>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</si>
  <si>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</si>
  <si>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</si>
  <si>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</si>
  <si>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</si>
  <si>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</si>
  <si>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</si>
  <si>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</si>
  <si>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</si>
  <si>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</si>
  <si>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</si>
  <si>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</si>
  <si>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</si>
  <si>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</si>
  <si>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</si>
  <si>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</si>
  <si>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</si>
  <si>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</si>
  <si>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</si>
  <si>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</si>
  <si>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</si>
  <si>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</si>
  <si>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</si>
  <si>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</si>
  <si>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</si>
  <si>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</si>
  <si>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</si>
  <si>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</si>
  <si>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</si>
  <si>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</si>
  <si>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</si>
  <si>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</si>
  <si>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</si>
  <si>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</si>
  <si>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</si>
  <si>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</si>
  <si>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</si>
  <si>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</si>
  <si>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</si>
  <si>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</si>
  <si>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</si>
  <si>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</si>
  <si>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</si>
  <si>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</si>
  <si>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</si>
  <si>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</si>
  <si>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</si>
  <si>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</si>
  <si>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</si>
  <si>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</si>
  <si>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</si>
  <si>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</si>
  <si>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</si>
  <si>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</si>
  <si>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</si>
  <si>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</si>
  <si>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</si>
  <si>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</si>
  <si>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</si>
  <si>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</si>
  <si>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</si>
  <si>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</si>
  <si>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</si>
  <si>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</si>
  <si>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</si>
  <si>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</si>
  <si>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</si>
  <si>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</si>
  <si>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</si>
  <si>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</si>
  <si>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</si>
  <si>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</si>
  <si>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</si>
  <si>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</si>
  <si>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</si>
  <si>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</si>
  <si>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</si>
  <si>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</si>
  <si>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</si>
  <si>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</si>
  <si>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</si>
  <si>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</si>
  <si>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</si>
  <si>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</si>
  <si>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</si>
  <si>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</si>
  <si>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</si>
  <si>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</si>
  <si>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</si>
  <si>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</si>
  <si>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</si>
  <si>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</si>
  <si>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</si>
  <si>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</si>
  <si>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</si>
  <si>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</si>
  <si>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</si>
  <si>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</si>
  <si>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</si>
  <si>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</si>
  <si>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</si>
  <si>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</si>
  <si>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</si>
  <si>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</si>
  <si>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</si>
  <si>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</si>
  <si>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</si>
  <si>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</si>
  <si>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</si>
  <si>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</si>
  <si>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</si>
  <si>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</si>
  <si>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</si>
  <si>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</si>
  <si>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</si>
  <si>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</si>
  <si>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</si>
  <si>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</si>
  <si>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</si>
  <si>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</si>
  <si>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</si>
  <si>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</si>
  <si>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</si>
  <si>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</si>
  <si>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</si>
  <si>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</si>
  <si>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</si>
  <si>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</si>
  <si>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</si>
  <si>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</si>
  <si>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</si>
  <si>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</si>
  <si>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</si>
  <si>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</si>
  <si>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</si>
  <si>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</si>
  <si>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</si>
  <si>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</si>
  <si>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</si>
  <si>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</si>
  <si>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</si>
  <si>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</si>
  <si>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</si>
  <si>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</si>
  <si>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</si>
  <si>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</si>
  <si>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</si>
  <si>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</si>
  <si>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</si>
  <si>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</si>
  <si>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</si>
  <si>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</si>
  <si>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</si>
  <si>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</si>
  <si>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</si>
  <si>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</si>
  <si>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</si>
  <si>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</si>
  <si>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</si>
  <si>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</si>
  <si>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</si>
  <si>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</si>
  <si>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</si>
  <si>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</si>
  <si>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</si>
  <si>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</si>
  <si>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</si>
  <si>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</si>
  <si>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</si>
  <si>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</si>
  <si>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</si>
  <si>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</si>
  <si>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</si>
  <si>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</si>
  <si>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</si>
  <si>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</si>
  <si>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</si>
  <si>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</si>
  <si>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</si>
  <si>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</si>
  <si>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</si>
  <si>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</si>
  <si>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</si>
  <si>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</si>
  <si>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</si>
  <si>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</si>
  <si>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</si>
  <si>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</si>
  <si>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</si>
  <si>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</si>
  <si>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</si>
  <si>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</si>
  <si>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</si>
  <si>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</si>
  <si>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</si>
  <si>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</si>
  <si>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</si>
  <si>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</si>
  <si>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</si>
  <si>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</si>
  <si>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</si>
  <si>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</si>
  <si>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</si>
  <si>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</si>
  <si>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</si>
  <si>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</si>
  <si>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</si>
  <si>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</si>
  <si>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</si>
  <si>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</si>
  <si>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</si>
  <si>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</si>
  <si>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</si>
  <si>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</si>
  <si>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</si>
  <si>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</si>
  <si>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</si>
  <si>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</si>
  <si>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</si>
  <si>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</si>
  <si>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</si>
  <si>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</si>
  <si>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</si>
  <si>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</si>
  <si>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</si>
  <si>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</si>
  <si>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</si>
  <si>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</si>
  <si>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</si>
  <si>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</si>
  <si>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</si>
  <si>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</si>
  <si>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</si>
  <si>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</si>
  <si>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</si>
  <si>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</si>
  <si>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</si>
  <si>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</si>
  <si>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</si>
  <si>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</si>
  <si>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</si>
  <si>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</si>
  <si>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</si>
  <si>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</si>
  <si>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</si>
  <si>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</si>
  <si>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</si>
  <si>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</si>
  <si>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</si>
  <si>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</si>
  <si>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</si>
  <si>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</si>
  <si>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</si>
  <si>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</si>
  <si>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</si>
  <si>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</si>
  <si>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</si>
  <si>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</si>
  <si>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</si>
  <si>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</si>
  <si>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</si>
  <si>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</si>
  <si>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</si>
  <si>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</si>
  <si>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</si>
  <si>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</si>
  <si>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</si>
  <si>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</si>
  <si>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</si>
  <si>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</si>
  <si>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</si>
  <si>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</si>
  <si>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</si>
  <si>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</si>
  <si>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</si>
  <si>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</si>
  <si>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</si>
  <si>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</si>
  <si>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</si>
  <si>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</si>
  <si>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</si>
  <si>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</si>
  <si>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</si>
  <si>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</si>
  <si>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</si>
  <si>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</si>
  <si>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</si>
  <si>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</si>
  <si>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</si>
  <si>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</si>
  <si>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</si>
  <si>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</si>
  <si>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</si>
  <si>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</si>
  <si>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</si>
  <si>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</si>
  <si>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</si>
  <si>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</si>
  <si>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</si>
  <si>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</si>
  <si>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</si>
  <si>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</si>
  <si>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</si>
  <si>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</si>
  <si>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</si>
  <si>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</si>
  <si>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</si>
  <si>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</si>
  <si>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</si>
  <si>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</si>
  <si>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</si>
  <si>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</si>
  <si>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</si>
  <si>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</si>
  <si>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</si>
  <si>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</si>
  <si>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</si>
  <si>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</si>
  <si>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</si>
  <si>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</si>
  <si>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</si>
  <si>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</si>
  <si>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</si>
  <si>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</si>
  <si>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</si>
  <si>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</si>
  <si>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</si>
  <si>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</si>
  <si>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</si>
  <si>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</si>
  <si>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</si>
  <si>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</si>
  <si>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</si>
  <si>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</si>
  <si>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</si>
  <si>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</si>
  <si>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</si>
  <si>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</si>
  <si>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</si>
  <si>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</si>
  <si>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</si>
  <si>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</si>
  <si>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</si>
  <si>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</si>
  <si>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</si>
  <si>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</si>
  <si>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</si>
  <si>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</si>
  <si>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</si>
  <si>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</si>
  <si>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</si>
  <si>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</si>
  <si>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</si>
  <si>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</si>
  <si>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</si>
  <si>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</si>
  <si>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</si>
  <si>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</si>
  <si>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</si>
  <si>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</si>
  <si>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</si>
  <si>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</si>
  <si>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</si>
  <si>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</si>
  <si>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</si>
  <si>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</si>
  <si>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</si>
  <si>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</si>
  <si>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</si>
  <si>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</si>
  <si>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</si>
  <si>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</si>
  <si>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</si>
  <si>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</si>
  <si>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</si>
  <si>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</si>
  <si>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</si>
  <si>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</si>
  <si>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</si>
  <si>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</si>
  <si>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</si>
  <si>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</si>
  <si>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</si>
  <si>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</si>
  <si>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</si>
  <si>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</si>
  <si>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</si>
  <si>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</si>
  <si>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</si>
  <si>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</si>
  <si>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</si>
  <si>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</si>
  <si>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</si>
  <si>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</si>
  <si>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</si>
  <si>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</si>
  <si>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</si>
  <si>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</si>
  <si>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</si>
  <si>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</si>
  <si>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</si>
  <si>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</si>
  <si>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</si>
  <si>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</si>
  <si>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</si>
  <si>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</si>
  <si>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</si>
  <si>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</si>
  <si>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</si>
  <si>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</si>
  <si>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</si>
  <si>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</si>
  <si>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</si>
  <si>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</si>
  <si>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</si>
  <si>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</si>
  <si>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</si>
  <si>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</si>
  <si>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</si>
  <si>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</si>
  <si>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</si>
  <si>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</si>
  <si>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</si>
  <si>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</si>
  <si>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</si>
  <si>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</si>
  <si>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</si>
  <si>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</si>
  <si>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</si>
  <si>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</si>
  <si>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</si>
  <si>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</si>
  <si>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</si>
  <si>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</si>
  <si>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</si>
  <si>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</si>
  <si>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</si>
  <si>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</si>
  <si>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</si>
  <si>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</si>
  <si>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</si>
  <si>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</si>
  <si>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</si>
  <si>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</si>
  <si>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</si>
  <si>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</si>
  <si>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</si>
  <si>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</si>
  <si>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</si>
  <si>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</si>
  <si>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</si>
  <si>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</si>
  <si>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</si>
  <si>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</si>
  <si>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</si>
  <si>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</si>
  <si>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</si>
  <si>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</si>
  <si>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</si>
  <si>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</si>
  <si>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</si>
  <si>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</si>
  <si>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</si>
  <si>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</si>
  <si>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</si>
  <si>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</si>
  <si>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</si>
  <si>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</si>
  <si>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</si>
  <si>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</si>
  <si>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</si>
  <si>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</si>
  <si>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</si>
  <si>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</si>
  <si>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</si>
  <si>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</si>
  <si>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</si>
  <si>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</si>
  <si>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</si>
  <si>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</si>
  <si>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</si>
  <si>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</si>
  <si>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</si>
  <si>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</si>
  <si>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</si>
  <si>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</si>
  <si>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</si>
  <si>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</si>
  <si>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</si>
  <si>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</si>
  <si>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</si>
  <si>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</si>
  <si>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</si>
  <si>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</si>
  <si>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</si>
  <si>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</si>
  <si>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</si>
  <si>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</si>
  <si>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</si>
  <si>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</si>
  <si>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</si>
  <si>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 xml:space="preserve">MC1 08h54 / </t>
  </si>
  <si>
    <t>ZKW-ZKE</t>
  </si>
  <si>
    <t>Inspeção Auto de linha</t>
  </si>
  <si>
    <t>EXTRA</t>
  </si>
  <si>
    <t>fiXO</t>
  </si>
  <si>
    <t xml:space="preserve">MC1 08h45 / </t>
  </si>
  <si>
    <t>Sem maquinista auxiliar</t>
  </si>
  <si>
    <t>TP não solicita intervalo/ folga</t>
  </si>
  <si>
    <t>TP pronto 08h16 /  aguardando oportunidade de faixa</t>
  </si>
  <si>
    <t>Descarga de dormente</t>
  </si>
  <si>
    <t xml:space="preserve">MC1 08h53 / 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</si>
  <si>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</si>
  <si>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</si>
  <si>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</si>
  <si>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</si>
  <si>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</si>
  <si>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</si>
  <si>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TP pronto 09h06 / 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</si>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</sst>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561" activePane="bottomRight" state="frozen"/>
      <selection pane="bottomRight" activeCell="B570" sqref="B5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>V9346017</v>
      </c>
      <c r="B570" s="167">
        <v>46017</v>
      </c>
      <c r="C570" s="240"/>
      <c r="D570" s="241" t="s">
        <v>528</v>
      </c>
      <c r="E570" s="277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3">
        <v>56</v>
      </c>
      <c r="K570" s="223">
        <v>217.75</v>
      </c>
      <c r="L570" s="178">
        <v>218.75</v>
      </c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8">
        <v>300</v>
      </c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5" t="s">
        <v>929</v>
      </c>
      <c r="W570" s="249" t="s">
        <v>1098</v>
      </c>
      <c r="X570" s="241" t="s">
        <v>667</v>
      </c>
      <c r="Y570" s="180"/>
      <c r="Z570" s="180"/>
      <c r="AA570" s="178">
        <v>1</v>
      </c>
      <c r="AB570" s="71" t="s">
        <v>659</v>
      </c>
      <c r="AC570" s="71" t="s">
        <v>654</v>
      </c>
      <c r="AD570" s="163">
        <v>0.35416666666666669</v>
      </c>
      <c r="AE570" s="178">
        <v>6373</v>
      </c>
      <c r="AF570" s="178" t="s">
        <v>317</v>
      </c>
      <c r="AG570" s="178" t="s">
        <v>317</v>
      </c>
      <c r="AH570" s="181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5" t="str">
        <f>IF(BS_CONTROLE[[#This Row],[Local - Partida]]=0, "-", BS_CONTROLE[[#This Row],[Local - Partida]])</f>
        <v>ZYU1</v>
      </c>
      <c r="AL570" s="265" t="str">
        <f>IF(BS_CONTROLE[[#This Row],[Local - Encerramento]]=0, "-", BS_CONTROLE[[#This Row],[Local - Encerramento]])</f>
        <v>ZYU1</v>
      </c>
      <c r="AM570" s="265" t="str">
        <f>IF(BS_CONTROLE[[#This Row],[Entre - Estações]]=0, "-", BS_CONTROLE[[#This Row],[Entre - Estações]])</f>
        <v>ZST-ZXI</v>
      </c>
      <c r="AN570" s="265" t="str">
        <f>IF(BS_CONTROLE[[#This Row],[SB]]=0, "-", BS_CONTROLE[[#This Row],[SB]])</f>
        <v>216ZXI2</v>
      </c>
      <c r="AO570" s="247">
        <f>IF(BS_CONTROLE[[#This Row],[SUB]]=0, "-", BS_CONTROLE[[#This Row],[SUB]])</f>
        <v>56</v>
      </c>
      <c r="AP570" s="248">
        <f>IF(BS_CONTROLE[[#This Row],[KM - Inicio]]=0, "-", BS_CONTROLE[[#This Row],[KM - Inicio]])</f>
        <v>217.75</v>
      </c>
      <c r="AQ570" s="248">
        <f>IF(BS_CONTROLE[[#This Row],[KM - Fim]]=0, "-", BS_CONTROLE[[#This Row],[KM - Fim]])</f>
        <v>218.75</v>
      </c>
      <c r="AR570" s="266">
        <v>0.37083333333333335</v>
      </c>
      <c r="AS570" s="266"/>
      <c r="AT570" s="266"/>
      <c r="AU570" s="268"/>
      <c r="AV570" s="268"/>
      <c r="AW570" s="268"/>
      <c r="AX570" s="242"/>
      <c r="AY570" s="183">
        <f>IF(D570="","*",IFERROR(IF(ISODD(COUNT(AS570:AX570)),"ERRO",SUM((AT570-AS570),(AV570-AU570),(AX570-AW570))),"ERRO"))</f>
        <v>0</v>
      </c>
      <c r="AZ570" s="161"/>
      <c r="BA570" s="243"/>
      <c r="BB570" s="179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9" t="str">
        <f>IF(BS_CONTROLE[[#This Row],[Responsavel pelo boletim]]=0, "-", BS_CONTROLE[[#This Row],[Responsavel pelo boletim]])</f>
        <v>Saulo</v>
      </c>
      <c r="BG570" s="185"/>
      <c r="BH570" s="308">
        <v>1</v>
      </c>
      <c r="BI570" s="244"/>
      <c r="BJ570" s="271" t="s">
        <v>1753</v>
      </c>
      <c r="BK570" s="245"/>
      <c r="BL570" s="185"/>
      <c r="BM570" s="180"/>
      <c r="BN570" s="180"/>
      <c r="BO570" s="164"/>
      <c r="BP570" s="245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1754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1755</v>
      </c>
      <c r="X571" s="241" t="s">
        <v>1756</v>
      </c>
      <c r="Y571" s="180"/>
      <c r="Z571" s="180"/>
      <c r="AA571" s="178">
        <v>1</v>
      </c>
      <c r="AB571" s="161" t="s">
        <v>1757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1758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1759</v>
      </c>
      <c r="BK572" s="245" t="s">
        <v>1759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1759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1760</v>
      </c>
      <c r="BK573" s="245" t="s">
        <v>1760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1760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1761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 t="s">
        <v>994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52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43" t="s">
        <v>317</v>
      </c>
      <c r="I583" s="143" t="s">
        <v>317</v>
      </c>
      <c r="J583" s="38">
        <v>55</v>
      </c>
      <c r="K583" s="38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43">
        <v>0.41666666666666669</v>
      </c>
      <c r="P583" s="143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1756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1768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1770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1771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1772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1773</v>
      </c>
      <c r="E3" s="309" t="s">
        <v>1774</v>
      </c>
      <c r="F3" s="309" t="s">
        <v>1775</v>
      </c>
      <c r="G3" s="314" t="s">
        <v>1776</v>
      </c>
      <c r="H3" s="309" t="s">
        <v>1777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1778</v>
      </c>
      <c r="E5" s="311">
        <v>46013</v>
      </c>
      <c r="F5" s="310">
        <v>7000</v>
      </c>
      <c r="G5" s="315" t="s">
        <v>1779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1780</v>
      </c>
      <c r="G6" s="315" t="s">
        <v>1779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1781</v>
      </c>
      <c r="G7" s="316" t="s">
        <v>1782</v>
      </c>
      <c r="H7" s="312" t="s">
        <v>1783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1784</v>
      </c>
      <c r="H8" s="310" t="s">
        <v>1785</v>
      </c>
    </row>
    <row r="9" spans="3:8">
      <c r="C9" s="310" t="s">
        <v>463</v>
      </c>
      <c r="D9" s="310" t="s">
        <v>1786</v>
      </c>
      <c r="E9" s="311">
        <v>45993</v>
      </c>
      <c r="F9" s="310">
        <v>12000</v>
      </c>
      <c r="G9" s="315" t="s">
        <v>1787</v>
      </c>
      <c r="H9" s="310"/>
    </row>
    <row r="10" spans="3:8" ht="29.25">
      <c r="C10" s="310" t="s">
        <v>463</v>
      </c>
      <c r="D10" s="310" t="s">
        <v>1788</v>
      </c>
      <c r="E10" s="311">
        <v>45993</v>
      </c>
      <c r="F10" s="310">
        <v>9000</v>
      </c>
      <c r="G10" s="315" t="s">
        <v>1789</v>
      </c>
      <c r="H10" s="310"/>
    </row>
    <row r="11" spans="3:8" ht="29.25">
      <c r="C11" s="310" t="s">
        <v>463</v>
      </c>
      <c r="D11" s="310" t="s">
        <v>1790</v>
      </c>
      <c r="E11" s="311">
        <v>45993</v>
      </c>
      <c r="F11" s="310">
        <v>10000</v>
      </c>
      <c r="G11" s="315" t="s">
        <v>1789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1791</v>
      </c>
      <c r="G12" s="315" t="s">
        <v>1792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1794</v>
      </c>
      <c r="C4" s="314" t="s">
        <v>1795</v>
      </c>
      <c r="D4" s="314" t="s">
        <v>1796</v>
      </c>
      <c r="E4" s="314" t="s">
        <v>1797</v>
      </c>
      <c r="F4" s="314" t="s">
        <v>8</v>
      </c>
      <c r="G4" s="314" t="s">
        <v>1798</v>
      </c>
    </row>
    <row r="5" spans="2:8">
      <c r="B5" s="317" t="s">
        <v>1153</v>
      </c>
      <c r="C5" s="317">
        <v>314978</v>
      </c>
      <c r="D5" s="317" t="s">
        <v>1799</v>
      </c>
      <c r="E5" s="317" t="s">
        <v>541</v>
      </c>
      <c r="F5" s="317" t="s">
        <v>101</v>
      </c>
      <c r="G5" s="318">
        <v>46143</v>
      </c>
    </row>
    <row r="6" spans="2:8">
      <c r="B6" s="317" t="s">
        <v>1800</v>
      </c>
      <c r="C6" s="317">
        <v>256790</v>
      </c>
      <c r="D6" s="317" t="s">
        <v>1801</v>
      </c>
      <c r="E6" s="317" t="s">
        <v>541</v>
      </c>
      <c r="F6" s="317" t="s">
        <v>1802</v>
      </c>
      <c r="G6" s="318">
        <v>45992</v>
      </c>
    </row>
    <row r="7" spans="2:8">
      <c r="B7" s="317" t="s">
        <v>1803</v>
      </c>
      <c r="C7" s="317">
        <v>265193</v>
      </c>
      <c r="D7" s="317" t="s">
        <v>1804</v>
      </c>
      <c r="E7" s="317" t="s">
        <v>542</v>
      </c>
      <c r="F7" s="317" t="s">
        <v>1500</v>
      </c>
      <c r="G7" s="317" t="s">
        <v>1805</v>
      </c>
    </row>
    <row r="8" spans="2:8">
      <c r="B8" s="317" t="s">
        <v>1806</v>
      </c>
      <c r="C8" s="317">
        <v>293716</v>
      </c>
      <c r="D8" s="317" t="s">
        <v>1807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1808</v>
      </c>
      <c r="C9" s="317">
        <v>257258</v>
      </c>
      <c r="D9" s="317" t="s">
        <v>1809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1810</v>
      </c>
      <c r="C10" s="317">
        <v>371147</v>
      </c>
      <c r="D10" s="317" t="s">
        <v>1811</v>
      </c>
      <c r="E10" s="317" t="s">
        <v>543</v>
      </c>
      <c r="F10" s="317" t="s">
        <v>144</v>
      </c>
      <c r="G10" s="317" t="s">
        <v>1805</v>
      </c>
    </row>
    <row r="11" spans="2:8">
      <c r="B11" s="317" t="s">
        <v>1812</v>
      </c>
      <c r="C11" s="317">
        <v>259230</v>
      </c>
      <c r="D11" s="317" t="s">
        <v>1813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1814</v>
      </c>
      <c r="C12" s="317">
        <v>370705</v>
      </c>
      <c r="D12" s="317"/>
      <c r="E12" s="317" t="s">
        <v>543</v>
      </c>
      <c r="F12" s="317" t="s">
        <v>144</v>
      </c>
      <c r="G12" s="317" t="s">
        <v>1805</v>
      </c>
    </row>
    <row r="13" spans="2:8">
      <c r="B13" s="317" t="s">
        <v>1815</v>
      </c>
      <c r="C13" s="317">
        <v>258542</v>
      </c>
      <c r="D13" s="317" t="s">
        <v>1816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1817</v>
      </c>
      <c r="C14" s="317">
        <v>257050</v>
      </c>
      <c r="D14" s="317" t="s">
        <v>1818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1819</v>
      </c>
      <c r="D5" s="382"/>
      <c r="E5" s="382"/>
      <c r="F5" s="382"/>
      <c r="G5" s="382"/>
      <c r="H5" s="382"/>
      <c r="I5" s="382"/>
      <c r="J5" s="383"/>
      <c r="K5" s="384" t="s">
        <v>1820</v>
      </c>
      <c r="L5" s="385"/>
      <c r="M5" s="385"/>
      <c r="N5" s="385"/>
      <c r="O5" s="386" t="s">
        <v>1821</v>
      </c>
      <c r="P5" s="387"/>
      <c r="Q5" s="388"/>
    </row>
    <row r="6" spans="1:17" s="94" customFormat="1" ht="15.75" customHeight="1">
      <c r="A6" s="88" t="s">
        <v>1822</v>
      </c>
      <c r="B6" s="95" t="s">
        <v>1823</v>
      </c>
      <c r="C6" s="96" t="s">
        <v>874</v>
      </c>
      <c r="D6" s="97" t="s">
        <v>875</v>
      </c>
      <c r="E6" s="96" t="s">
        <v>1824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1825</v>
      </c>
      <c r="M6" s="139" t="s">
        <v>335</v>
      </c>
      <c r="N6" s="140" t="s">
        <v>869</v>
      </c>
      <c r="O6" s="234" t="s">
        <v>912</v>
      </c>
      <c r="P6" s="157"/>
      <c r="Q6" s="190" t="s">
        <v>1826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 xml:space="preserve">MC1 08h54 / 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 xml:space="preserve">MC1 08h45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TP em preparação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 xml:space="preserve">MC1 08h53 / 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 xml:space="preserve">TP pronto 09h06 / 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1827</v>
      </c>
      <c r="W1" s="394"/>
      <c r="X1" s="394"/>
      <c r="Y1" s="104"/>
    </row>
    <row r="2" spans="1:25" s="101" customFormat="1" ht="11.25" customHeight="1">
      <c r="A2" s="105" t="s">
        <v>1828</v>
      </c>
      <c r="B2" s="105" t="s">
        <v>1823</v>
      </c>
      <c r="C2" s="105" t="s">
        <v>313</v>
      </c>
      <c r="D2" s="106" t="s">
        <v>874</v>
      </c>
      <c r="E2" s="106" t="s">
        <v>875</v>
      </c>
      <c r="F2" s="106" t="s">
        <v>1822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1829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2" t="str">
        <f>IF(SP_SUL!N570="","*",SP_SUL!N570)</f>
        <v>216ZXI2</v>
      </c>
      <c r="M568" s="111">
        <f>IF(SP_SUL!J570="","*",SP_SUL!J570)</f>
        <v>56</v>
      </c>
      <c r="N568" s="258">
        <f>IF(SP_SUL!K570="","*",SP_SUL!K570)</f>
        <v>217.75</v>
      </c>
      <c r="O568" s="258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1830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1831</v>
      </c>
      <c r="C2" s="96" t="s">
        <v>859</v>
      </c>
      <c r="D2" s="96" t="s">
        <v>861</v>
      </c>
      <c r="E2" s="96" t="s">
        <v>1832</v>
      </c>
      <c r="F2" s="96" t="s">
        <v>1833</v>
      </c>
      <c r="G2" s="96" t="s">
        <v>1834</v>
      </c>
      <c r="H2" s="96" t="s">
        <v>1835</v>
      </c>
      <c r="I2" s="96" t="s">
        <v>1836</v>
      </c>
      <c r="J2" s="96" t="s">
        <v>1837</v>
      </c>
      <c r="K2" s="131" t="s">
        <v>1838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2025-12-26T12:27:16Z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