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71" documentId="8_{B6337239-1A00-434D-AAD0-422EA1FEB5AE}" xr6:coauthVersionLast="47" xr6:coauthVersionMax="47" xr10:uidLastSave="{5ACA5FD4-DEF9-4F72-9C63-805CB10E19CA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 a="1"/>
  <c r="H77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<sst xmlns="http://schemas.openxmlformats.org/spreadsheetml/2006/main" count="5062" uniqueCount="1482">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</sst>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AY1" activePane="topRight" state="frozen"/>
      <selection pane="topRight" activeCell="BH779" sqref="BH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478</v>
      </c>
      <c r="I76" s="135" t="s">
        <v>417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0.33333333333333331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TCS291</v>
      </c>
      <c r="AL76" s="175" t="str">
        <f>IF(BS_CONTROLE[[#This Row],[Local - Encerramento]]=0, "-", BS_CONTROLE[[#This Row],[Local - Encerramento]])</f>
        <v>TIN1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>MARCOS (TF-520)46062</v>
      </c>
      <c r="B77" s="133">
        <v>46062</v>
      </c>
      <c r="C77" s="7">
        <f>IF(BS_CONTROLE[[#This Row],[DATA]]="","",WEEKNUM(BS_CONTROLE[[#This Row],[DATA]]))</f>
        <v>7</v>
      </c>
      <c r="D77" s="45" t="s">
        <v>334</v>
      </c>
      <c r="E77" s="185">
        <v>94</v>
      </c>
      <c r="F77" s="134" t="s">
        <v>193</v>
      </c>
      <c r="G77" s="8" t="str">
        <f>IF(D77="","*",VLOOKUP(F77,BS_ATIVIDADE[#All],3,FALSE))</f>
        <v>SOLDA</v>
      </c>
      <c r="H77" s="14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7" s="135" t="s">
        <v>11</v>
      </c>
      <c r="J77" s="151">
        <v>74</v>
      </c>
      <c r="K77" s="151">
        <v>280.5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7" s="135">
        <v>0.375</v>
      </c>
      <c r="P77" s="135">
        <v>8.3333333333333329E-2</v>
      </c>
      <c r="Q77" s="71">
        <v>1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BASE_MAPA!$B$2:$B$420, BASE_MAPA!$G$2:$G$420), "ERRO")</f>
        <v>MARCO INICIAL - ALTO ARAGUAIA</v>
      </c>
      <c r="V77" s="143" t="s">
        <v>1324</v>
      </c>
      <c r="W77" s="135" t="s">
        <v>1314</v>
      </c>
      <c r="X77" s="152" t="s">
        <v>1004</v>
      </c>
      <c r="Y77" s="129"/>
      <c r="Z77" s="129"/>
      <c r="AA77" s="71" t="s">
        <v>11</v>
      </c>
      <c r="AB77" s="59" t="s">
        <v>11</v>
      </c>
      <c r="AC77" s="59" t="s">
        <v>11</v>
      </c>
      <c r="AD77" s="135" t="s">
        <v>11</v>
      </c>
      <c r="AE77" s="71" t="s">
        <v>11</v>
      </c>
      <c r="AF77" s="71" t="s">
        <v>11</v>
      </c>
      <c r="AG77" s="71" t="s">
        <v>11</v>
      </c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277TCS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TJA-TCS</v>
      </c>
      <c r="AN77" s="175" t="str">
        <f>IF(BS_CONTROLE[[#This Row],[SB]]=0, "-", BS_CONTROLE[[#This Row],[SB]])</f>
        <v>277TCS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280.5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Marcos Euzebio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1427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1435</v>
      </c>
      <c r="D12" s="187">
        <v>9049</v>
      </c>
      <c r="E12" s="188">
        <v>46044</v>
      </c>
      <c r="F12" s="190" t="s">
        <v>1436</v>
      </c>
      <c r="G12" s="187" t="s">
        <v>1437</v>
      </c>
      <c r="H12" s="187"/>
    </row>
    <row r="13" spans="3:8">
      <c r="C13" s="187" t="s">
        <v>1435</v>
      </c>
      <c r="D13" s="187">
        <v>9044</v>
      </c>
      <c r="E13" s="188">
        <v>46044</v>
      </c>
      <c r="F13" s="190" t="s">
        <v>1438</v>
      </c>
      <c r="G13" s="187" t="s">
        <v>1439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1210</v>
      </c>
      <c r="E2" s="92" t="s">
        <v>365</v>
      </c>
      <c r="F2" s="92" t="s">
        <v>1443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1444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TCS291</v>
      </c>
      <c r="J73" s="96" t="str">
        <f>IF(FN_MC!I76="","*",FN_MC!I76)</f>
        <v>TIN1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0.33333333333333331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46062</v>
      </c>
      <c r="G74" s="96" t="str">
        <f>IF(FN_MC!D77="","*",FN_MC!D77)</f>
        <v>MARCOS (TF-520)</v>
      </c>
      <c r="H74" s="96" t="str">
        <f>IF(FN_MC!F77="","*",FN_MC!F77)</f>
        <v>PDM - SOLDA</v>
      </c>
      <c r="I74" s="96" t="str">
        <f>IF(FN_MC!H77="","*",FN_MC!H77)</f>
        <v>277TCS</v>
      </c>
      <c r="J74" s="96" t="str">
        <f>IF(FN_MC!I77="","*",FN_MC!I77)</f>
        <v>-</v>
      </c>
      <c r="K74" s="96" t="str">
        <f>IF(FN_MC!M77="","*",FN_MC!M77)</f>
        <v>TJA-TCS</v>
      </c>
      <c r="L74" s="196" t="str">
        <f>IF(FN_MC!N77="","*",FN_MC!N77)</f>
        <v>277TCS</v>
      </c>
      <c r="M74" s="97">
        <f>IF(FN_MC!J77="","*",FN_MC!J77)</f>
        <v>74</v>
      </c>
      <c r="N74" s="183">
        <f>IF(FN_MC!K77="","*",FN_MC!K77)</f>
        <v>280.5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8.3333333333333329E-2</v>
      </c>
      <c r="R74" s="96" t="str">
        <f>IF(FN_MC!Q77="","*",CONCATENATE(FN_MC!Q77," ",FN_MC!R77))</f>
        <v>1 Nº DE SOLDA</v>
      </c>
      <c r="S74" s="96" t="str">
        <f>IF(FN_MC!V77="","*",FN_MC!V77)</f>
        <v>Marcos Euzebio</v>
      </c>
      <c r="T74" s="96" t="str">
        <f>IF(FN_MC!W77="","*",FN_MC!W77)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TID2</v>
      </c>
      <c r="J77" s="96" t="str">
        <f>IF(FN_MC!I80="","*",FN_MC!I80)</f>
        <v>TID2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885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1446</v>
      </c>
      <c r="C4" s="191" t="s">
        <v>1447</v>
      </c>
      <c r="D4" s="191" t="s">
        <v>1448</v>
      </c>
      <c r="E4" s="191" t="s">
        <v>1449</v>
      </c>
      <c r="F4" s="191" t="s">
        <v>365</v>
      </c>
      <c r="G4" s="191" t="s">
        <v>1450</v>
      </c>
    </row>
    <row r="5" spans="2:7">
      <c r="B5" s="192" t="s">
        <v>1451</v>
      </c>
      <c r="C5" s="192">
        <v>309525</v>
      </c>
      <c r="D5" s="192" t="s">
        <v>1452</v>
      </c>
      <c r="E5" s="192" t="s">
        <v>249</v>
      </c>
      <c r="F5" s="192" t="s">
        <v>1453</v>
      </c>
      <c r="G5" s="193">
        <v>46296</v>
      </c>
    </row>
    <row r="6" spans="2:7">
      <c r="B6" s="192" t="s">
        <v>1454</v>
      </c>
      <c r="C6" s="192">
        <v>257410</v>
      </c>
      <c r="D6" s="192" t="s">
        <v>1455</v>
      </c>
      <c r="E6" s="192" t="s">
        <v>249</v>
      </c>
      <c r="F6" s="192" t="s">
        <v>1453</v>
      </c>
      <c r="G6" s="193"/>
    </row>
    <row r="7" spans="2:7">
      <c r="B7" s="192" t="s">
        <v>1456</v>
      </c>
      <c r="C7" s="192">
        <v>256875</v>
      </c>
      <c r="D7" s="192" t="s">
        <v>1457</v>
      </c>
      <c r="E7" s="192" t="s">
        <v>249</v>
      </c>
      <c r="F7" s="192" t="s">
        <v>1453</v>
      </c>
      <c r="G7" s="193">
        <v>46296</v>
      </c>
    </row>
    <row r="8" spans="2:7">
      <c r="B8" s="192" t="s">
        <v>1458</v>
      </c>
      <c r="C8" s="192">
        <v>257278</v>
      </c>
      <c r="D8" s="192" t="s">
        <v>1459</v>
      </c>
      <c r="E8" s="192" t="s">
        <v>240</v>
      </c>
      <c r="F8" s="192" t="s">
        <v>1460</v>
      </c>
      <c r="G8" s="193">
        <v>46235</v>
      </c>
    </row>
    <row r="9" spans="2:7">
      <c r="B9" s="192" t="s">
        <v>1461</v>
      </c>
      <c r="C9" s="192">
        <v>261794</v>
      </c>
      <c r="D9" s="192" t="s">
        <v>1462</v>
      </c>
      <c r="E9" s="192" t="s">
        <v>240</v>
      </c>
      <c r="F9" s="192" t="s">
        <v>1460</v>
      </c>
      <c r="G9" s="193">
        <v>46082</v>
      </c>
    </row>
    <row r="10" spans="2:7">
      <c r="B10" s="192" t="s">
        <v>1463</v>
      </c>
      <c r="C10" s="192">
        <v>257033</v>
      </c>
      <c r="D10" s="192" t="s">
        <v>1464</v>
      </c>
      <c r="E10" s="192" t="s">
        <v>240</v>
      </c>
      <c r="F10" s="192" t="s">
        <v>479</v>
      </c>
      <c r="G10" s="192" t="s">
        <v>1465</v>
      </c>
    </row>
    <row r="11" spans="2:7">
      <c r="B11" s="192" t="s">
        <v>1466</v>
      </c>
      <c r="C11" s="192">
        <v>396578</v>
      </c>
      <c r="D11" s="192" t="s">
        <v>1467</v>
      </c>
      <c r="E11" s="192" t="s">
        <v>240</v>
      </c>
      <c r="F11" s="192" t="s">
        <v>479</v>
      </c>
      <c r="G11" s="192" t="s">
        <v>1465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TCS291</v>
      </c>
      <c r="F95" s="114" t="str">
        <f>IF(FN_MC!M76="","*",FN_MC!M76)</f>
        <v>TCS-TRC</v>
      </c>
      <c r="G95" s="101" t="str">
        <f>IF(FN_MC!I76="","*",FN_MC!I76)</f>
        <v>TIN1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MARCOS (TF-520)</v>
      </c>
      <c r="E96" s="101" t="str">
        <f>IF(FN_MC!H77="","*",FN_MC!H77)</f>
        <v>277TCS</v>
      </c>
      <c r="F96" s="114" t="str">
        <f>IF(FN_MC!M77="","*",FN_MC!M77)</f>
        <v>TJA-TCS</v>
      </c>
      <c r="G96" s="101" t="str">
        <f>IF(FN_MC!I77="","*",FN_MC!I77)</f>
        <v>-</v>
      </c>
      <c r="H96" s="101" t="str">
        <f>IF(FN_MC!AB77="","*",FN_MC!AB77)</f>
        <v>-</v>
      </c>
      <c r="I96" s="101" t="str">
        <f>IF(FN_MC!AC77="","*",FN_MC!AC77)</f>
        <v>-</v>
      </c>
      <c r="J96" s="102" t="str">
        <f>IF(FN_MC!AA77="","*",FN_MC!AA77)</f>
        <v>-</v>
      </c>
      <c r="K96" s="112" t="str">
        <f>IF(FN_MC!AD77="","*",FN_MC!AD77)</f>
        <v>-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TID2</v>
      </c>
      <c r="F99" s="114" t="str">
        <f>IF(FN_MC!M80="","*",FN_MC!M80)</f>
        <v>TCE-TID</v>
      </c>
      <c r="G99" s="101" t="str">
        <f>IF(FN_MC!I80="","*",FN_MC!I80)</f>
        <v>TID2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1476</v>
      </c>
      <c r="D5" s="268"/>
      <c r="E5" s="268"/>
      <c r="F5" s="268"/>
      <c r="G5" s="268"/>
      <c r="H5" s="268"/>
      <c r="I5" s="268"/>
      <c r="J5" s="269"/>
      <c r="K5" s="270" t="s">
        <v>1477</v>
      </c>
      <c r="L5" s="271"/>
      <c r="M5" s="271"/>
      <c r="N5" s="271"/>
      <c r="O5" s="272" t="s">
        <v>1478</v>
      </c>
      <c r="P5" s="273"/>
      <c r="Q5" s="274"/>
    </row>
    <row r="6" spans="1:17" s="81" customFormat="1" ht="15.75" customHeight="1">
      <c r="A6" s="75" t="s">
        <v>1443</v>
      </c>
      <c r="B6" s="82" t="s">
        <v>1442</v>
      </c>
      <c r="C6" s="83" t="s">
        <v>1210</v>
      </c>
      <c r="D6" s="84" t="s">
        <v>1211</v>
      </c>
      <c r="E6" s="83" t="s">
        <v>1479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1480</v>
      </c>
      <c r="M6" s="116" t="s">
        <v>29</v>
      </c>
      <c r="N6" s="117" t="s">
        <v>1205</v>
      </c>
      <c r="O6" s="165" t="s">
        <v>1248</v>
      </c>
      <c r="P6" s="128"/>
      <c r="Q6" s="139" t="s">
        <v>1481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TCS291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0.33333333333333331</v>
      </c>
      <c r="J99" s="110">
        <f>IF(FN_MC!P76="","*",FN_MC!P76)</f>
        <v>4.1666666666666664E-2</v>
      </c>
      <c r="K99" s="118" t="str">
        <f>IF(FN_MC!AK76="","*",FN_MC!AK76)</f>
        <v>TCS291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TMI-TCS</v>
      </c>
      <c r="E100" s="87" t="str">
        <f>IF(FN_MC!D77="","*",FN_MC!D77)</f>
        <v>MARCOS (TF-520)</v>
      </c>
      <c r="F100" s="87" t="str">
        <f>IF(FN_MC!H77="","*",FN_MC!H77)</f>
        <v>277TCS</v>
      </c>
      <c r="G100" s="87" t="str">
        <f>IF(FN_MC!M77="","*",FN_MC!M77)</f>
        <v>TJA-TCS</v>
      </c>
      <c r="H100" s="125">
        <f>IF(FN_MC!K77="","*",FN_MC!K77)</f>
        <v>280.5</v>
      </c>
      <c r="I100" s="110">
        <f>IF(FN_MC!O77="","*",FN_MC!O77)</f>
        <v>0.375</v>
      </c>
      <c r="J100" s="110">
        <f>IF(FN_MC!P77="","*",FN_MC!P77)</f>
        <v>8.3333333333333329E-2</v>
      </c>
      <c r="K100" s="118" t="str">
        <f>IF(FN_MC!AK77="","*",FN_MC!AK77)</f>
        <v>277TCS</v>
      </c>
      <c r="L100" s="118" t="str">
        <f>IF(FN_MC!AM77="","*",FN_MC!AM77)</f>
        <v>TJA-TCS</v>
      </c>
      <c r="M100" s="118">
        <f>IF(FN_MC!AP77="","*",FN_MC!AP77)</f>
        <v>280.5</v>
      </c>
      <c r="N100" s="118" t="str">
        <f>IF(FN_MC!AM77="","*",FN_MC!AM77)</f>
        <v>TJA-TCS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TID2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0.45833333333333331</v>
      </c>
      <c r="J103" s="110">
        <f>IF(FN_MC!P80="","*",FN_MC!P80)</f>
        <v>8.3333333333333329E-2</v>
      </c>
      <c r="K103" s="118" t="str">
        <f>IF(FN_MC!AK80="","*",FN_MC!AK80)</f>
        <v>TID2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2026-02-08T13:53:46Z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