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5526" documentId="120_S{118792C3-22EF-5104-A093-F22BFE3913F3}" xr6:coauthVersionLast="47" xr6:coauthVersionMax="47" xr10:uidLastSave="{872B2D70-670C-4DA1-B77A-37F6F6EB008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7" i="1" l="1" a="1"/>
  <c r="N217" i="1" s="1"/>
  <c r="M217" i="1" a="1"/>
  <c r="M217" i="1" s="1"/>
  <c r="N216" i="1" a="1"/>
  <c r="N216" i="1" s="1"/>
  <c r="M216" i="1" a="1"/>
  <c r="M216" i="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BQ159" i="1"/>
  <c r="BQ160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K179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K199" i="11"/>
  <c r="L199" i="1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L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M211" i="1" a="1"/>
  <c r="M211" i="1" s="1"/>
  <c r="N211" i="1" a="1"/>
  <c r="N211" i="1" s="1"/>
  <c r="L114" i="11" s="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K164" i="10" s="1"/>
  <c r="AL122" i="1"/>
  <c r="AP122" i="1"/>
  <c r="M164" i="10" s="1"/>
  <c r="BR122" i="1"/>
  <c r="BS122" i="1"/>
  <c r="C129" i="1"/>
  <c r="R129" i="1"/>
  <c r="R161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K192" i="11"/>
  <c r="L210" i="1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K172" i="11"/>
  <c r="L172" i="1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M215" i="1" a="1"/>
  <c r="M215" i="1" s="1"/>
  <c r="K176" i="11" s="1"/>
  <c r="N215" i="1" a="1"/>
  <c r="N215" i="1" s="1"/>
  <c r="L176" i="11" s="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L179" i="11"/>
  <c r="R142" i="1"/>
  <c r="BB142" i="1"/>
  <c r="AK142" i="1"/>
  <c r="AL142" i="1"/>
  <c r="AP142" i="1"/>
  <c r="BR142" i="1"/>
  <c r="BS142" i="1"/>
  <c r="A134" i="1"/>
  <c r="C134" i="1"/>
  <c r="G134" i="1"/>
  <c r="R134" i="1"/>
  <c r="R180" i="11" s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88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R193" i="11" s="1"/>
  <c r="BB217" i="1"/>
  <c r="AK217" i="1"/>
  <c r="AL217" i="1"/>
  <c r="AP217" i="1"/>
  <c r="BR217" i="1"/>
  <c r="BS217" i="1"/>
  <c r="A149" i="1"/>
  <c r="C149" i="1"/>
  <c r="G149" i="1"/>
  <c r="R149" i="1"/>
  <c r="R194" i="11" s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R195" i="11" s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R196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R201" i="11" s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R204" i="11" s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R206" i="11" s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K208" i="10" s="1"/>
  <c r="AL153" i="1"/>
  <c r="AP153" i="1"/>
  <c r="M208" i="10" s="1"/>
  <c r="BR153" i="1"/>
  <c r="BS153" i="1"/>
  <c r="A157" i="1"/>
  <c r="C157" i="1"/>
  <c r="G157" i="1"/>
  <c r="R157" i="1"/>
  <c r="R208" i="11" s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R209" i="11" s="1"/>
  <c r="BB177" i="1"/>
  <c r="AK177" i="1"/>
  <c r="AL177" i="1"/>
  <c r="AP177" i="1"/>
  <c r="BR177" i="1"/>
  <c r="BS177" i="1"/>
  <c r="A187" i="1"/>
  <c r="C187" i="1"/>
  <c r="G187" i="1"/>
  <c r="R187" i="1"/>
  <c r="R210" i="11" s="1"/>
  <c r="BB187" i="1"/>
  <c r="AK187" i="1"/>
  <c r="AL187" i="1"/>
  <c r="AP187" i="1"/>
  <c r="BR187" i="1"/>
  <c r="BS187" i="1"/>
  <c r="A151" i="1"/>
  <c r="C151" i="1"/>
  <c r="G151" i="1"/>
  <c r="R151" i="1"/>
  <c r="R211" i="11" s="1"/>
  <c r="BB151" i="1"/>
  <c r="AK151" i="1"/>
  <c r="AL151" i="1"/>
  <c r="AP151" i="1"/>
  <c r="BR151" i="1"/>
  <c r="BS151" i="1"/>
  <c r="A161" i="1"/>
  <c r="C161" i="1"/>
  <c r="G161" i="1"/>
  <c r="R161" i="1"/>
  <c r="R212" i="11" s="1"/>
  <c r="BB161" i="1"/>
  <c r="AK161" i="1"/>
  <c r="AL161" i="1"/>
  <c r="AP161" i="1"/>
  <c r="BR161" i="1"/>
  <c r="BS161" i="1"/>
  <c r="A160" i="1"/>
  <c r="C160" i="1"/>
  <c r="G160" i="1"/>
  <c r="R160" i="1"/>
  <c r="R213" i="11" s="1"/>
  <c r="BB160" i="1"/>
  <c r="AK160" i="1"/>
  <c r="AL160" i="1"/>
  <c r="AP160" i="1"/>
  <c r="BR160" i="1"/>
  <c r="BS160" i="1"/>
  <c r="A152" i="1"/>
  <c r="C152" i="1"/>
  <c r="G152" i="1"/>
  <c r="R152" i="1"/>
  <c r="R214" i="11" s="1"/>
  <c r="BB152" i="1"/>
  <c r="AK152" i="1"/>
  <c r="AL152" i="1"/>
  <c r="BR152" i="1"/>
  <c r="BS152" i="1"/>
  <c r="A218" i="1"/>
  <c r="C218" i="1"/>
  <c r="G218" i="1"/>
  <c r="M218" i="1" a="1"/>
  <c r="M218" i="1" s="1"/>
  <c r="K213" i="11" s="1"/>
  <c r="N218" i="1" a="1"/>
  <c r="N218" i="1" s="1"/>
  <c r="L213" i="11" s="1"/>
  <c r="R218" i="1"/>
  <c r="BB218" i="1"/>
  <c r="AK218" i="1"/>
  <c r="AL218" i="1"/>
  <c r="AP218" i="1"/>
  <c r="BR218" i="1"/>
  <c r="BS218" i="1"/>
  <c r="A219" i="1"/>
  <c r="C219" i="1"/>
  <c r="G219" i="1"/>
  <c r="M219" i="1" a="1"/>
  <c r="M219" i="1" s="1"/>
  <c r="K214" i="11" s="1"/>
  <c r="N219" i="1" a="1"/>
  <c r="N219" i="1" s="1"/>
  <c r="L214" i="11" s="1"/>
  <c r="R219" i="1"/>
  <c r="BB219" i="1"/>
  <c r="AK219" i="1"/>
  <c r="AL219" i="1"/>
  <c r="AP219" i="1"/>
  <c r="BR219" i="1"/>
  <c r="BS219" i="1"/>
  <c r="A220" i="1"/>
  <c r="C220" i="1"/>
  <c r="G220" i="1"/>
  <c r="M220" i="1" a="1"/>
  <c r="M220" i="1" s="1"/>
  <c r="K215" i="11" s="1"/>
  <c r="N220" i="1" a="1"/>
  <c r="N220" i="1" s="1"/>
  <c r="L215" i="11" s="1"/>
  <c r="R220" i="1"/>
  <c r="BB220" i="1"/>
  <c r="AK220" i="1"/>
  <c r="K218" i="10" s="1"/>
  <c r="AL220" i="1"/>
  <c r="AP220" i="1"/>
  <c r="M218" i="10" s="1"/>
  <c r="BR220" i="1"/>
  <c r="BS220" i="1"/>
  <c r="A221" i="1"/>
  <c r="C221" i="1"/>
  <c r="G221" i="1"/>
  <c r="M221" i="1" a="1"/>
  <c r="M221" i="1" s="1"/>
  <c r="K216" i="11" s="1"/>
  <c r="N221" i="1" a="1"/>
  <c r="N221" i="1" s="1"/>
  <c r="R221" i="1"/>
  <c r="BB221" i="1"/>
  <c r="AK221" i="1"/>
  <c r="K219" i="10" s="1"/>
  <c r="AL221" i="1"/>
  <c r="AP221" i="1"/>
  <c r="M219" i="10" s="1"/>
  <c r="BR221" i="1"/>
  <c r="BS221" i="1"/>
  <c r="A222" i="1"/>
  <c r="C222" i="1"/>
  <c r="G222" i="1"/>
  <c r="M222" i="1" a="1"/>
  <c r="M222" i="1" s="1"/>
  <c r="K217" i="11" s="1"/>
  <c r="N222" i="1" a="1"/>
  <c r="N222" i="1" s="1"/>
  <c r="L217" i="11" s="1"/>
  <c r="R222" i="1"/>
  <c r="BB222" i="1"/>
  <c r="AK222" i="1"/>
  <c r="K220" i="10" s="1"/>
  <c r="AL222" i="1"/>
  <c r="AP222" i="1"/>
  <c r="M220" i="10" s="1"/>
  <c r="BR222" i="1"/>
  <c r="BS222" i="1"/>
  <c r="A223" i="1"/>
  <c r="C223" i="1"/>
  <c r="G223" i="1"/>
  <c r="M223" i="1" a="1"/>
  <c r="M223" i="1" s="1"/>
  <c r="K218" i="11" s="1"/>
  <c r="N223" i="1" a="1"/>
  <c r="N223" i="1" s="1"/>
  <c r="L218" i="11" s="1"/>
  <c r="R223" i="1"/>
  <c r="BB223" i="1"/>
  <c r="AK223" i="1"/>
  <c r="K221" i="10" s="1"/>
  <c r="AL223" i="1"/>
  <c r="AP223" i="1"/>
  <c r="M221" i="10" s="1"/>
  <c r="BR223" i="1"/>
  <c r="BS223" i="1"/>
  <c r="A224" i="1"/>
  <c r="C224" i="1"/>
  <c r="G224" i="1"/>
  <c r="M224" i="1" a="1"/>
  <c r="M224" i="1" s="1"/>
  <c r="K219" i="11" s="1"/>
  <c r="N224" i="1" a="1"/>
  <c r="N224" i="1" s="1"/>
  <c r="R224" i="1"/>
  <c r="BB224" i="1"/>
  <c r="AK224" i="1"/>
  <c r="AL224" i="1"/>
  <c r="AP224" i="1"/>
  <c r="BR224" i="1"/>
  <c r="BS224" i="1"/>
  <c r="A225" i="1"/>
  <c r="C225" i="1"/>
  <c r="G225" i="1"/>
  <c r="M225" i="1" a="1"/>
  <c r="M225" i="1" s="1"/>
  <c r="K220" i="11" s="1"/>
  <c r="N225" i="1" a="1"/>
  <c r="N225" i="1" s="1"/>
  <c r="L220" i="11" s="1"/>
  <c r="R225" i="1"/>
  <c r="BB225" i="1"/>
  <c r="AK225" i="1"/>
  <c r="K223" i="10" s="1"/>
  <c r="AL225" i="1"/>
  <c r="AP225" i="1"/>
  <c r="M223" i="10" s="1"/>
  <c r="BR225" i="1"/>
  <c r="BS225" i="1"/>
  <c r="A226" i="1"/>
  <c r="C226" i="1"/>
  <c r="G226" i="1"/>
  <c r="M226" i="1" a="1"/>
  <c r="M226" i="1" s="1"/>
  <c r="K221" i="11" s="1"/>
  <c r="N226" i="1" a="1"/>
  <c r="N226" i="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M227" i="1" a="1"/>
  <c r="M227" i="1" s="1"/>
  <c r="K222" i="11" s="1"/>
  <c r="N227" i="1" a="1"/>
  <c r="N227" i="1" s="1"/>
  <c r="R227" i="1"/>
  <c r="BB227" i="1"/>
  <c r="AK227" i="1"/>
  <c r="K225" i="10" s="1"/>
  <c r="AL227" i="1"/>
  <c r="AP227" i="1"/>
  <c r="M225" i="10" s="1"/>
  <c r="BR227" i="1"/>
  <c r="BS227" i="1"/>
  <c r="A228" i="1"/>
  <c r="C228" i="1"/>
  <c r="G228" i="1"/>
  <c r="M228" i="1" a="1"/>
  <c r="M228" i="1" s="1"/>
  <c r="K223" i="11" s="1"/>
  <c r="N228" i="1" a="1"/>
  <c r="N228" i="1" s="1"/>
  <c r="L223" i="11" s="1"/>
  <c r="R228" i="1"/>
  <c r="BB228" i="1"/>
  <c r="AK228" i="1"/>
  <c r="K226" i="10" s="1"/>
  <c r="AL228" i="1"/>
  <c r="AP228" i="1"/>
  <c r="M226" i="10" s="1"/>
  <c r="BR228" i="1"/>
  <c r="BS228" i="1"/>
  <c r="A229" i="1"/>
  <c r="C229" i="1"/>
  <c r="G229" i="1"/>
  <c r="M229" i="1" a="1"/>
  <c r="M229" i="1" s="1"/>
  <c r="K224" i="11" s="1"/>
  <c r="N229" i="1" a="1"/>
  <c r="N229" i="1" s="1"/>
  <c r="R229" i="1"/>
  <c r="BB229" i="1"/>
  <c r="AK229" i="1"/>
  <c r="K227" i="10" s="1"/>
  <c r="AL229" i="1"/>
  <c r="AP229" i="1"/>
  <c r="M227" i="10" s="1"/>
  <c r="BR229" i="1"/>
  <c r="BS229" i="1"/>
  <c r="A230" i="1"/>
  <c r="C230" i="1"/>
  <c r="G230" i="1"/>
  <c r="M230" i="1" a="1"/>
  <c r="M230" i="1" s="1"/>
  <c r="K225" i="11" s="1"/>
  <c r="N230" i="1" a="1"/>
  <c r="N230" i="1" s="1"/>
  <c r="L225" i="11" s="1"/>
  <c r="R230" i="1"/>
  <c r="BB230" i="1"/>
  <c r="AK230" i="1"/>
  <c r="K228" i="10" s="1"/>
  <c r="AL230" i="1"/>
  <c r="AP230" i="1"/>
  <c r="M228" i="10" s="1"/>
  <c r="BR230" i="1"/>
  <c r="BS230" i="1"/>
  <c r="A231" i="1"/>
  <c r="C231" i="1"/>
  <c r="G231" i="1"/>
  <c r="M231" i="1" a="1"/>
  <c r="M231" i="1" s="1"/>
  <c r="K226" i="11" s="1"/>
  <c r="N231" i="1" a="1"/>
  <c r="N231" i="1" s="1"/>
  <c r="R231" i="1"/>
  <c r="BB231" i="1"/>
  <c r="AK231" i="1"/>
  <c r="K229" i="10" s="1"/>
  <c r="AL231" i="1"/>
  <c r="AP231" i="1"/>
  <c r="M229" i="10" s="1"/>
  <c r="BR231" i="1"/>
  <c r="BS231" i="1"/>
  <c r="A232" i="1"/>
  <c r="C232" i="1"/>
  <c r="G232" i="1"/>
  <c r="M232" i="1" a="1"/>
  <c r="M232" i="1" s="1"/>
  <c r="K227" i="11" s="1"/>
  <c r="N232" i="1" a="1"/>
  <c r="N232" i="1" s="1"/>
  <c r="L227" i="11" s="1"/>
  <c r="R232" i="1"/>
  <c r="BB232" i="1"/>
  <c r="AK232" i="1"/>
  <c r="K230" i="10" s="1"/>
  <c r="AL232" i="1"/>
  <c r="AP232" i="1"/>
  <c r="M230" i="10" s="1"/>
  <c r="BR232" i="1"/>
  <c r="BS232" i="1"/>
  <c r="A233" i="1"/>
  <c r="C233" i="1"/>
  <c r="G233" i="1"/>
  <c r="M233" i="1" a="1"/>
  <c r="M233" i="1" s="1"/>
  <c r="K228" i="11" s="1"/>
  <c r="N233" i="1" a="1"/>
  <c r="N233" i="1" s="1"/>
  <c r="L228" i="11" s="1"/>
  <c r="R233" i="1"/>
  <c r="BB233" i="1"/>
  <c r="AK233" i="1"/>
  <c r="K231" i="10" s="1"/>
  <c r="AL233" i="1"/>
  <c r="AP233" i="1"/>
  <c r="M231" i="10" s="1"/>
  <c r="BR233" i="1"/>
  <c r="BS233" i="1"/>
  <c r="A234" i="1"/>
  <c r="C234" i="1"/>
  <c r="G234" i="1"/>
  <c r="M234" i="1" a="1"/>
  <c r="M234" i="1" s="1"/>
  <c r="K229" i="11" s="1"/>
  <c r="N234" i="1" a="1"/>
  <c r="N234" i="1" s="1"/>
  <c r="L229" i="11" s="1"/>
  <c r="R234" i="1"/>
  <c r="BB234" i="1"/>
  <c r="AK234" i="1"/>
  <c r="K232" i="10" s="1"/>
  <c r="AL234" i="1"/>
  <c r="AP234" i="1"/>
  <c r="BR234" i="1"/>
  <c r="BS234" i="1"/>
  <c r="A235" i="1"/>
  <c r="C235" i="1"/>
  <c r="G235" i="1"/>
  <c r="M235" i="1" a="1"/>
  <c r="M235" i="1" s="1"/>
  <c r="K230" i="11" s="1"/>
  <c r="N235" i="1" a="1"/>
  <c r="N235" i="1" s="1"/>
  <c r="L230" i="11" s="1"/>
  <c r="R235" i="1"/>
  <c r="BB235" i="1"/>
  <c r="AK235" i="1"/>
  <c r="K233" i="10" s="1"/>
  <c r="AL235" i="1"/>
  <c r="AP235" i="1"/>
  <c r="M233" i="10" s="1"/>
  <c r="BR235" i="1"/>
  <c r="BS235" i="1"/>
  <c r="A236" i="1"/>
  <c r="C236" i="1"/>
  <c r="G236" i="1"/>
  <c r="M236" i="1" a="1"/>
  <c r="M236" i="1" s="1"/>
  <c r="K231" i="11" s="1"/>
  <c r="N236" i="1" a="1"/>
  <c r="N236" i="1" s="1"/>
  <c r="L231" i="11" s="1"/>
  <c r="R236" i="1"/>
  <c r="BB236" i="1"/>
  <c r="AK236" i="1"/>
  <c r="AL236" i="1"/>
  <c r="AP236" i="1"/>
  <c r="M234" i="10" s="1"/>
  <c r="BR236" i="1"/>
  <c r="BS236" i="1"/>
  <c r="A237" i="1"/>
  <c r="C237" i="1"/>
  <c r="G237" i="1"/>
  <c r="M237" i="1" a="1"/>
  <c r="M237" i="1" s="1"/>
  <c r="K232" i="11" s="1"/>
  <c r="N237" i="1" a="1"/>
  <c r="N237" i="1" s="1"/>
  <c r="L232" i="11" s="1"/>
  <c r="R237" i="1"/>
  <c r="BB237" i="1"/>
  <c r="AK237" i="1"/>
  <c r="K235" i="10" s="1"/>
  <c r="AL237" i="1"/>
  <c r="AP237" i="1"/>
  <c r="M235" i="10" s="1"/>
  <c r="BR237" i="1"/>
  <c r="BS237" i="1"/>
  <c r="A238" i="1"/>
  <c r="C238" i="1"/>
  <c r="G238" i="1"/>
  <c r="M238" i="1" a="1"/>
  <c r="M238" i="1" s="1"/>
  <c r="K233" i="11" s="1"/>
  <c r="N238" i="1" a="1"/>
  <c r="N238" i="1" s="1"/>
  <c r="R238" i="1"/>
  <c r="BB238" i="1"/>
  <c r="AK238" i="1"/>
  <c r="K236" i="10" s="1"/>
  <c r="AL238" i="1"/>
  <c r="AP238" i="1"/>
  <c r="M236" i="10" s="1"/>
  <c r="BR238" i="1"/>
  <c r="BS238" i="1"/>
  <c r="A239" i="1"/>
  <c r="C239" i="1"/>
  <c r="G239" i="1"/>
  <c r="M239" i="1" a="1"/>
  <c r="M239" i="1" s="1"/>
  <c r="K234" i="11" s="1"/>
  <c r="N239" i="1" a="1"/>
  <c r="N239" i="1" s="1"/>
  <c r="L234" i="11" s="1"/>
  <c r="R239" i="1"/>
  <c r="BB239" i="1"/>
  <c r="AK239" i="1"/>
  <c r="K237" i="10" s="1"/>
  <c r="AL239" i="1"/>
  <c r="AP239" i="1"/>
  <c r="M237" i="10" s="1"/>
  <c r="BR239" i="1"/>
  <c r="BS239" i="1"/>
  <c r="A240" i="1"/>
  <c r="C240" i="1"/>
  <c r="G240" i="1"/>
  <c r="M240" i="1" a="1"/>
  <c r="M240" i="1" s="1"/>
  <c r="K235" i="11" s="1"/>
  <c r="N240" i="1" a="1"/>
  <c r="N240" i="1" s="1"/>
  <c r="L235" i="11" s="1"/>
  <c r="R240" i="1"/>
  <c r="BB240" i="1"/>
  <c r="AK240" i="1"/>
  <c r="AL240" i="1"/>
  <c r="AP240" i="1"/>
  <c r="M238" i="10" s="1"/>
  <c r="BR240" i="1"/>
  <c r="BS240" i="1"/>
  <c r="A241" i="1"/>
  <c r="C241" i="1"/>
  <c r="G241" i="1"/>
  <c r="M241" i="1" a="1"/>
  <c r="M241" i="1" s="1"/>
  <c r="K236" i="11" s="1"/>
  <c r="N241" i="1" a="1"/>
  <c r="N241" i="1" s="1"/>
  <c r="L236" i="11" s="1"/>
  <c r="R241" i="1"/>
  <c r="BB241" i="1"/>
  <c r="AK241" i="1"/>
  <c r="K239" i="10" s="1"/>
  <c r="AL241" i="1"/>
  <c r="AP241" i="1"/>
  <c r="M239" i="10" s="1"/>
  <c r="BR241" i="1"/>
  <c r="BS241" i="1"/>
  <c r="A242" i="1"/>
  <c r="C242" i="1"/>
  <c r="G242" i="1"/>
  <c r="M242" i="1" a="1"/>
  <c r="M242" i="1" s="1"/>
  <c r="K237" i="11" s="1"/>
  <c r="N242" i="1" a="1"/>
  <c r="N242" i="1" s="1"/>
  <c r="R242" i="1"/>
  <c r="BB242" i="1"/>
  <c r="AK242" i="1"/>
  <c r="K240" i="10" s="1"/>
  <c r="AL242" i="1"/>
  <c r="AP242" i="1"/>
  <c r="M240" i="10" s="1"/>
  <c r="BR242" i="1"/>
  <c r="BS242" i="1"/>
  <c r="A243" i="1"/>
  <c r="C243" i="1"/>
  <c r="G243" i="1"/>
  <c r="M243" i="1" a="1"/>
  <c r="M243" i="1" s="1"/>
  <c r="K238" i="11" s="1"/>
  <c r="N243" i="1" a="1"/>
  <c r="N243" i="1" s="1"/>
  <c r="L238" i="11" s="1"/>
  <c r="R243" i="1"/>
  <c r="BB243" i="1"/>
  <c r="AK243" i="1"/>
  <c r="AL243" i="1"/>
  <c r="AP243" i="1"/>
  <c r="M241" i="10" s="1"/>
  <c r="BR243" i="1"/>
  <c r="BS243" i="1"/>
  <c r="A244" i="1"/>
  <c r="C244" i="1"/>
  <c r="G244" i="1"/>
  <c r="M244" i="1" a="1"/>
  <c r="M244" i="1" s="1"/>
  <c r="K239" i="11" s="1"/>
  <c r="N244" i="1" a="1"/>
  <c r="N244" i="1" s="1"/>
  <c r="L239" i="11" s="1"/>
  <c r="R244" i="1"/>
  <c r="BB244" i="1"/>
  <c r="AK244" i="1"/>
  <c r="K242" i="10" s="1"/>
  <c r="AL244" i="1"/>
  <c r="AP244" i="1"/>
  <c r="M242" i="10" s="1"/>
  <c r="BR244" i="1"/>
  <c r="BS244" i="1"/>
  <c r="A245" i="1"/>
  <c r="C245" i="1"/>
  <c r="G245" i="1"/>
  <c r="M245" i="1" a="1"/>
  <c r="M245" i="1" s="1"/>
  <c r="K240" i="11" s="1"/>
  <c r="N245" i="1" a="1"/>
  <c r="N245" i="1" s="1"/>
  <c r="R245" i="1"/>
  <c r="BB245" i="1"/>
  <c r="AK245" i="1"/>
  <c r="AL245" i="1"/>
  <c r="AP245" i="1"/>
  <c r="M243" i="10" s="1"/>
  <c r="BR245" i="1"/>
  <c r="BS245" i="1"/>
  <c r="A246" i="1"/>
  <c r="C246" i="1"/>
  <c r="G246" i="1"/>
  <c r="M246" i="1" a="1"/>
  <c r="M246" i="1" s="1"/>
  <c r="K241" i="11" s="1"/>
  <c r="N246" i="1" a="1"/>
  <c r="N246" i="1" s="1"/>
  <c r="L241" i="11" s="1"/>
  <c r="R246" i="1"/>
  <c r="BB246" i="1"/>
  <c r="AK246" i="1"/>
  <c r="K244" i="10" s="1"/>
  <c r="AL246" i="1"/>
  <c r="AP246" i="1"/>
  <c r="M244" i="10" s="1"/>
  <c r="BR246" i="1"/>
  <c r="BS246" i="1"/>
  <c r="A247" i="1"/>
  <c r="C247" i="1"/>
  <c r="G247" i="1"/>
  <c r="M247" i="1" a="1"/>
  <c r="M247" i="1" s="1"/>
  <c r="K242" i="11" s="1"/>
  <c r="N247" i="1" a="1"/>
  <c r="N247" i="1" s="1"/>
  <c r="L242" i="11" s="1"/>
  <c r="R247" i="1"/>
  <c r="BB247" i="1"/>
  <c r="AK247" i="1"/>
  <c r="K245" i="10" s="1"/>
  <c r="AL247" i="1"/>
  <c r="AP247" i="1"/>
  <c r="M245" i="10" s="1"/>
  <c r="BR247" i="1"/>
  <c r="BS247" i="1"/>
  <c r="A248" i="1"/>
  <c r="C248" i="1"/>
  <c r="G248" i="1"/>
  <c r="M248" i="1" a="1"/>
  <c r="M248" i="1" s="1"/>
  <c r="K243" i="11" s="1"/>
  <c r="N248" i="1" a="1"/>
  <c r="N248" i="1" s="1"/>
  <c r="R248" i="1"/>
  <c r="BB248" i="1"/>
  <c r="AK248" i="1"/>
  <c r="K246" i="10" s="1"/>
  <c r="AL248" i="1"/>
  <c r="AP248" i="1"/>
  <c r="M246" i="10" s="1"/>
  <c r="BR248" i="1"/>
  <c r="BS248" i="1"/>
  <c r="A249" i="1"/>
  <c r="C249" i="1"/>
  <c r="G249" i="1"/>
  <c r="M249" i="1" a="1"/>
  <c r="M249" i="1" s="1"/>
  <c r="K244" i="11" s="1"/>
  <c r="N249" i="1" a="1"/>
  <c r="N249" i="1" s="1"/>
  <c r="R249" i="1"/>
  <c r="BB249" i="1"/>
  <c r="AK249" i="1"/>
  <c r="K247" i="10" s="1"/>
  <c r="AL249" i="1"/>
  <c r="AP249" i="1"/>
  <c r="M247" i="10" s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K248" i="10" s="1"/>
  <c r="AL250" i="1"/>
  <c r="AP250" i="1"/>
  <c r="M248" i="10" s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M252" i="10" s="1"/>
  <c r="BR254" i="1"/>
  <c r="BS254" i="1"/>
  <c r="A255" i="1"/>
  <c r="C255" i="1"/>
  <c r="G255" i="1"/>
  <c r="M255" i="1" a="1"/>
  <c r="M255" i="1" s="1"/>
  <c r="K250" i="11" s="1"/>
  <c r="N255" i="1" a="1"/>
  <c r="N255" i="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K254" i="10" s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M258" i="10" s="1"/>
  <c r="BR260" i="1"/>
  <c r="BS260" i="1"/>
  <c r="A261" i="1"/>
  <c r="C261" i="1"/>
  <c r="G261" i="1"/>
  <c r="M261" i="1" a="1"/>
  <c r="M261" i="1" s="1"/>
  <c r="K256" i="1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K257" i="1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L260" i="1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L262" i="1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L264" i="11" s="1"/>
  <c r="R269" i="1"/>
  <c r="BB269" i="1"/>
  <c r="AK269" i="1"/>
  <c r="K267" i="10" s="1"/>
  <c r="AL269" i="1"/>
  <c r="AP269" i="1"/>
  <c r="M267" i="10" s="1"/>
  <c r="BR269" i="1"/>
  <c r="BS269" i="1"/>
  <c r="A270" i="1"/>
  <c r="C270" i="1"/>
  <c r="G270" i="1"/>
  <c r="M270" i="1" a="1"/>
  <c r="M270" i="1" s="1"/>
  <c r="K265" i="11" s="1"/>
  <c r="N270" i="1" a="1"/>
  <c r="N270" i="1" s="1"/>
  <c r="L265" i="1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K268" i="1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R275" i="1"/>
  <c r="BB275" i="1"/>
  <c r="AK275" i="1"/>
  <c r="K273" i="10" s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L272" i="1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L278" i="11" s="1"/>
  <c r="R283" i="1"/>
  <c r="BB283" i="1"/>
  <c r="AK283" i="1"/>
  <c r="K281" i="10" s="1"/>
  <c r="AL283" i="1"/>
  <c r="AP283" i="1"/>
  <c r="M281" i="10" s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L280" i="11" s="1"/>
  <c r="R285" i="1"/>
  <c r="BB285" i="1"/>
  <c r="AK285" i="1"/>
  <c r="K283" i="10" s="1"/>
  <c r="AL285" i="1"/>
  <c r="AP285" i="1"/>
  <c r="M283" i="10" s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L282" i="11" s="1"/>
  <c r="R287" i="1"/>
  <c r="BB287" i="1"/>
  <c r="AK287" i="1"/>
  <c r="K285" i="10" s="1"/>
  <c r="AL287" i="1"/>
  <c r="AP287" i="1"/>
  <c r="M285" i="10" s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L287" i="1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M291" i="10" s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K293" i="10" s="1"/>
  <c r="AL295" i="1"/>
  <c r="AP295" i="1"/>
  <c r="M293" i="10" s="1"/>
  <c r="BR295" i="1"/>
  <c r="BS295" i="1"/>
  <c r="A296" i="1"/>
  <c r="C296" i="1"/>
  <c r="G296" i="1"/>
  <c r="M296" i="1" a="1"/>
  <c r="M296" i="1" s="1"/>
  <c r="K291" i="11" s="1"/>
  <c r="N296" i="1" a="1"/>
  <c r="N296" i="1" s="1"/>
  <c r="R296" i="1"/>
  <c r="BB296" i="1"/>
  <c r="AK296" i="1"/>
  <c r="K294" i="10" s="1"/>
  <c r="AL296" i="1"/>
  <c r="AP296" i="1"/>
  <c r="M294" i="10" s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K298" i="10" s="1"/>
  <c r="AL300" i="1"/>
  <c r="AP300" i="1"/>
  <c r="M298" i="10" s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K299" i="10" s="1"/>
  <c r="AL301" i="1"/>
  <c r="AP301" i="1"/>
  <c r="M299" i="10" s="1"/>
  <c r="BR301" i="1"/>
  <c r="BS301" i="1"/>
  <c r="A302" i="1"/>
  <c r="C302" i="1"/>
  <c r="G302" i="1"/>
  <c r="M302" i="1" a="1"/>
  <c r="M302" i="1" s="1"/>
  <c r="K297" i="11" s="1"/>
  <c r="N302" i="1" a="1"/>
  <c r="N302" i="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K307" i="10" s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AL313" i="1"/>
  <c r="AP313" i="1"/>
  <c r="M311" i="10" s="1"/>
  <c r="BR313" i="1"/>
  <c r="BS313" i="1"/>
  <c r="A314" i="1"/>
  <c r="C314" i="1"/>
  <c r="G314" i="1"/>
  <c r="M314" i="1" a="1"/>
  <c r="M314" i="1" s="1"/>
  <c r="K309" i="11" s="1"/>
  <c r="N314" i="1" a="1"/>
  <c r="N314" i="1" s="1"/>
  <c r="L309" i="1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M313" i="10" s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N317" i="1" a="1"/>
  <c r="N317" i="1" s="1"/>
  <c r="R317" i="1"/>
  <c r="BB317" i="1"/>
  <c r="AK317" i="1"/>
  <c r="K315" i="10" s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K316" i="11" s="1"/>
  <c r="N321" i="1" a="1"/>
  <c r="N321" i="1" s="1"/>
  <c r="R321" i="1"/>
  <c r="BB321" i="1"/>
  <c r="AK321" i="1"/>
  <c r="K319" i="10" s="1"/>
  <c r="AL321" i="1"/>
  <c r="AP321" i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L319" i="11" s="1"/>
  <c r="R324" i="1"/>
  <c r="BB324" i="1"/>
  <c r="AK324" i="1"/>
  <c r="K322" i="10" s="1"/>
  <c r="AL324" i="1"/>
  <c r="AP324" i="1"/>
  <c r="M322" i="10" s="1"/>
  <c r="BR324" i="1"/>
  <c r="BS324" i="1"/>
  <c r="A325" i="1"/>
  <c r="C325" i="1"/>
  <c r="G325" i="1"/>
  <c r="M325" i="1" a="1"/>
  <c r="M325" i="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K324" i="10" s="1"/>
  <c r="AL326" i="1"/>
  <c r="AP326" i="1"/>
  <c r="BR326" i="1"/>
  <c r="BS326" i="1"/>
  <c r="A327" i="1"/>
  <c r="C327" i="1"/>
  <c r="G327" i="1"/>
  <c r="M327" i="1" a="1"/>
  <c r="M327" i="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K328" i="10" s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R334" i="1"/>
  <c r="BB334" i="1"/>
  <c r="AK334" i="1"/>
  <c r="K332" i="10" s="1"/>
  <c r="AL334" i="1"/>
  <c r="AP334" i="1"/>
  <c r="M332" i="10" s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K331" i="11" s="1"/>
  <c r="N336" i="1" a="1"/>
  <c r="N336" i="1" s="1"/>
  <c r="R336" i="1"/>
  <c r="BB336" i="1"/>
  <c r="AK336" i="1"/>
  <c r="K334" i="10" s="1"/>
  <c r="AL336" i="1"/>
  <c r="AP336" i="1"/>
  <c r="BR336" i="1"/>
  <c r="BS336" i="1"/>
  <c r="A337" i="1"/>
  <c r="C337" i="1"/>
  <c r="G337" i="1"/>
  <c r="M337" i="1" a="1"/>
  <c r="M337" i="1" s="1"/>
  <c r="K332" i="1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L334" i="1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N342" i="1" a="1"/>
  <c r="N342" i="1" s="1"/>
  <c r="R342" i="1"/>
  <c r="BB342" i="1"/>
  <c r="AK342" i="1"/>
  <c r="K340" i="10" s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K339" i="11" s="1"/>
  <c r="N344" i="1" a="1"/>
  <c r="N344" i="1" s="1"/>
  <c r="R344" i="1"/>
  <c r="BB344" i="1"/>
  <c r="AK344" i="1"/>
  <c r="K342" i="10" s="1"/>
  <c r="AL344" i="1"/>
  <c r="AP344" i="1"/>
  <c r="M342" i="10" s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K341" i="11" s="1"/>
  <c r="N346" i="1" a="1"/>
  <c r="N346" i="1" s="1"/>
  <c r="R346" i="1"/>
  <c r="BB346" i="1"/>
  <c r="AK346" i="1"/>
  <c r="K344" i="10" s="1"/>
  <c r="AL346" i="1"/>
  <c r="AP346" i="1"/>
  <c r="M344" i="10" s="1"/>
  <c r="BR346" i="1"/>
  <c r="BS346" i="1"/>
  <c r="A347" i="1"/>
  <c r="C347" i="1"/>
  <c r="G347" i="1"/>
  <c r="M347" i="1" a="1"/>
  <c r="M347" i="1" s="1"/>
  <c r="K342" i="11" s="1"/>
  <c r="N347" i="1" a="1"/>
  <c r="N347" i="1" s="1"/>
  <c r="L342" i="1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L343" i="1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M348" i="10" s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K350" i="10" s="1"/>
  <c r="AL352" i="1"/>
  <c r="AP352" i="1"/>
  <c r="M350" i="10" s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L349" i="1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K351" i="11" s="1"/>
  <c r="N356" i="1" a="1"/>
  <c r="N356" i="1" s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K355" i="10" s="1"/>
  <c r="AL357" i="1"/>
  <c r="AP357" i="1"/>
  <c r="M355" i="10" s="1"/>
  <c r="BR357" i="1"/>
  <c r="BS357" i="1"/>
  <c r="A358" i="1"/>
  <c r="C358" i="1"/>
  <c r="G358" i="1"/>
  <c r="M358" i="1" a="1"/>
  <c r="M358" i="1" s="1"/>
  <c r="K353" i="1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K354" i="1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K355" i="11" s="1"/>
  <c r="N360" i="1" a="1"/>
  <c r="N360" i="1" s="1"/>
  <c r="R360" i="1"/>
  <c r="BB360" i="1"/>
  <c r="AK360" i="1"/>
  <c r="K358" i="10" s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M360" i="10" s="1"/>
  <c r="BR362" i="1"/>
  <c r="BS362" i="1"/>
  <c r="A363" i="1"/>
  <c r="C363" i="1"/>
  <c r="G363" i="1"/>
  <c r="M363" i="1" a="1"/>
  <c r="M363" i="1" s="1"/>
  <c r="K358" i="11" s="1"/>
  <c r="N363" i="1" a="1"/>
  <c r="N363" i="1" s="1"/>
  <c r="L358" i="11" s="1"/>
  <c r="R363" i="1"/>
  <c r="BB363" i="1"/>
  <c r="AK363" i="1"/>
  <c r="K361" i="10" s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K363" i="10" s="1"/>
  <c r="AL365" i="1"/>
  <c r="AP365" i="1"/>
  <c r="M363" i="10" s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M364" i="10" s="1"/>
  <c r="BR366" i="1"/>
  <c r="BS366" i="1"/>
  <c r="A367" i="1"/>
  <c r="C367" i="1"/>
  <c r="G367" i="1"/>
  <c r="M367" i="1" a="1"/>
  <c r="M367" i="1" s="1"/>
  <c r="K362" i="11" s="1"/>
  <c r="N367" i="1" a="1"/>
  <c r="N367" i="1" s="1"/>
  <c r="R367" i="1"/>
  <c r="BB367" i="1"/>
  <c r="AK367" i="1"/>
  <c r="K365" i="10" s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K364" i="11" s="1"/>
  <c r="N369" i="1" a="1"/>
  <c r="N369" i="1" s="1"/>
  <c r="R369" i="1"/>
  <c r="BB369" i="1"/>
  <c r="AK369" i="1"/>
  <c r="K367" i="10" s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M368" i="10" s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K367" i="1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K371" i="10" s="1"/>
  <c r="AL373" i="1"/>
  <c r="AP373" i="1"/>
  <c r="BR373" i="1"/>
  <c r="BS373" i="1"/>
  <c r="A374" i="1"/>
  <c r="C374" i="1"/>
  <c r="G374" i="1"/>
  <c r="M374" i="1" a="1"/>
  <c r="M374" i="1" s="1"/>
  <c r="K369" i="11" s="1"/>
  <c r="N374" i="1" a="1"/>
  <c r="N374" i="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AL375" i="1"/>
  <c r="AP375" i="1"/>
  <c r="BR375" i="1"/>
  <c r="BS375" i="1"/>
  <c r="A376" i="1"/>
  <c r="C376" i="1"/>
  <c r="G376" i="1"/>
  <c r="M376" i="1" a="1"/>
  <c r="M376" i="1" s="1"/>
  <c r="K371" i="11" s="1"/>
  <c r="N376" i="1" a="1"/>
  <c r="N376" i="1" s="1"/>
  <c r="R376" i="1"/>
  <c r="BB376" i="1"/>
  <c r="AK376" i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K374" i="11" s="1"/>
  <c r="N379" i="1" a="1"/>
  <c r="N379" i="1" s="1"/>
  <c r="R379" i="1"/>
  <c r="BB379" i="1"/>
  <c r="AK379" i="1"/>
  <c r="K377" i="10" s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K382" i="10" s="1"/>
  <c r="AL384" i="1"/>
  <c r="AP384" i="1"/>
  <c r="M382" i="10" s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K383" i="10" s="1"/>
  <c r="AL385" i="1"/>
  <c r="AP385" i="1"/>
  <c r="M383" i="10" s="1"/>
  <c r="BR385" i="1"/>
  <c r="BS385" i="1"/>
  <c r="A386" i="1"/>
  <c r="C386" i="1"/>
  <c r="G386" i="1"/>
  <c r="M386" i="1" a="1"/>
  <c r="M386" i="1" s="1"/>
  <c r="K381" i="1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K384" i="1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K390" i="11" s="1"/>
  <c r="N395" i="1" a="1"/>
  <c r="N395" i="1" s="1"/>
  <c r="R395" i="1"/>
  <c r="BB395" i="1"/>
  <c r="AK395" i="1"/>
  <c r="K393" i="10" s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K395" i="10" s="1"/>
  <c r="AL397" i="1"/>
  <c r="AP397" i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M397" i="10" s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K400" i="10" s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K401" i="10" s="1"/>
  <c r="AL403" i="1"/>
  <c r="AP403" i="1"/>
  <c r="M401" i="10" s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M402" i="10" s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M403" i="10" s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K404" i="10" s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M405" i="10" s="1"/>
  <c r="BR407" i="1"/>
  <c r="BS407" i="1"/>
  <c r="A408" i="1"/>
  <c r="C408" i="1"/>
  <c r="G408" i="1"/>
  <c r="M408" i="1" a="1"/>
  <c r="M408" i="1" s="1"/>
  <c r="K403" i="11" s="1"/>
  <c r="N408" i="1" a="1"/>
  <c r="N408" i="1" s="1"/>
  <c r="R408" i="1"/>
  <c r="BB408" i="1"/>
  <c r="AK408" i="1"/>
  <c r="K406" i="10" s="1"/>
  <c r="AL408" i="1"/>
  <c r="AP408" i="1"/>
  <c r="M406" i="10" s="1"/>
  <c r="BR408" i="1"/>
  <c r="BS408" i="1"/>
  <c r="A409" i="1"/>
  <c r="C409" i="1"/>
  <c r="G409" i="1"/>
  <c r="M409" i="1" a="1"/>
  <c r="M409" i="1" s="1"/>
  <c r="N409" i="1" a="1"/>
  <c r="N409" i="1" s="1"/>
  <c r="L404" i="11" s="1"/>
  <c r="R409" i="1"/>
  <c r="BB409" i="1"/>
  <c r="AK409" i="1"/>
  <c r="K407" i="10" s="1"/>
  <c r="AL409" i="1"/>
  <c r="AP409" i="1"/>
  <c r="BR409" i="1"/>
  <c r="BS409" i="1"/>
  <c r="A410" i="1"/>
  <c r="C410" i="1"/>
  <c r="G410" i="1"/>
  <c r="M410" i="1" a="1"/>
  <c r="M410" i="1" s="1"/>
  <c r="N410" i="1" a="1"/>
  <c r="N410" i="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K406" i="11" s="1"/>
  <c r="N411" i="1" a="1"/>
  <c r="N411" i="1" s="1"/>
  <c r="R411" i="1"/>
  <c r="BB411" i="1"/>
  <c r="AK411" i="1"/>
  <c r="K409" i="10" s="1"/>
  <c r="AL411" i="1"/>
  <c r="AP411" i="1"/>
  <c r="M409" i="10" s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M410" i="10" s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K410" i="11" s="1"/>
  <c r="N415" i="1" a="1"/>
  <c r="N415" i="1" s="1"/>
  <c r="R415" i="1"/>
  <c r="BB415" i="1"/>
  <c r="AK415" i="1"/>
  <c r="K413" i="10" s="1"/>
  <c r="AL415" i="1"/>
  <c r="AP415" i="1"/>
  <c r="M413" i="10" s="1"/>
  <c r="BR415" i="1"/>
  <c r="BS415" i="1"/>
  <c r="A416" i="1"/>
  <c r="C416" i="1"/>
  <c r="G416" i="1"/>
  <c r="M416" i="1" a="1"/>
  <c r="M416" i="1" s="1"/>
  <c r="N416" i="1" a="1"/>
  <c r="N416" i="1" s="1"/>
  <c r="R416" i="1"/>
  <c r="BB416" i="1"/>
  <c r="AK416" i="1"/>
  <c r="K414" i="10" s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K415" i="11" s="1"/>
  <c r="N420" i="1" a="1"/>
  <c r="N420" i="1" s="1"/>
  <c r="R420" i="1"/>
  <c r="BB420" i="1"/>
  <c r="AK420" i="1"/>
  <c r="AL420" i="1"/>
  <c r="AP420" i="1"/>
  <c r="M418" i="10" s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M419" i="10" s="1"/>
  <c r="BR421" i="1"/>
  <c r="BS421" i="1"/>
  <c r="A422" i="1"/>
  <c r="C422" i="1"/>
  <c r="G422" i="1"/>
  <c r="M422" i="1" a="1"/>
  <c r="M422" i="1" s="1"/>
  <c r="K417" i="1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K421" i="11" s="1"/>
  <c r="N426" i="1" a="1"/>
  <c r="N426" i="1" s="1"/>
  <c r="R426" i="1"/>
  <c r="BB426" i="1"/>
  <c r="AK426" i="1"/>
  <c r="K424" i="10" s="1"/>
  <c r="AL426" i="1"/>
  <c r="AP426" i="1"/>
  <c r="M424" i="10" s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K423" i="11" s="1"/>
  <c r="N428" i="1" a="1"/>
  <c r="N428" i="1" s="1"/>
  <c r="R428" i="1"/>
  <c r="BB428" i="1"/>
  <c r="AK428" i="1"/>
  <c r="AL428" i="1"/>
  <c r="AP428" i="1"/>
  <c r="M426" i="10" s="1"/>
  <c r="BR428" i="1"/>
  <c r="BS428" i="1"/>
  <c r="A429" i="1"/>
  <c r="C429" i="1"/>
  <c r="G429" i="1"/>
  <c r="M429" i="1" a="1"/>
  <c r="M429" i="1" s="1"/>
  <c r="N429" i="1" a="1"/>
  <c r="N429" i="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K425" i="1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K429" i="10" s="1"/>
  <c r="AL431" i="1"/>
  <c r="AP431" i="1"/>
  <c r="BR431" i="1"/>
  <c r="BS431" i="1"/>
  <c r="A432" i="1"/>
  <c r="C432" i="1"/>
  <c r="G432" i="1"/>
  <c r="M432" i="1" a="1"/>
  <c r="M432" i="1" s="1"/>
  <c r="K427" i="1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K428" i="11" s="1"/>
  <c r="N433" i="1" a="1"/>
  <c r="N433" i="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0" i="11" s="1"/>
  <c r="N435" i="1" a="1"/>
  <c r="N435" i="1" s="1"/>
  <c r="R435" i="1"/>
  <c r="BB435" i="1"/>
  <c r="AK435" i="1"/>
  <c r="K433" i="10" s="1"/>
  <c r="AL435" i="1"/>
  <c r="AP435" i="1"/>
  <c r="M433" i="10" s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AL438" i="1"/>
  <c r="AP438" i="1"/>
  <c r="M436" i="10" s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AL439" i="1"/>
  <c r="AP439" i="1"/>
  <c r="M437" i="10" s="1"/>
  <c r="BR439" i="1"/>
  <c r="BS439" i="1"/>
  <c r="A440" i="1"/>
  <c r="C440" i="1"/>
  <c r="G440" i="1"/>
  <c r="M440" i="1" a="1"/>
  <c r="M440" i="1" s="1"/>
  <c r="K435" i="11" s="1"/>
  <c r="N440" i="1" a="1"/>
  <c r="N440" i="1" s="1"/>
  <c r="R440" i="1"/>
  <c r="BB440" i="1"/>
  <c r="AK440" i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0" i="1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2" i="1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M447" i="10" s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K448" i="11" s="1"/>
  <c r="N453" i="1" a="1"/>
  <c r="N453" i="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M455" i="10" s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4" i="11" s="1"/>
  <c r="N459" i="1" a="1"/>
  <c r="N459" i="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AL460" i="1"/>
  <c r="AP460" i="1"/>
  <c r="M458" i="10" s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59" i="11" s="1"/>
  <c r="N464" i="1" a="1"/>
  <c r="N464" i="1" s="1"/>
  <c r="R464" i="1"/>
  <c r="BB464" i="1"/>
  <c r="AK464" i="1"/>
  <c r="K462" i="10" s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K462" i="1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K464" i="11" s="1"/>
  <c r="N469" i="1" a="1"/>
  <c r="N469" i="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5" i="11" s="1"/>
  <c r="N470" i="1" a="1"/>
  <c r="N470" i="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69" i="11" s="1"/>
  <c r="N474" i="1" a="1"/>
  <c r="N474" i="1" s="1"/>
  <c r="R474" i="1"/>
  <c r="BB474" i="1"/>
  <c r="AK474" i="1"/>
  <c r="AL474" i="1"/>
  <c r="AP474" i="1"/>
  <c r="M472" i="10" s="1"/>
  <c r="BR474" i="1"/>
  <c r="BS474" i="1"/>
  <c r="A475" i="1"/>
  <c r="C475" i="1"/>
  <c r="G475" i="1"/>
  <c r="M475" i="1" a="1"/>
  <c r="M475" i="1" s="1"/>
  <c r="K470" i="11" s="1"/>
  <c r="N475" i="1" a="1"/>
  <c r="N475" i="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K472" i="11" s="1"/>
  <c r="N477" i="1" a="1"/>
  <c r="N477" i="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K476" i="1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K477" i="11" s="1"/>
  <c r="N482" i="1" a="1"/>
  <c r="N482" i="1" s="1"/>
  <c r="R482" i="1"/>
  <c r="BB482" i="1"/>
  <c r="AK482" i="1"/>
  <c r="K480" i="10" s="1"/>
  <c r="AL482" i="1"/>
  <c r="AP482" i="1"/>
  <c r="M480" i="10" s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K479" i="1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K485" i="10" s="1"/>
  <c r="AL487" i="1"/>
  <c r="AP487" i="1"/>
  <c r="M485" i="10" s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K486" i="1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K490" i="10" s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K489" i="1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K493" i="10" s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K496" i="11" s="1"/>
  <c r="N501" i="1" a="1"/>
  <c r="N501" i="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K497" i="1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K498" i="1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K502" i="10" s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AL507" i="1"/>
  <c r="AP507" i="1"/>
  <c r="M505" i="10" s="1"/>
  <c r="BR507" i="1"/>
  <c r="BS507" i="1"/>
  <c r="A508" i="1"/>
  <c r="C508" i="1"/>
  <c r="G508" i="1"/>
  <c r="M508" i="1" a="1"/>
  <c r="M508" i="1" s="1"/>
  <c r="N508" i="1" a="1"/>
  <c r="N508" i="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AL510" i="1"/>
  <c r="AP510" i="1"/>
  <c r="M508" i="10" s="1"/>
  <c r="BR510" i="1"/>
  <c r="BS510" i="1"/>
  <c r="A511" i="1"/>
  <c r="C511" i="1"/>
  <c r="G511" i="1"/>
  <c r="M511" i="1" a="1"/>
  <c r="M511" i="1" s="1"/>
  <c r="N511" i="1" a="1"/>
  <c r="N511" i="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7" i="11" s="1"/>
  <c r="N512" i="1" a="1"/>
  <c r="N512" i="1" s="1"/>
  <c r="R512" i="1"/>
  <c r="BB512" i="1"/>
  <c r="AK512" i="1"/>
  <c r="K510" i="10" s="1"/>
  <c r="AL512" i="1"/>
  <c r="AP512" i="1"/>
  <c r="M510" i="10" s="1"/>
  <c r="BR512" i="1"/>
  <c r="BS512" i="1"/>
  <c r="A513" i="1"/>
  <c r="C513" i="1"/>
  <c r="G513" i="1"/>
  <c r="M513" i="1" a="1"/>
  <c r="M513" i="1" s="1"/>
  <c r="K508" i="11" s="1"/>
  <c r="N513" i="1" a="1"/>
  <c r="N513" i="1" s="1"/>
  <c r="R513" i="1"/>
  <c r="BB513" i="1"/>
  <c r="AK513" i="1"/>
  <c r="AL513" i="1"/>
  <c r="AP513" i="1"/>
  <c r="M511" i="10" s="1"/>
  <c r="BR513" i="1"/>
  <c r="BS513" i="1"/>
  <c r="A514" i="1"/>
  <c r="C514" i="1"/>
  <c r="G514" i="1"/>
  <c r="M514" i="1" a="1"/>
  <c r="M514" i="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K513" i="10" s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K516" i="1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K517" i="1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18" i="11" s="1"/>
  <c r="N523" i="1" a="1"/>
  <c r="N523" i="1" s="1"/>
  <c r="R523" i="1"/>
  <c r="BB523" i="1"/>
  <c r="AK523" i="1"/>
  <c r="K521" i="10" s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K526" i="1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29" i="11" s="1"/>
  <c r="N534" i="1" a="1"/>
  <c r="N534" i="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K533" i="10" s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R732" i="11" s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M583" i="10" s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M585" i="10" s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M586" i="10" s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M588" i="10" s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M590" i="10" s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L591" i="11" s="1"/>
  <c r="R596" i="1"/>
  <c r="BB596" i="1"/>
  <c r="AK596" i="1"/>
  <c r="K594" i="10" s="1"/>
  <c r="AL596" i="1"/>
  <c r="AP596" i="1"/>
  <c r="M594" i="10" s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M596" i="10" s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M598" i="10" s="1"/>
  <c r="BR600" i="1"/>
  <c r="BS600" i="1"/>
  <c r="A601" i="1"/>
  <c r="C601" i="1"/>
  <c r="G601" i="1"/>
  <c r="M601" i="1" a="1"/>
  <c r="M601" i="1" s="1"/>
  <c r="N601" i="1" a="1"/>
  <c r="N601" i="1" s="1"/>
  <c r="L596" i="1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M601" i="10" s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L601" i="1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L602" i="1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L606" i="11" s="1"/>
  <c r="R611" i="1"/>
  <c r="BB611" i="1"/>
  <c r="AK611" i="1"/>
  <c r="K609" i="10" s="1"/>
  <c r="AL611" i="1"/>
  <c r="AP611" i="1"/>
  <c r="M609" i="10" s="1"/>
  <c r="BR611" i="1"/>
  <c r="BS611" i="1"/>
  <c r="A612" i="1"/>
  <c r="C612" i="1"/>
  <c r="G612" i="1"/>
  <c r="M612" i="1" a="1"/>
  <c r="M612" i="1" s="1"/>
  <c r="N612" i="1" a="1"/>
  <c r="N612" i="1" s="1"/>
  <c r="L607" i="1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L611" i="1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L612" i="1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L616" i="1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L617" i="1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L621" i="1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L622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L626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L627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L631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L633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L636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L637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L641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L643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L646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L648" i="1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L651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L656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L657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L661" i="1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L662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BR670" i="1"/>
  <c r="BS670" i="1"/>
  <c r="A671" i="1"/>
  <c r="C671" i="1"/>
  <c r="G671" i="1"/>
  <c r="M671" i="1" a="1"/>
  <c r="M671" i="1" s="1"/>
  <c r="N671" i="1" a="1"/>
  <c r="N671" i="1" s="1"/>
  <c r="L666" i="1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L667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L671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L672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L675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L676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L683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L692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L693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L700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L705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L708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L711" i="1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L712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L715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L716" i="1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L717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L720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L721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L722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L725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L726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L727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L728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L730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L731" i="1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3" i="11" s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K537" i="10" s="1"/>
  <c r="AL539" i="1"/>
  <c r="AP539" i="1"/>
  <c r="M537" i="10" s="1"/>
  <c r="AK540" i="1"/>
  <c r="AL540" i="1"/>
  <c r="AP540" i="1"/>
  <c r="M538" i="10" s="1"/>
  <c r="AK541" i="1"/>
  <c r="AL541" i="1"/>
  <c r="AP541" i="1"/>
  <c r="M539" i="10" s="1"/>
  <c r="AK542" i="1"/>
  <c r="AL542" i="1"/>
  <c r="AP542" i="1"/>
  <c r="AK543" i="1"/>
  <c r="AL543" i="1"/>
  <c r="AP543" i="1"/>
  <c r="M541" i="10" s="1"/>
  <c r="AK544" i="1"/>
  <c r="K542" i="10" s="1"/>
  <c r="AL544" i="1"/>
  <c r="AP544" i="1"/>
  <c r="AK545" i="1"/>
  <c r="AL545" i="1"/>
  <c r="AP545" i="1"/>
  <c r="M543" i="10" s="1"/>
  <c r="AK546" i="1"/>
  <c r="AL546" i="1"/>
  <c r="AP546" i="1"/>
  <c r="M544" i="10" s="1"/>
  <c r="AK547" i="1"/>
  <c r="AL547" i="1"/>
  <c r="AP547" i="1"/>
  <c r="M545" i="10" s="1"/>
  <c r="AK548" i="1"/>
  <c r="AL548" i="1"/>
  <c r="AP548" i="1"/>
  <c r="AK549" i="1"/>
  <c r="AL549" i="1"/>
  <c r="AP549" i="1"/>
  <c r="M547" i="10" s="1"/>
  <c r="AK550" i="1"/>
  <c r="AL550" i="1"/>
  <c r="AP550" i="1"/>
  <c r="AK551" i="1"/>
  <c r="AL551" i="1"/>
  <c r="AP551" i="1"/>
  <c r="AK552" i="1"/>
  <c r="AL552" i="1"/>
  <c r="AP552" i="1"/>
  <c r="M550" i="10" s="1"/>
  <c r="AK553" i="1"/>
  <c r="AL553" i="1"/>
  <c r="AP553" i="1"/>
  <c r="M551" i="10" s="1"/>
  <c r="AK554" i="1"/>
  <c r="AL554" i="1"/>
  <c r="AP554" i="1"/>
  <c r="M552" i="10" s="1"/>
  <c r="AK555" i="1"/>
  <c r="AL555" i="1"/>
  <c r="AP555" i="1"/>
  <c r="M553" i="10" s="1"/>
  <c r="AK556" i="1"/>
  <c r="AL556" i="1"/>
  <c r="AP556" i="1"/>
  <c r="M554" i="10" s="1"/>
  <c r="AK557" i="1"/>
  <c r="AL557" i="1"/>
  <c r="AP557" i="1"/>
  <c r="M555" i="10" s="1"/>
  <c r="AK558" i="1"/>
  <c r="AL558" i="1"/>
  <c r="AP558" i="1"/>
  <c r="M556" i="10" s="1"/>
  <c r="AK559" i="1"/>
  <c r="AL559" i="1"/>
  <c r="AP559" i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M415" i="10" l="1"/>
  <c r="K472" i="10"/>
  <c r="K513" i="11"/>
  <c r="K506" i="11"/>
  <c r="K404" i="11"/>
  <c r="K311" i="10"/>
  <c r="K508" i="10"/>
  <c r="M330" i="10"/>
  <c r="M385" i="10"/>
  <c r="M668" i="10"/>
  <c r="M334" i="10"/>
  <c r="K438" i="10"/>
  <c r="K454" i="10"/>
  <c r="K374" i="10"/>
  <c r="K511" i="10"/>
  <c r="K458" i="10"/>
  <c r="K509" i="11"/>
  <c r="M540" i="10"/>
  <c r="M399" i="10"/>
  <c r="K503" i="11"/>
  <c r="K354" i="10"/>
  <c r="L297" i="11"/>
  <c r="L250" i="11"/>
  <c r="L237" i="11"/>
  <c r="L219" i="11"/>
  <c r="K288" i="10"/>
  <c r="L329" i="11"/>
  <c r="K289" i="10"/>
  <c r="M319" i="10"/>
  <c r="K301" i="10"/>
  <c r="L405" i="11"/>
  <c r="K320" i="11"/>
  <c r="K505" i="10"/>
  <c r="M557" i="10"/>
  <c r="K469" i="10"/>
  <c r="M607" i="10"/>
  <c r="K351" i="10"/>
  <c r="K411" i="11"/>
  <c r="K337" i="11"/>
  <c r="K322" i="11"/>
  <c r="K312" i="11"/>
  <c r="K301" i="11"/>
  <c r="K449" i="10"/>
  <c r="L369" i="11"/>
  <c r="K234" i="10"/>
  <c r="L270" i="11"/>
  <c r="L244" i="11"/>
  <c r="M546" i="10"/>
  <c r="L706" i="11"/>
  <c r="L695" i="11"/>
  <c r="L688" i="11"/>
  <c r="L677" i="11"/>
  <c r="L650" i="11"/>
  <c r="L653" i="11"/>
  <c r="K336" i="10"/>
  <c r="K373" i="10"/>
  <c r="M407" i="10"/>
  <c r="L424" i="11"/>
  <c r="M232" i="10"/>
  <c r="M429" i="10"/>
  <c r="M395" i="10"/>
  <c r="K320" i="10"/>
  <c r="K437" i="10"/>
  <c r="K436" i="10"/>
  <c r="L390" i="1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4" i="10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N25" i="10" l="1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K53" i="10"/>
  <c r="AK52" i="1"/>
  <c r="E49" i="12"/>
  <c r="I49" i="11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<sst xmlns="http://schemas.openxmlformats.org/spreadsheetml/2006/main" count="9242" uniqueCount="1585">
  <si>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</si>
  <si>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</si>
  <si>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</si>
  <si>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</si>
  <si>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</si>
  <si>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</si>
  <si>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</si>
  <si>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</si>
  <si>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</si>
  <si>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</si>
  <si>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</si>
  <si>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</si>
  <si>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</si>
  <si>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</si>
  <si>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</si>
  <si>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</si>
  <si>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</si>
  <si>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</si>
  <si>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</si>
  <si>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</si>
  <si>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</si>
  <si>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</si>
  <si>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</si>
  <si>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</si>
  <si>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</si>
  <si>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</si>
  <si>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</si>
  <si>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</si>
  <si>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</si>
  <si>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</si>
  <si>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</si>
  <si>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</si>
  <si>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</si>
  <si>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</si>
  <si>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</si>
  <si>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</si>
  <si>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</si>
  <si>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</si>
  <si>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</si>
  <si>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</si>
  <si>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</si>
  <si>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</si>
  <si>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</si>
  <si>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</si>
  <si>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</si>
  <si>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</si>
  <si>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</si>
  <si>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</si>
  <si>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</si>
  <si>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</si>
  <si>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</si>
  <si>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</si>
  <si>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</si>
  <si>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</si>
  <si>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</si>
  <si>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</si>
  <si>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</si>
  <si>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</si>
  <si>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</si>
  <si>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</si>
  <si>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</si>
  <si>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</si>
  <si>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</si>
  <si>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</si>
  <si>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</si>
  <si>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</si>
  <si>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</si>
  <si>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</si>
  <si>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</si>
  <si>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</si>
  <si>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</si>
  <si>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</si>
  <si>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</si>
  <si>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</si>
  <si>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</si>
  <si>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</si>
  <si>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</si>
  <si>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</si>
  <si>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</si>
  <si>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</si>
  <si>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</si>
  <si>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</si>
  <si>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</si>
  <si>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</si>
  <si>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</si>
  <si>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</si>
  <si>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</si>
  <si>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</si>
  <si>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</si>
  <si>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</si>
  <si>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</si>
  <si>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</si>
  <si>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</si>
  <si>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</si>
  <si>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</si>
  <si>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</si>
  <si>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</si>
  <si>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</si>
  <si>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</si>
  <si>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</si>
  <si>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</si>
  <si>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</si>
  <si>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</si>
  <si>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</si>
  <si>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</si>
  <si>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</si>
  <si>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</si>
  <si>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</si>
  <si>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</si>
  <si>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</si>
  <si>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</si>
  <si>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</si>
  <si>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</si>
  <si>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</si>
  <si>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</si>
  <si>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</si>
  <si>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</si>
  <si>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</si>
  <si>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</si>
  <si>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</si>
  <si>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</si>
  <si>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</si>
  <si>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</si>
  <si>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</si>
  <si>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</si>
  <si>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</si>
  <si>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</si>
  <si>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</si>
  <si>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</si>
  <si>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</si>
  <si>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</si>
  <si>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</si>
  <si>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</si>
  <si>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</si>
  <si>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</si>
  <si>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</si>
  <si>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</si>
  <si>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</si>
  <si>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</si>
  <si>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</si>
  <si>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</si>
  <si>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</si>
  <si>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</si>
  <si>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</si>
  <si>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</si>
  <si>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</si>
  <si>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</si>
  <si>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</si>
  <si>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</si>
  <si>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</si>
  <si>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</si>
  <si>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</si>
  <si>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</si>
  <si>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</si>
  <si>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</si>
  <si>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</si>
  <si>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</si>
  <si>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</si>
  <si>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</si>
  <si>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</si>
  <si>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</si>
  <si>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</si>
  <si>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</si>
  <si>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</si>
  <si>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</si>
  <si>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</si>
  <si>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</si>
  <si>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</si>
  <si>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</si>
  <si>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</si>
  <si>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</si>
  <si>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</si>
  <si>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</si>
  <si>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</si>
  <si>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</si>
  <si>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</si>
  <si>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</si>
  <si>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</si>
  <si>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</si>
  <si>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</si>
  <si>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</si>
  <si>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</si>
  <si>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</si>
  <si>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</si>
  <si>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</si>
  <si>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</si>
  <si>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</si>
  <si>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</si>
  <si>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</si>
  <si>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</si>
  <si>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</si>
  <si>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</si>
  <si>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</si>
  <si>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</si>
  <si>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</si>
  <si>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</si>
  <si>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</si>
  <si>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</si>
  <si>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</si>
  <si>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</si>
  <si>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</si>
  <si>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</si>
  <si>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</si>
  <si>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</si>
  <si>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</si>
  <si>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</si>
  <si>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</si>
  <si>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</si>
  <si>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</si>
  <si>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</si>
  <si>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</si>
  <si>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</si>
  <si>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</si>
  <si>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</si>
  <si>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</si>
  <si>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</si>
  <si>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</si>
  <si>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</si>
  <si>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</si>
  <si>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</si>
  <si>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</si>
  <si>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</si>
  <si>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</si>
  <si>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</si>
  <si>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</si>
  <si>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</si>
  <si>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</si>
  <si>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</si>
  <si>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</si>
  <si>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</si>
  <si>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</si>
  <si>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</si>
  <si>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</si>
  <si>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</si>
  <si>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</si>
  <si>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</si>
  <si>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</si>
  <si>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</si>
  <si>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</si>
  <si>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</si>
  <si>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</si>
  <si>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</si>
  <si>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</si>
  <si>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</si>
  <si>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</si>
  <si>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</si>
  <si>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</si>
  <si>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</si>
  <si>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</si>
  <si>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</si>
  <si>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</si>
  <si>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</si>
  <si>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</si>
  <si>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</si>
  <si>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</si>
  <si>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</si>
  <si>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</si>
  <si>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</si>
  <si>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</si>
  <si>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</si>
  <si>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</si>
  <si>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</si>
  <si>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</si>
  <si>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</si>
  <si>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</si>
  <si>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</si>
  <si>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</si>
  <si>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</si>
  <si>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</si>
  <si>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</si>
  <si>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</si>
  <si>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</si>
  <si>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</si>
  <si>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</si>
  <si>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</si>
  <si>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</si>
  <si>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</si>
  <si>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</si>
  <si>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</si>
  <si>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</si>
  <si>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</si>
  <si>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</si>
  <si>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</si>
  <si>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</si>
  <si>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</si>
  <si>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</si>
  <si>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</si>
  <si>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</si>
  <si>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</si>
  <si>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</si>
  <si>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</si>
  <si>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</si>
  <si>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</si>
  <si>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</si>
  <si>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</si>
  <si>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</si>
  <si>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</si>
  <si>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</si>
  <si>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</si>
  <si>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</si>
  <si>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</si>
  <si>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</si>
  <si>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</si>
  <si>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</si>
  <si>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</si>
  <si>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</si>
  <si>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</si>
  <si>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</si>
  <si>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</si>
  <si>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</si>
  <si>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</si>
  <si>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</si>
  <si>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</si>
  <si>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</si>
  <si>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</si>
  <si>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</si>
  <si>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</si>
  <si>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</si>
  <si>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</si>
  <si>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</si>
  <si>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</si>
  <si>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</si>
  <si>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</si>
  <si>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</si>
  <si>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</si>
  <si>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</si>
  <si>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</si>
  <si>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</si>
  <si>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</si>
  <si>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</si>
  <si>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</si>
  <si>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</si>
  <si>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</si>
  <si>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</si>
  <si>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</si>
  <si>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</si>
  <si>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</si>
  <si>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</si>
  <si>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</si>
  <si>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</si>
  <si>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</si>
  <si>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</si>
  <si>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</si>
  <si>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</si>
  <si>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</si>
  <si>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</si>
  <si>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</si>
  <si>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</si>
  <si>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</si>
  <si>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</si>
  <si>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</si>
  <si>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</si>
  <si>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</si>
  <si>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</si>
  <si>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</si>
  <si>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</si>
  <si>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</si>
  <si>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</si>
  <si>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</si>
  <si>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</si>
  <si>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</si>
  <si>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</si>
  <si>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</si>
  <si>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</si>
  <si>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</si>
  <si>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</si>
  <si>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</si>
  <si>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</si>
  <si>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</si>
  <si>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</si>
  <si>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</si>
  <si>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</si>
  <si>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</si>
  <si>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</si>
  <si>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</si>
  <si>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</si>
  <si>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</si>
  <si>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</si>
  <si>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</si>
  <si>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</si>
  <si>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</si>
  <si>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</si>
  <si>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</si>
  <si>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</si>
  <si>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</si>
  <si>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</si>
  <si>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</si>
  <si>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</si>
  <si>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</si>
  <si>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</si>
  <si>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</si>
  <si>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</si>
  <si>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</si>
  <si>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</si>
  <si>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</si>
  <si>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</si>
  <si>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</si>
  <si>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</si>
  <si>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</si>
  <si>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</si>
  <si>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</si>
  <si>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</si>
  <si>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</si>
  <si>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</si>
  <si>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</si>
  <si>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</si>
  <si>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</si>
  <si>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</si>
  <si>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</si>
  <si>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</si>
  <si>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</si>
  <si>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</si>
  <si>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</si>
  <si>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</si>
  <si>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</si>
  <si>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</si>
  <si>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</si>
  <si>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</si>
  <si>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</si>
  <si>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</si>
  <si>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</si>
  <si>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</si>
  <si>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</si>
  <si>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</si>
  <si>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</si>
  <si>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</si>
  <si>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</si>
  <si>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</si>
  <si>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</si>
  <si>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</si>
  <si>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</si>
  <si>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</si>
  <si>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</si>
  <si>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</si>
  <si>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</si>
  <si>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</si>
  <si>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</si>
  <si>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</si>
  <si>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</si>
  <si>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</si>
  <si>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</si>
  <si>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</si>
  <si>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</si>
  <si>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</si>
  <si>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</si>
  <si>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</si>
  <si>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</si>
  <si>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</si>
  <si>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</si>
  <si>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</si>
  <si>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</si>
  <si>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</si>
  <si>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</si>
  <si>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</si>
  <si>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</si>
  <si>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</si>
  <si>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</si>
  <si>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</si>
  <si>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</si>
  <si>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</si>
  <si>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</si>
  <si>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</si>
  <si>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</si>
  <si>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</si>
  <si>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</si>
  <si>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</si>
  <si>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</si>
  <si>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</si>
  <si>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</si>
  <si>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</si>
  <si>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</si>
  <si>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</si>
  <si>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</si>
  <si>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</si>
  <si>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</si>
  <si>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</si>
  <si>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</si>
  <si>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</si>
  <si>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</si>
  <si>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</si>
  <si>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</si>
  <si>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</si>
  <si>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</si>
  <si>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</si>
  <si>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</si>
  <si>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</si>
  <si>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</si>
  <si>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</si>
  <si>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</si>
  <si>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</si>
  <si>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</si>
  <si>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</si>
  <si>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</si>
  <si>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</si>
  <si>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</si>
  <si>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</si>
  <si>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</si>
  <si>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</si>
  <si>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</si>
  <si>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</si>
  <si>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</si>
  <si>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</si>
  <si>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</si>
  <si>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</si>
  <si>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</si>
  <si>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</si>
  <si>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</si>
  <si>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</si>
  <si>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</si>
  <si>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</si>
  <si>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</si>
  <si>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</si>
  <si>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</si>
  <si>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</si>
  <si>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</si>
  <si>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</si>
  <si>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</si>
  <si>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</si>
  <si>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</si>
  <si>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</si>
  <si>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</si>
  <si>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</si>
  <si>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</si>
  <si>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</si>
  <si>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</si>
  <si>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</si>
  <si>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</si>
  <si>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</si>
  <si>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</si>
  <si>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</si>
  <si>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</si>
  <si>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</si>
  <si>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</si>
  <si>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</si>
  <si>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</si>
  <si>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</si>
  <si>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</si>
  <si>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</si>
  <si>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</si>
  <si>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</si>
  <si>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</si>
  <si>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</si>
  <si>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</si>
  <si>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</si>
  <si>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</si>
  <si>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</si>
  <si>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</si>
  <si>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</si>
  <si>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</si>
  <si>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</si>
  <si>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</si>
  <si>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</si>
  <si>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</si>
  <si>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</si>
  <si>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</si>
  <si>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</si>
  <si>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</si>
  <si>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</si>
  <si>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</si>
  <si>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</si>
  <si>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</si>
  <si>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</si>
  <si>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</si>
  <si>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</si>
  <si>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</si>
  <si>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</si>
  <si>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</si>
  <si>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</si>
  <si>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</si>
  <si>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</si>
  <si>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</si>
  <si>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</si>
  <si>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</si>
  <si>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</si>
  <si>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</si>
  <si>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</si>
  <si>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</si>
  <si>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</si>
  <si>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</si>
  <si>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</si>
  <si>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</si>
  <si>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</si>
  <si>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</si>
  <si>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</si>
  <si>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</si>
  <si>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</si>
  <si>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</si>
  <si>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</si>
  <si>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</si>
  <si>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</si>
  <si>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</si>
  <si>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</si>
  <si>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</si>
  <si>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</si>
  <si>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</si>
  <si>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</si>
  <si>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</si>
  <si>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</si>
  <si>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</si>
  <si>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</si>
  <si>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</si>
  <si>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</si>
  <si>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</si>
  <si>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</si>
  <si>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</si>
  <si>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</si>
  <si>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</si>
  <si>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</si>
  <si>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</si>
  <si>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</si>
  <si>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</si>
  <si>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</si>
  <si>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</si>
  <si>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</si>
  <si>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</si>
  <si>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</si>
  <si>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</si>
  <si>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</si>
  <si>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</si>
  <si>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</si>
  <si>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</si>
  <si>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</si>
  <si>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</si>
  <si>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</si>
  <si>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</si>
  <si>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</si>
  <si>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</si>
  <si>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</si>
  <si>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</si>
  <si>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</si>
  <si>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</si>
  <si>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</si>
  <si>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</si>
  <si>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</si>
  <si>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</si>
  <si>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</si>
  <si>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</si>
  <si>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</si>
  <si>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</si>
  <si>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</si>
  <si>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</si>
  <si>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</si>
  <si>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</si>
  <si>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</si>
  <si>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</si>
  <si>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</si>
  <si>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</si>
  <si>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</si>
  <si>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</si>
  <si>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</si>
  <si>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</si>
  <si>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</si>
  <si>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</si>
  <si>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</si>
  <si>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</si>
  <si>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</si>
  <si>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</si>
  <si>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</si>
  <si>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</si>
  <si>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</si>
  <si>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</si>
  <si>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</si>
  <si>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</si>
  <si>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</si>
  <si>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</si>
  <si>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</si>
  <si>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</si>
  <si>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</si>
  <si>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</si>
  <si>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</si>
  <si>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</si>
  <si>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</si>
  <si>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</si>
  <si>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</si>
  <si>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</si>
  <si>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</si>
  <si>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</si>
  <si>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</si>
  <si>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</si>
  <si>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</si>
  <si>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</si>
  <si>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</si>
  <si>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</si>
  <si>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</si>
  <si>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</si>
  <si>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</si>
  <si>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</si>
  <si>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</si>
  <si>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</si>
  <si>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</si>
  <si>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</si>
  <si>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</si>
  <si>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</si>
  <si>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</si>
  <si>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</si>
  <si>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</si>
  <si>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</si>
  <si>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</si>
  <si>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</si>
  <si>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</si>
  <si>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</si>
  <si>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</si>
  <si>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</si>
  <si>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</si>
  <si>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</si>
  <si>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</si>
  <si>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</si>
  <si>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</si>
  <si>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</si>
  <si>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</si>
  <si>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</si>
  <si>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</si>
  <si>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</si>
  <si>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</si>
  <si>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</si>
  <si>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</si>
  <si>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</si>
  <si>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</si>
  <si>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</si>
  <si>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</si>
  <si>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</si>
  <si>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</si>
  <si>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</si>
  <si>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</si>
  <si>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</si>
  <si>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</si>
  <si>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</si>
  <si>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</si>
  <si>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</si>
  <si>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</si>
  <si>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</si>
  <si>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</si>
  <si>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</si>
  <si>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</si>
  <si>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</si>
  <si>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</si>
  <si>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</si>
  <si>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</si>
  <si>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</si>
  <si>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</si>
  <si>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</si>
  <si>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</si>
  <si>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</si>
  <si>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</si>
  <si>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</si>
  <si>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</si>
  <si>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</si>
  <si>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</si>
  <si>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</si>
  <si>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</si>
  <si>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</si>
  <si>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</si>
  <si>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</si>
  <si>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</si>
  <si>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</si>
  <si>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</si>
  <si>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</si>
  <si>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</si>
  <si>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</si>
  <si>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</si>
  <si>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</si>
  <si>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</si>
  <si>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</si>
  <si>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</si>
  <si>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</si>
  <si>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</si>
  <si>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</si>
  <si>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</si>
  <si>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</si>
  <si>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</si>
  <si>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</si>
  <si>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</si>
  <si>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</si>
  <si>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</si>
  <si>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</si>
  <si>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</si>
  <si>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</si>
  <si>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</si>
  <si>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</si>
  <si>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</si>
  <si>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</si>
  <si>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</si>
  <si>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</si>
  <si>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</si>
  <si>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</si>
  <si>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</si>
  <si>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</si>
  <si>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</si>
  <si>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</si>
  <si>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</si>
  <si>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</si>
  <si>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</si>
  <si>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</si>
  <si>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</si>
  <si>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</si>
  <si>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</si>
  <si>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</si>
  <si>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</si>
  <si>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</si>
  <si>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</si>
  <si>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</si>
  <si>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</si>
  <si>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</si>
  <si>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</si>
  <si>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</si>
  <si>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</si>
  <si>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</si>
  <si>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</si>
  <si>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</si>
  <si>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</si>
  <si>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</si>
  <si>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</si>
  <si>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</si>
  <si>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</si>
  <si>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</si>
  <si>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</si>
  <si>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</si>
  <si>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</si>
  <si>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</si>
  <si>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</si>
  <si>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</si>
  <si>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</si>
  <si>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</si>
  <si>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</si>
  <si>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</si>
  <si>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</si>
  <si>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</si>
  <si>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</si>
  <si>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</si>
  <si>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</si>
  <si>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</si>
  <si>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</si>
  <si>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</si>
  <si>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</si>
  <si>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</si>
  <si>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</si>
  <si>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</si>
  <si>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</si>
  <si>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</si>
  <si>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</si>
  <si>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</si>
  <si>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</si>
  <si>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</si>
  <si>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</si>
  <si>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</si>
  <si>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</si>
  <si>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</si>
  <si>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</si>
  <si>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</si>
  <si>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</si>
  <si>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</si>
  <si>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</si>
  <si>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</si>
  <si>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</si>
  <si>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</si>
  <si>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</si>
  <si>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</si>
  <si>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</si>
  <si>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</si>
  <si>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</si>
  <si>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</si>
  <si>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</si>
  <si>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</si>
  <si>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</si>
  <si>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</si>
  <si>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</si>
  <si>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</si>
  <si>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</si>
  <si>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</si>
  <si>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</si>
  <si>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</si>
  <si>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</si>
  <si>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</si>
  <si>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</si>
  <si>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</si>
  <si>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</si>
  <si>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</si>
  <si>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</si>
  <si>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</si>
  <si>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</si>
  <si>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</si>
  <si>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</si>
  <si>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</si>
  <si>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</si>
  <si>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</si>
  <si>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</si>
  <si>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</si>
  <si>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</si>
  <si>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</si>
  <si>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</si>
  <si>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</si>
  <si>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</si>
  <si>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</si>
  <si>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</si>
  <si>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</si>
  <si>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</si>
  <si>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</si>
  <si>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</si>
  <si>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</si>
  <si>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</si>
  <si>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</si>
  <si>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</si>
  <si>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</si>
  <si>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</si>
  <si>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</si>
  <si>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</si>
  <si>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</si>
  <si>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</si>
  <si>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</si>
  <si>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</si>
  <si>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</si>
  <si>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</si>
  <si>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</si>
  <si>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</si>
  <si>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</si>
  <si>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</si>
  <si>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</si>
  <si>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</si>
  <si>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</si>
  <si>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</si>
  <si>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</si>
  <si>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</si>
  <si>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</si>
  <si>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</si>
  <si>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</si>
  <si>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</si>
  <si>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</si>
  <si>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</si>
  <si>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</si>
  <si>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</si>
  <si>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</si>
  <si>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</si>
  <si>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</si>
  <si>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</si>
  <si>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</si>
  <si>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</si>
  <si>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</si>
  <si>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</si>
  <si>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</si>
  <si>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</si>
  <si>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</si>
  <si>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</si>
  <si>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</si>
  <si>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</si>
  <si>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</si>
  <si>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</si>
  <si>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</si>
  <si>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</si>
  <si>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</si>
  <si>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</si>
  <si>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</si>
  <si>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</si>
  <si>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</si>
  <si>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</si>
  <si>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</si>
  <si>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</si>
  <si>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</si>
  <si>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</si>
  <si>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</si>
  <si>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</si>
  <si>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</si>
  <si>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</si>
  <si>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</si>
  <si>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</si>
  <si>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</si>
  <si>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</si>
  <si>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</si>
  <si>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</si>
  <si>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</si>
  <si>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</si>
  <si>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</si>
  <si>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</si>
  <si>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</si>
  <si>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</si>
  <si>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</si>
  <si>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</si>
  <si>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</si>
  <si>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</si>
  <si>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</si>
  <si>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</si>
  <si>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</si>
  <si>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</si>
  <si>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</si>
  <si>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</si>
  <si>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</si>
  <si>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</si>
  <si>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</si>
  <si>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</si>
  <si>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</si>
  <si>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</si>
  <si>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</si>
  <si>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</si>
  <si>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</si>
  <si>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</si>
  <si>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</si>
  <si>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</si>
  <si>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</si>
  <si>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</si>
  <si>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</si>
  <si>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</si>
  <si>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</si>
  <si>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</si>
  <si>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</si>
  <si>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</si>
  <si>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</si>
  <si>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</si>
  <si>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</si>
  <si>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</si>
  <si>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</si>
  <si>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</si>
  <si>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</si>
  <si>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</si>
  <si>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</si>
  <si>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</si>
  <si>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</si>
  <si>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</si>
  <si>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</si>
  <si>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</si>
  <si>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</si>
  <si>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</si>
  <si>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</si>
  <si>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</si>
  <si>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</si>
  <si>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</si>
  <si>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</si>
  <si>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</si>
  <si>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</si>
  <si>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</si>
  <si>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</si>
  <si>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</si>
  <si>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</si>
  <si>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</si>
  <si>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</si>
  <si>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</si>
  <si>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</si>
  <si>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</si>
  <si>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</si>
  <si>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</si>
  <si>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</si>
  <si>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</si>
  <si>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</si>
  <si>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</si>
  <si>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</si>
  <si>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</si>
  <si>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</si>
  <si>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</si>
  <si>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</si>
  <si>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</si>
  <si>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</si>
  <si>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</si>
  <si>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</si>
  <si>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</si>
  <si>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</si>
  <si>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</si>
  <si>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</si>
  <si>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</si>
  <si>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</si>
  <si>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</si>
  <si>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</si>
  <si>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</si>
  <si>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</si>
  <si>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</si>
  <si>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</si>
  <si>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</si>
  <si>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</si>
  <si>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</si>
  <si>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</si>
  <si>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</si>
  <si>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</si>
  <si>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</si>
  <si>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</si>
  <si>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</si>
  <si>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</si>
  <si>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</si>
  <si>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</si>
  <si>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</si>
  <si>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</si>
  <si>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</si>
  <si>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</si>
  <si>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</si>
  <si>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</si>
  <si>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</si>
  <si>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</si>
  <si>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</si>
  <si>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</si>
  <si>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</si>
  <si>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</si>
  <si>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</si>
  <si>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</si>
  <si>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</si>
  <si>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</si>
  <si>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</si>
  <si>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</si>
  <si>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</si>
  <si>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</si>
  <si>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</si>
  <si>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</si>
  <si>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</si>
  <si>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</si>
  <si>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</si>
  <si>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</si>
  <si>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</si>
  <si>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</si>
  <si>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</si>
  <si>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</si>
  <si>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</si>
  <si>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</si>
  <si>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</si>
  <si>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</si>
  <si>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</si>
  <si>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</si>
  <si>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</si>
  <si>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</si>
  <si>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</si>
  <si>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</si>
  <si>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</si>
  <si>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</si>
  <si>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</si>
  <si>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</si>
  <si>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</si>
  <si>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</si>
  <si>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</si>
  <si>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</si>
  <si>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</si>
  <si>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</si>
  <si>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</si>
  <si>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</si>
  <si>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</si>
  <si>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</si>
  <si>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</si>
  <si>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</si>
  <si>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</si>
  <si>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</si>
  <si>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</si>
  <si>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</si>
  <si>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</si>
  <si>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</si>
  <si>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</si>
  <si>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</si>
  <si>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</si>
  <si>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</si>
  <si>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</si>
  <si>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</si>
  <si>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</si>
  <si>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</si>
  <si>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</si>
  <si>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</si>
  <si>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</si>
  <si>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</si>
  <si>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</si>
  <si>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</si>
  <si>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</si>
  <si>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</si>
  <si>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</si>
  <si>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</si>
  <si>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</si>
  <si>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</si>
  <si>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</si>
  <si>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</si>
  <si>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</si>
  <si>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</si>
  <si>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</si>
  <si>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</si>
  <si>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</si>
  <si>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</si>
  <si>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</si>
  <si>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</si>
  <si>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</si>
  <si>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</si>
  <si>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</si>
  <si>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</si>
  <si>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</si>
  <si>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</si>
  <si>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</si>
  <si>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</si>
  <si>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</si>
  <si>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</si>
  <si>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</si>
  <si>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</si>
  <si>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</si>
  <si>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</si>
  <si>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</si>
  <si>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</si>
  <si>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</si>
  <si>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</si>
  <si>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</si>
  <si>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</si>
  <si>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</si>
  <si>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</si>
  <si>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</si>
  <si>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</si>
  <si>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</si>
  <si>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</si>
  <si>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</si>
  <si>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</si>
  <si>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</si>
  <si>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</si>
  <si>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</si>
  <si>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</si>
  <si>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</si>
  <si>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</si>
  <si>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</si>
  <si>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</si>
  <si>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</si>
  <si>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</si>
  <si>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</si>
  <si>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</si>
  <si>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</si>
  <si>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</si>
  <si>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</si>
  <si>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</si>
  <si>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</si>
  <si>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</si>
  <si>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</si>
  <si>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</si>
  <si>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</si>
  <si>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</si>
  <si>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</si>
  <si>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</si>
  <si>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</si>
  <si>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</si>
  <si>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</si>
  <si>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</si>
  <si>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</si>
  <si>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</si>
  <si>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</si>
  <si>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</si>
  <si>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</si>
  <si>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</si>
  <si>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</si>
  <si>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</si>
  <si>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</si>
  <si>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</si>
  <si>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</si>
  <si>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</si>
  <si>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</si>
  <si>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</si>
  <si>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</si>
  <si>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</si>
  <si>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</si>
  <si>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</si>
  <si>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</si>
  <si>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</si>
  <si>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</si>
  <si>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</si>
  <si>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</si>
  <si>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</si>
  <si>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</si>
  <si>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</si>
  <si>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</si>
  <si>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</si>
  <si>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</si>
  <si>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</si>
  <si>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</si>
  <si>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</si>
  <si>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</si>
  <si>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</si>
  <si>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</si>
  <si>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</si>
  <si>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</si>
  <si>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</si>
  <si>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</si>
  <si>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</si>
  <si>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</si>
  <si>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</si>
  <si>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</si>
  <si>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</si>
  <si>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</si>
  <si>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</si>
  <si>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</si>
  <si>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</si>
  <si>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</si>
  <si>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</si>
  <si>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</si>
  <si>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</si>
  <si>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</si>
  <si>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</si>
  <si>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</si>
  <si>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</si>
  <si>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</si>
  <si>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</si>
  <si>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</si>
  <si>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</si>
  <si>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</si>
  <si>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</si>
  <si>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</si>
  <si>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</si>
  <si>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</si>
  <si>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</si>
  <si>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</si>
  <si>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</si>
  <si>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</si>
  <si>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</si>
  <si>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</si>
  <si>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</si>
  <si>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</si>
  <si>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</si>
  <si>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</si>
  <si>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</si>
  <si>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</si>
  <si>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</si>
  <si>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</si>
  <si>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</si>
  <si>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</si>
  <si>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</si>
  <si>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</si>
  <si>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</si>
  <si>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</si>
  <si>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</si>
  <si>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</si>
  <si>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</si>
  <si>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</si>
  <si>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</si>
  <si>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</si>
  <si>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</si>
  <si>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</si>
  <si>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</si>
  <si>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</si>
  <si>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</si>
  <si>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</si>
  <si>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</si>
  <si>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</si>
  <si>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</si>
  <si>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</si>
  <si>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</si>
  <si>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</si>
  <si>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</si>
  <si>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</si>
  <si>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</si>
  <si>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</si>
  <si>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</si>
  <si>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</si>
  <si>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</si>
  <si>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</si>
  <si>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</si>
  <si>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</si>
  <si>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</si>
  <si>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</si>
  <si>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</si>
  <si>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</si>
  <si>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</si>
  <si>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</si>
  <si>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</si>
  <si>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</si>
  <si>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</si>
  <si>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</si>
  <si>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</si>
  <si>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</si>
  <si>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</si>
  <si>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</si>
  <si>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</si>
  <si>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</si>
  <si>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</si>
  <si>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</si>
  <si>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</si>
  <si>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</si>
  <si>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</si>
  <si>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</si>
  <si>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</si>
  <si>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</si>
  <si>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</si>
  <si>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</si>
  <si>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</si>
  <si>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</si>
  <si>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</si>
  <si>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</si>
  <si>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</si>
  <si>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</si>
  <si>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</si>
  <si>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</si>
  <si>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</si>
  <si>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</si>
  <si>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</si>
  <si>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</si>
  <si>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</si>
  <si>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</si>
  <si>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</si>
  <si>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</si>
  <si>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</si>
  <si>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</si>
  <si>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</si>
  <si>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</si>
  <si>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</si>
  <si>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</si>
  <si>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</si>
  <si>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</si>
  <si>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</si>
  <si>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</si>
  <si>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</si>
  <si>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</si>
  <si>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</si>
  <si>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</si>
  <si>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</si>
  <si>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</si>
  <si>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</si>
  <si>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</si>
  <si>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</si>
  <si>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</si>
  <si>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</si>
  <si>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</si>
  <si>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</si>
  <si>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</si>
  <si>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</si>
  <si>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</si>
  <si>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</si>
  <si>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</si>
  <si>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</si>
  <si>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</si>
  <si>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</si>
  <si>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</si>
  <si>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</si>
  <si>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</si>
  <si>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</si>
  <si>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</si>
  <si>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</si>
  <si>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</si>
  <si>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</si>
  <si>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</si>
  <si>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</si>
  <si>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</si>
  <si>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</si>
  <si>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</si>
  <si>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</si>
  <si>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</si>
  <si>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</si>
  <si>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</si>
  <si>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</si>
  <si>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</si>
  <si>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</si>
  <si>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</si>
  <si>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</si>
  <si>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</si>
  <si>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</si>
  <si>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</si>
  <si>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</si>
  <si>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</si>
  <si>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</si>
  <si>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</si>
  <si>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</si>
  <si>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</si>
  <si>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</si>
  <si>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</si>
  <si>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</si>
  <si>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</si>
  <si>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</si>
  <si>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</si>
  <si>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</si>
  <si>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</si>
  <si>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</si>
  <si>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</si>
  <si>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</si>
  <si>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</si>
  <si>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</si>
  <si>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</si>
  <si>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</si>
  <si>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</si>
  <si>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</si>
  <si>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</si>
  <si>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</si>
  <si>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</si>
  <si>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</si>
  <si>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</si>
  <si>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</si>
  <si>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</si>
  <si>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</si>
  <si>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</si>
  <si>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</si>
  <si>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</si>
  <si>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</si>
  <si>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</si>
  <si>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</si>
  <si>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</si>
  <si>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</si>
  <si>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</si>
  <si>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</si>
  <si>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</si>
  <si>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</si>
  <si>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</si>
  <si>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</si>
  <si>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</si>
  <si>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</si>
  <si>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</si>
  <si>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</si>
  <si>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</si>
  <si>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</si>
  <si>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</si>
  <si>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</si>
  <si>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</si>
  <si>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</si>
  <si>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</si>
  <si>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</si>
  <si>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</si>
  <si>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</si>
  <si>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</si>
  <si>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</si>
  <si>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</si>
  <si>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</si>
  <si>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</si>
  <si>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</si>
  <si>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</si>
  <si>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</si>
  <si>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</si>
  <si>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</si>
  <si>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</si>
  <si>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</si>
  <si>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</si>
  <si>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</si>
  <si>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</si>
  <si>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</si>
  <si>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</si>
  <si>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</si>
  <si>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</si>
  <si>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</si>
  <si>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</si>
  <si>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</si>
  <si>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</si>
  <si>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</si>
  <si>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</si>
  <si>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</si>
  <si>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</si>
  <si>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</si>
  <si>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</si>
  <si>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</si>
  <si>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</si>
  <si>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</si>
  <si>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</si>
  <si>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Solicitado MC1 às 08h38, previsão de FX para socaria no km 360+200 entre ZED361 após às 12h00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</si>
  <si>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</si>
  <si>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</si>
  <si>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</si>
  <si>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</si>
  <si>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</si>
  <si>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</si>
  <si>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</si>
  <si>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</si>
  <si>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</si>
  <si>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</si>
  <si>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</si>
  <si>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>Em intervalo para desc. de pedra no km 15+000 ao km 16+000 em K14K18 (Local do Acidente)</t>
  </si>
  <si>
    <t>Ag. Solicitar MC1</t>
  </si>
  <si>
    <t>Solicitado MC1 às 09h22 para socaria no local do acidente no km 15+000 / Prev. partir após R73 12h00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</si>
  <si>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</si>
  <si>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</si>
  <si>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</si>
  <si>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</si>
  <si>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</si>
  <si>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</si>
  <si>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</si>
  <si>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</si>
  <si>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</si>
  <si>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</si>
  <si>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</si>
  <si>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</si>
  <si>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</si>
  <si>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Acionado 2 Maq. FIXOS e 2 Auxiliares / Realizar MNB em ZSK e após deslocamento para ZLI (Prev. em ZSK 13h30)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</si>
  <si>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</si>
  <si>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</si>
  <si>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</si>
  <si>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</si>
  <si>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</si>
  <si>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</si>
  <si>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</si>
  <si>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</si>
  <si>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>Júlio</t>
  </si>
  <si>
    <t>Jeovânio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</si>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</sst>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34" dataDxfId="233" headerRowBorderDxfId="231" tableBorderDxfId="232" totalsRowBorderDxfId="230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29"/>
    <tableColumn id="11" xr3:uid="{33520CA5-F846-4E76-93B5-CB06B5FE2FAB}" name="Coordenação Cod" dataDxfId="228"/>
    <tableColumn id="2" xr3:uid="{C84FE88F-829A-43C2-9585-F43A9E153FAA}" name="Coordenação" dataDxfId="227"/>
    <tableColumn id="3" xr3:uid="{CF353A97-A9EF-46B5-8824-245D2CB759D0}" name="Gerência" dataDxfId="226"/>
    <tableColumn id="4" xr3:uid="{062C67FE-0D06-4582-BA9C-B087681F34EC}" name="SUB" dataDxfId="225"/>
    <tableColumn id="5" xr3:uid="{1DF130D1-4D15-4DFF-8266-F1B81CAA897E}" name="KM Inicio" dataDxfId="224"/>
    <tableColumn id="6" xr3:uid="{A344A0E9-F964-4FE5-9EB0-2661309404E9}" name="KM Fim" dataDxfId="223"/>
    <tableColumn id="7" xr3:uid="{B0ED4DF3-274E-46B6-A2D1-0985F47224C1}" name="Trecho" dataDxfId="222"/>
    <tableColumn id="8" xr3:uid="{1DE44FFC-B2F5-4DE5-A7E5-915DA69A16F8}" name="SB" dataDxfId="221"/>
    <tableColumn id="9" xr3:uid="{7841069B-E29E-4A5E-B561-931B24D14782}" name="NOME SUB" dataDxfId="220"/>
    <tableColumn id="10" xr3:uid="{01B251F8-5EA1-4C87-81E3-9BD14100B544}" name="Trecho Coordenação" dataDxfId="21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8"/>
    <tableColumn id="8" xr3:uid="{98E82858-1ECA-4DB3-8AE4-BBB972FC487D}" name="CORRELATO" dataDxfId="2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/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  <row r="193" spans="1:1">
      <c r="A193" t="s">
        <v>976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G203" activePane="topRight" state="frozen"/>
      <selection pane="topRight" activeCell="O216" sqref="O216:Q216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54" t="s">
        <v>977</v>
      </c>
      <c r="C1" s="255"/>
      <c r="D1" s="255"/>
      <c r="E1" s="3"/>
      <c r="F1" s="254" t="s">
        <v>978</v>
      </c>
      <c r="G1" s="255"/>
      <c r="H1" s="256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7"/>
      <c r="AH1" s="5"/>
      <c r="AI1" s="231" t="s">
        <v>979</v>
      </c>
      <c r="AJ1" s="232"/>
      <c r="AK1" s="232"/>
      <c r="AL1" s="232"/>
      <c r="AM1" s="233"/>
      <c r="AN1" s="234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5"/>
      <c r="BG1" s="5"/>
      <c r="BH1" s="236" t="s">
        <v>980</v>
      </c>
      <c r="BI1" s="237"/>
      <c r="BJ1" s="237"/>
      <c r="BK1" s="238"/>
      <c r="BL1" s="5"/>
      <c r="BM1" s="228" t="s">
        <v>981</v>
      </c>
      <c r="BN1" s="229"/>
      <c r="BO1" s="229"/>
      <c r="BP1" s="229"/>
      <c r="BQ1" s="229"/>
      <c r="BR1" s="229"/>
      <c r="BS1" s="230"/>
      <c r="BT1" s="8"/>
    </row>
    <row r="2" spans="1:73" s="7" customFormat="1" ht="11.25">
      <c r="A2" s="1"/>
      <c r="B2" s="1"/>
      <c r="C2" s="2"/>
      <c r="D2" s="1"/>
      <c r="E2" s="3"/>
      <c r="F2" s="23" t="s">
        <v>982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983</v>
      </c>
      <c r="T2" s="24"/>
      <c r="U2" s="24"/>
      <c r="V2" s="24"/>
      <c r="W2" s="27"/>
      <c r="X2" s="24"/>
      <c r="Y2" s="25"/>
      <c r="Z2" s="4"/>
      <c r="AA2" s="23" t="s">
        <v>984</v>
      </c>
      <c r="AB2" s="24"/>
      <c r="AC2" s="24"/>
      <c r="AD2" s="24"/>
      <c r="AE2" s="24"/>
      <c r="AF2" s="24"/>
      <c r="AG2" s="25"/>
      <c r="AH2" s="5"/>
      <c r="AI2" s="231" t="s">
        <v>982</v>
      </c>
      <c r="AJ2" s="232"/>
      <c r="AK2" s="232"/>
      <c r="AL2" s="232"/>
      <c r="AM2" s="233"/>
      <c r="AN2" s="234"/>
      <c r="AO2" s="232"/>
      <c r="AP2" s="232"/>
      <c r="AQ2" s="235"/>
      <c r="AR2" s="6"/>
      <c r="AS2" s="231" t="s">
        <v>985</v>
      </c>
      <c r="AT2" s="232"/>
      <c r="AU2" s="232"/>
      <c r="AV2" s="232"/>
      <c r="AW2" s="232"/>
      <c r="AX2" s="232"/>
      <c r="AY2" s="235"/>
      <c r="AZ2" s="6"/>
      <c r="BA2" s="245" t="s">
        <v>986</v>
      </c>
      <c r="BB2" s="246"/>
      <c r="BC2" s="231" t="s">
        <v>983</v>
      </c>
      <c r="BD2" s="232"/>
      <c r="BE2" s="232"/>
      <c r="BF2" s="235"/>
      <c r="BG2" s="5"/>
      <c r="BH2" s="239"/>
      <c r="BI2" s="240"/>
      <c r="BJ2" s="240"/>
      <c r="BK2" s="241"/>
      <c r="BL2" s="5"/>
      <c r="BM2" s="242"/>
      <c r="BN2" s="243"/>
      <c r="BO2" s="243"/>
      <c r="BP2" s="243"/>
      <c r="BQ2" s="243"/>
      <c r="BR2" s="243"/>
      <c r="BS2" s="244"/>
      <c r="BT2" s="8"/>
    </row>
    <row r="3" spans="1:73" s="7" customFormat="1" ht="11.25">
      <c r="A3" s="1"/>
      <c r="B3" s="1"/>
      <c r="C3" s="2"/>
      <c r="D3" s="1"/>
      <c r="E3" s="52"/>
      <c r="F3" s="53" t="s">
        <v>987</v>
      </c>
      <c r="G3" s="54"/>
      <c r="H3" s="190" t="s">
        <v>988</v>
      </c>
      <c r="I3" s="55"/>
      <c r="J3" s="55"/>
      <c r="K3" s="55"/>
      <c r="L3" s="54"/>
      <c r="M3" s="55"/>
      <c r="N3" s="55"/>
      <c r="O3" s="53" t="s">
        <v>985</v>
      </c>
      <c r="P3" s="54"/>
      <c r="Q3" s="53" t="s">
        <v>989</v>
      </c>
      <c r="R3" s="54"/>
      <c r="S3" s="53" t="s">
        <v>990</v>
      </c>
      <c r="T3" s="55"/>
      <c r="U3" s="141"/>
      <c r="V3" s="54"/>
      <c r="W3" s="56" t="s">
        <v>991</v>
      </c>
      <c r="X3" s="57"/>
      <c r="Y3" s="58"/>
      <c r="Z3" s="59"/>
      <c r="AA3" s="60" t="s">
        <v>992</v>
      </c>
      <c r="AB3" s="61"/>
      <c r="AC3" s="61"/>
      <c r="AD3" s="62"/>
      <c r="AE3" s="63" t="s">
        <v>993</v>
      </c>
      <c r="AF3" s="64"/>
      <c r="AG3" s="65"/>
      <c r="AH3" s="66"/>
      <c r="AI3" s="245" t="s">
        <v>987</v>
      </c>
      <c r="AJ3" s="246"/>
      <c r="AK3" s="245" t="s">
        <v>988</v>
      </c>
      <c r="AL3" s="251"/>
      <c r="AM3" s="252"/>
      <c r="AN3" s="253"/>
      <c r="AO3" s="251"/>
      <c r="AP3" s="251"/>
      <c r="AQ3" s="246"/>
      <c r="AR3" s="67"/>
      <c r="AS3" s="249" t="s">
        <v>994</v>
      </c>
      <c r="AT3" s="250"/>
      <c r="AU3" s="249" t="s">
        <v>995</v>
      </c>
      <c r="AV3" s="250"/>
      <c r="AW3" s="249" t="s">
        <v>996</v>
      </c>
      <c r="AX3" s="250"/>
      <c r="AY3" s="67" t="s">
        <v>997</v>
      </c>
      <c r="AZ3" s="67"/>
      <c r="BA3" s="247"/>
      <c r="BB3" s="248"/>
      <c r="BC3" s="245" t="s">
        <v>990</v>
      </c>
      <c r="BD3" s="251"/>
      <c r="BE3" s="251"/>
      <c r="BF3" s="246"/>
      <c r="BG3" s="66"/>
      <c r="BH3" s="239"/>
      <c r="BI3" s="240"/>
      <c r="BJ3" s="240"/>
      <c r="BK3" s="241"/>
      <c r="BL3" s="66"/>
      <c r="BM3" s="228" t="s">
        <v>998</v>
      </c>
      <c r="BN3" s="229"/>
      <c r="BO3" s="229"/>
      <c r="BP3" s="230"/>
      <c r="BQ3" s="228" t="s">
        <v>800</v>
      </c>
      <c r="BR3" s="229"/>
      <c r="BS3" s="230"/>
      <c r="BT3" s="211"/>
      <c r="BU3" s="68"/>
    </row>
    <row r="4" spans="1:73" s="8" customFormat="1" ht="11.25">
      <c r="A4" s="43" t="s">
        <v>999</v>
      </c>
      <c r="B4" s="44" t="s">
        <v>1000</v>
      </c>
      <c r="C4" s="45" t="s">
        <v>999</v>
      </c>
      <c r="D4" s="46" t="s">
        <v>1001</v>
      </c>
      <c r="E4" s="47"/>
      <c r="F4" s="46" t="s">
        <v>1001</v>
      </c>
      <c r="G4" s="43" t="s">
        <v>999</v>
      </c>
      <c r="H4" s="132" t="s">
        <v>1000</v>
      </c>
      <c r="I4" s="44" t="s">
        <v>1000</v>
      </c>
      <c r="J4" s="44" t="s">
        <v>1000</v>
      </c>
      <c r="K4" s="44" t="s">
        <v>1000</v>
      </c>
      <c r="L4" s="44" t="s">
        <v>1000</v>
      </c>
      <c r="M4" s="44" t="s">
        <v>1000</v>
      </c>
      <c r="N4" s="44" t="s">
        <v>1000</v>
      </c>
      <c r="O4" s="44" t="s">
        <v>1000</v>
      </c>
      <c r="P4" s="44" t="s">
        <v>1000</v>
      </c>
      <c r="Q4" s="44" t="s">
        <v>1000</v>
      </c>
      <c r="R4" s="43" t="s">
        <v>999</v>
      </c>
      <c r="S4" s="46" t="s">
        <v>1001</v>
      </c>
      <c r="T4" s="46" t="s">
        <v>1001</v>
      </c>
      <c r="U4" s="43" t="s">
        <v>999</v>
      </c>
      <c r="V4" s="48" t="s">
        <v>1000</v>
      </c>
      <c r="W4" s="48" t="s">
        <v>1000</v>
      </c>
      <c r="X4" s="46" t="s">
        <v>1001</v>
      </c>
      <c r="Y4" s="46" t="s">
        <v>1001</v>
      </c>
      <c r="Z4" s="46" t="s">
        <v>1001</v>
      </c>
      <c r="AA4" s="44" t="s">
        <v>1000</v>
      </c>
      <c r="AB4" s="46" t="s">
        <v>1001</v>
      </c>
      <c r="AC4" s="46" t="s">
        <v>1001</v>
      </c>
      <c r="AD4" s="44" t="s">
        <v>1000</v>
      </c>
      <c r="AE4" s="44" t="s">
        <v>1000</v>
      </c>
      <c r="AF4" s="44" t="s">
        <v>1000</v>
      </c>
      <c r="AG4" s="44" t="s">
        <v>1000</v>
      </c>
      <c r="AH4" s="49"/>
      <c r="AI4" s="46" t="s">
        <v>1001</v>
      </c>
      <c r="AJ4" s="43" t="s">
        <v>999</v>
      </c>
      <c r="AK4" s="44" t="s">
        <v>1000</v>
      </c>
      <c r="AL4" s="44" t="s">
        <v>1000</v>
      </c>
      <c r="AM4" s="134" t="s">
        <v>1000</v>
      </c>
      <c r="AN4" s="132" t="s">
        <v>1000</v>
      </c>
      <c r="AO4" s="44" t="s">
        <v>1000</v>
      </c>
      <c r="AP4" s="44" t="s">
        <v>1000</v>
      </c>
      <c r="AQ4" s="44" t="s">
        <v>1000</v>
      </c>
      <c r="AR4" s="44" t="s">
        <v>1000</v>
      </c>
      <c r="AS4" s="44" t="s">
        <v>1000</v>
      </c>
      <c r="AT4" s="44" t="s">
        <v>1000</v>
      </c>
      <c r="AU4" s="44" t="s">
        <v>1000</v>
      </c>
      <c r="AV4" s="44" t="s">
        <v>1000</v>
      </c>
      <c r="AW4" s="44" t="s">
        <v>1000</v>
      </c>
      <c r="AX4" s="44" t="s">
        <v>1000</v>
      </c>
      <c r="AY4" s="43" t="s">
        <v>999</v>
      </c>
      <c r="AZ4" s="46" t="s">
        <v>1001</v>
      </c>
      <c r="BA4" s="44" t="s">
        <v>1000</v>
      </c>
      <c r="BB4" s="43" t="s">
        <v>999</v>
      </c>
      <c r="BC4" s="46" t="s">
        <v>1001</v>
      </c>
      <c r="BD4" s="46" t="s">
        <v>1001</v>
      </c>
      <c r="BE4" s="43" t="s">
        <v>999</v>
      </c>
      <c r="BF4" s="132" t="s">
        <v>1000</v>
      </c>
      <c r="BG4" s="50" t="s">
        <v>1002</v>
      </c>
      <c r="BH4" s="44" t="s">
        <v>1000</v>
      </c>
      <c r="BI4" s="44" t="s">
        <v>1000</v>
      </c>
      <c r="BJ4" s="44" t="s">
        <v>1000</v>
      </c>
      <c r="BK4" s="44" t="s">
        <v>1000</v>
      </c>
      <c r="BL4" s="50" t="s">
        <v>1002</v>
      </c>
      <c r="BM4" s="46" t="s">
        <v>1001</v>
      </c>
      <c r="BN4" s="46" t="s">
        <v>1001</v>
      </c>
      <c r="BO4" s="46" t="s">
        <v>1001</v>
      </c>
      <c r="BP4" s="44" t="s">
        <v>1000</v>
      </c>
      <c r="BQ4" s="43" t="s">
        <v>999</v>
      </c>
      <c r="BR4" s="43" t="s">
        <v>999</v>
      </c>
      <c r="BS4" s="43" t="s">
        <v>999</v>
      </c>
    </row>
    <row r="5" spans="1:73" s="7" customFormat="1" ht="14.25" customHeight="1">
      <c r="A5" s="180" t="s">
        <v>1003</v>
      </c>
      <c r="B5" s="138" t="s">
        <v>1004</v>
      </c>
      <c r="C5" s="148" t="s">
        <v>1005</v>
      </c>
      <c r="D5" s="138" t="s">
        <v>1006</v>
      </c>
      <c r="E5" s="147" t="s">
        <v>1007</v>
      </c>
      <c r="F5" s="138" t="s">
        <v>1008</v>
      </c>
      <c r="G5" s="138" t="s">
        <v>1009</v>
      </c>
      <c r="H5" s="191" t="s">
        <v>1010</v>
      </c>
      <c r="I5" s="138" t="s">
        <v>1011</v>
      </c>
      <c r="J5" s="138" t="s">
        <v>4</v>
      </c>
      <c r="K5" s="138" t="s">
        <v>1012</v>
      </c>
      <c r="L5" s="180" t="s">
        <v>1013</v>
      </c>
      <c r="M5" s="180" t="s">
        <v>1014</v>
      </c>
      <c r="N5" s="180" t="s">
        <v>8</v>
      </c>
      <c r="O5" s="180" t="s">
        <v>1015</v>
      </c>
      <c r="P5" s="180" t="s">
        <v>1016</v>
      </c>
      <c r="Q5" s="180" t="s">
        <v>1017</v>
      </c>
      <c r="R5" s="180" t="s">
        <v>1018</v>
      </c>
      <c r="S5" s="180" t="s">
        <v>1019</v>
      </c>
      <c r="T5" s="180" t="s">
        <v>1020</v>
      </c>
      <c r="U5" s="180" t="s">
        <v>7</v>
      </c>
      <c r="V5" s="180" t="s">
        <v>1021</v>
      </c>
      <c r="W5" s="180" t="s">
        <v>1022</v>
      </c>
      <c r="X5" s="180" t="s">
        <v>1023</v>
      </c>
      <c r="Y5" s="180" t="s">
        <v>1024</v>
      </c>
      <c r="Z5" s="180" t="s">
        <v>470</v>
      </c>
      <c r="AA5" s="180" t="s">
        <v>1025</v>
      </c>
      <c r="AB5" s="180" t="s">
        <v>1026</v>
      </c>
      <c r="AC5" s="180" t="s">
        <v>1027</v>
      </c>
      <c r="AD5" s="180" t="s">
        <v>1028</v>
      </c>
      <c r="AE5" s="180" t="s">
        <v>1029</v>
      </c>
      <c r="AF5" s="180" t="s">
        <v>1030</v>
      </c>
      <c r="AG5" s="180" t="s">
        <v>1031</v>
      </c>
      <c r="AH5" s="210" t="s">
        <v>1032</v>
      </c>
      <c r="AI5" s="180" t="s">
        <v>1033</v>
      </c>
      <c r="AJ5" s="180" t="s">
        <v>1034</v>
      </c>
      <c r="AK5" s="180" t="s">
        <v>1035</v>
      </c>
      <c r="AL5" s="180" t="s">
        <v>1036</v>
      </c>
      <c r="AM5" s="180" t="s">
        <v>1037</v>
      </c>
      <c r="AN5" s="179" t="s">
        <v>1038</v>
      </c>
      <c r="AO5" s="179" t="s">
        <v>1039</v>
      </c>
      <c r="AP5" s="180" t="s">
        <v>1040</v>
      </c>
      <c r="AQ5" s="180" t="s">
        <v>1041</v>
      </c>
      <c r="AR5" s="180" t="s">
        <v>1042</v>
      </c>
      <c r="AS5" s="180" t="s">
        <v>1043</v>
      </c>
      <c r="AT5" s="180" t="s">
        <v>1044</v>
      </c>
      <c r="AU5" s="180" t="s">
        <v>1045</v>
      </c>
      <c r="AV5" s="180" t="s">
        <v>1046</v>
      </c>
      <c r="AW5" s="180" t="s">
        <v>1047</v>
      </c>
      <c r="AX5" s="180" t="s">
        <v>1048</v>
      </c>
      <c r="AY5" s="180" t="s">
        <v>997</v>
      </c>
      <c r="AZ5" s="180" t="s">
        <v>1049</v>
      </c>
      <c r="BA5" s="180" t="s">
        <v>1050</v>
      </c>
      <c r="BB5" s="180" t="s">
        <v>1051</v>
      </c>
      <c r="BC5" s="180" t="s">
        <v>1052</v>
      </c>
      <c r="BD5" s="180" t="s">
        <v>1053</v>
      </c>
      <c r="BE5" s="180" t="s">
        <v>1054</v>
      </c>
      <c r="BF5" s="205" t="s">
        <v>1055</v>
      </c>
      <c r="BG5" s="210" t="s">
        <v>1056</v>
      </c>
      <c r="BH5" s="180" t="s">
        <v>1057</v>
      </c>
      <c r="BI5" s="180" t="s">
        <v>1058</v>
      </c>
      <c r="BJ5" s="180" t="s">
        <v>1059</v>
      </c>
      <c r="BK5" s="180" t="s">
        <v>1060</v>
      </c>
      <c r="BL5" s="210" t="s">
        <v>1061</v>
      </c>
      <c r="BM5" s="180" t="s">
        <v>1062</v>
      </c>
      <c r="BN5" s="180" t="s">
        <v>1063</v>
      </c>
      <c r="BO5" s="180" t="s">
        <v>1064</v>
      </c>
      <c r="BP5" s="180" t="s">
        <v>1065</v>
      </c>
      <c r="BQ5" s="180" t="s">
        <v>1066</v>
      </c>
      <c r="BR5" s="180" t="s">
        <v>1067</v>
      </c>
      <c r="BS5" s="180" t="s">
        <v>1068</v>
      </c>
      <c r="BT5" s="8" t="s">
        <v>1069</v>
      </c>
    </row>
    <row r="6" spans="1:73" s="8" customFormat="1" ht="15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1070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1071</v>
      </c>
      <c r="W6" s="195" t="s">
        <v>1072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1073</v>
      </c>
      <c r="BK6" s="20" t="s">
        <v>1074</v>
      </c>
      <c r="BL6" s="18"/>
      <c r="BM6" s="146" t="s">
        <v>498</v>
      </c>
      <c r="BN6" s="146" t="s">
        <v>517</v>
      </c>
      <c r="BO6" s="146" t="s">
        <v>580</v>
      </c>
      <c r="BP6" s="20" t="s">
        <v>1074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1075</v>
      </c>
      <c r="W7" s="119" t="s">
        <v>1076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1077</v>
      </c>
      <c r="BK7" s="19" t="s">
        <v>1078</v>
      </c>
      <c r="BL7" s="18"/>
      <c r="BM7" s="146" t="s">
        <v>507</v>
      </c>
      <c r="BN7" s="145" t="s">
        <v>522</v>
      </c>
      <c r="BO7" s="146" t="s">
        <v>595</v>
      </c>
      <c r="BP7" s="19" t="s">
        <v>1078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1079</v>
      </c>
      <c r="W8" s="119" t="s">
        <v>1080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1081</v>
      </c>
      <c r="BK8" s="19" t="s">
        <v>1082</v>
      </c>
      <c r="BL8" s="18"/>
      <c r="BM8" s="146" t="s">
        <v>501</v>
      </c>
      <c r="BN8" s="145" t="s">
        <v>529</v>
      </c>
      <c r="BO8" s="146" t="s">
        <v>639</v>
      </c>
      <c r="BP8" s="19" t="s">
        <v>1082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1083</v>
      </c>
      <c r="W9" s="119" t="s">
        <v>1084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1085</v>
      </c>
      <c r="BK9" s="19" t="s">
        <v>1086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1087</v>
      </c>
      <c r="W10" s="119" t="s">
        <v>1080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1088</v>
      </c>
      <c r="BK10" s="19" t="s">
        <v>1089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1090</v>
      </c>
      <c r="W11" s="119" t="s">
        <v>1091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1092</v>
      </c>
      <c r="BK11" s="20" t="s">
        <v>1092</v>
      </c>
      <c r="BL11" s="18"/>
      <c r="BM11" s="146" t="s">
        <v>498</v>
      </c>
      <c r="BN11" s="146" t="s">
        <v>527</v>
      </c>
      <c r="BO11" s="146" t="s">
        <v>604</v>
      </c>
      <c r="BP11" s="21" t="s">
        <v>1093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1094</v>
      </c>
      <c r="W12" s="119" t="s">
        <v>1084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1085</v>
      </c>
      <c r="BK12" s="19" t="s">
        <v>1086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1095</v>
      </c>
      <c r="W13" s="119" t="s">
        <v>1080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1081</v>
      </c>
      <c r="BK13" s="19" t="s">
        <v>1096</v>
      </c>
      <c r="BL13" s="18"/>
      <c r="BM13" s="146" t="s">
        <v>507</v>
      </c>
      <c r="BN13" s="145" t="s">
        <v>522</v>
      </c>
      <c r="BO13" s="146" t="s">
        <v>595</v>
      </c>
      <c r="BP13" s="170" t="s">
        <v>1097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1098</v>
      </c>
      <c r="I14" s="160" t="s">
        <v>1098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1099</v>
      </c>
      <c r="W14" s="119" t="s">
        <v>1100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1101</v>
      </c>
      <c r="BK14" s="19" t="s">
        <v>1102</v>
      </c>
      <c r="BL14" s="18"/>
      <c r="BM14" s="146" t="s">
        <v>511</v>
      </c>
      <c r="BN14" s="145" t="s">
        <v>511</v>
      </c>
      <c r="BO14" s="146" t="s">
        <v>511</v>
      </c>
      <c r="BP14" s="19" t="s">
        <v>1102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1103</v>
      </c>
      <c r="I15" s="120" t="s">
        <v>1103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1104</v>
      </c>
      <c r="W15" s="119" t="s">
        <v>1105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1106</v>
      </c>
      <c r="BK15" s="19" t="s">
        <v>1107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1108</v>
      </c>
      <c r="W16" s="119" t="s">
        <v>1109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1110</v>
      </c>
      <c r="BK16" s="19" t="s">
        <v>1111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1112</v>
      </c>
      <c r="N17" s="143" t="s">
        <v>1113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1114</v>
      </c>
      <c r="W17" s="119" t="s">
        <v>1115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1116</v>
      </c>
      <c r="BK17" s="20" t="s">
        <v>1117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1118</v>
      </c>
      <c r="N18" s="143" t="s">
        <v>1119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1104</v>
      </c>
      <c r="W18" s="119" t="s">
        <v>1120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1121</v>
      </c>
      <c r="BK18" s="19" t="s">
        <v>1121</v>
      </c>
      <c r="BL18" s="18"/>
      <c r="BM18" s="146" t="s">
        <v>497</v>
      </c>
      <c r="BN18" s="145" t="s">
        <v>526</v>
      </c>
      <c r="BO18" s="146" t="s">
        <v>583</v>
      </c>
      <c r="BP18" s="19" t="s">
        <v>1121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1122</v>
      </c>
      <c r="J19" s="119">
        <v>70</v>
      </c>
      <c r="K19" s="119">
        <v>104</v>
      </c>
      <c r="L19" s="119" t="s">
        <v>479</v>
      </c>
      <c r="M19" s="143" t="s">
        <v>1123</v>
      </c>
      <c r="N19" s="143" t="s">
        <v>1124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1104</v>
      </c>
      <c r="W19" s="119" t="s">
        <v>1125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1126</v>
      </c>
      <c r="BK19" s="19" t="s">
        <v>1127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1128</v>
      </c>
      <c r="J20" s="119">
        <v>70</v>
      </c>
      <c r="K20" s="119">
        <v>104</v>
      </c>
      <c r="L20" s="119" t="s">
        <v>479</v>
      </c>
      <c r="M20" s="143" t="s">
        <v>1129</v>
      </c>
      <c r="N20" s="143" t="s">
        <v>1130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1104</v>
      </c>
      <c r="W20" s="119" t="s">
        <v>1131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1132</v>
      </c>
      <c r="BK20" s="19" t="s">
        <v>1133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1075</v>
      </c>
      <c r="W21" s="119" t="s">
        <v>1076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1134</v>
      </c>
      <c r="BK21" s="19" t="s">
        <v>1135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1079</v>
      </c>
      <c r="W22" s="119" t="s">
        <v>1136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1134</v>
      </c>
      <c r="BK22" s="19" t="s">
        <v>1137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1083</v>
      </c>
      <c r="W23" s="119" t="s">
        <v>1136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1134</v>
      </c>
      <c r="BK23" s="19" t="s">
        <v>1138</v>
      </c>
      <c r="BL23" s="18"/>
      <c r="BM23" s="146" t="s">
        <v>501</v>
      </c>
      <c r="BN23" s="145" t="s">
        <v>529</v>
      </c>
      <c r="BO23" s="146" t="s">
        <v>591</v>
      </c>
      <c r="BP23" s="198" t="s">
        <v>1138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1139</v>
      </c>
      <c r="N24" s="143" t="s">
        <v>1140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1141</v>
      </c>
      <c r="W24" s="119" t="s">
        <v>1136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1134</v>
      </c>
      <c r="BK24" s="197" t="s">
        <v>1142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1090</v>
      </c>
      <c r="W25" s="119" t="s">
        <v>1143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1144</v>
      </c>
      <c r="BK25" s="19" t="s">
        <v>1144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1145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1146</v>
      </c>
      <c r="W26" s="119" t="s">
        <v>1147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1134</v>
      </c>
      <c r="BK26" s="19" t="s">
        <v>1135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1095</v>
      </c>
      <c r="W27" s="119" t="s">
        <v>1136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1134</v>
      </c>
      <c r="BK27" s="19" t="s">
        <v>1137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1148</v>
      </c>
      <c r="N28" s="143" t="s">
        <v>1149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1071</v>
      </c>
      <c r="W28" s="195" t="s">
        <v>1150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1151</v>
      </c>
      <c r="BK28" s="19" t="s">
        <v>1152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1098</v>
      </c>
      <c r="I29" s="160" t="s">
        <v>1098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1099</v>
      </c>
      <c r="W29" s="119" t="s">
        <v>1100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1153</v>
      </c>
      <c r="BK29" s="197" t="s">
        <v>1154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1155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1156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1157</v>
      </c>
      <c r="W30" s="119" t="s">
        <v>1158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1159</v>
      </c>
      <c r="BK30" s="197" t="s">
        <v>1160</v>
      </c>
      <c r="BL30" s="18"/>
      <c r="BM30" s="146" t="s">
        <v>505</v>
      </c>
      <c r="BN30" s="145" t="s">
        <v>505</v>
      </c>
      <c r="BO30" s="146" t="s">
        <v>505</v>
      </c>
      <c r="BP30" s="170" t="s">
        <v>1161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1103</v>
      </c>
      <c r="I31" s="120" t="s">
        <v>1103</v>
      </c>
      <c r="J31" s="119">
        <v>73</v>
      </c>
      <c r="K31" s="119">
        <v>338.68</v>
      </c>
      <c r="L31" s="119">
        <v>337.31099999999998</v>
      </c>
      <c r="M31" s="143" t="s">
        <v>1162</v>
      </c>
      <c r="N31" s="143" t="s">
        <v>1103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1104</v>
      </c>
      <c r="W31" s="119" t="s">
        <v>1105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1159</v>
      </c>
      <c r="BK31" s="197" t="s">
        <v>1163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1103</v>
      </c>
      <c r="J32" s="119">
        <v>73</v>
      </c>
      <c r="K32" s="119">
        <v>305</v>
      </c>
      <c r="L32" s="119" t="s">
        <v>479</v>
      </c>
      <c r="M32" s="143" t="s">
        <v>1164</v>
      </c>
      <c r="N32" s="143" t="s">
        <v>1165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1166</v>
      </c>
      <c r="W32" s="119" t="s">
        <v>1115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1159</v>
      </c>
      <c r="BK32" s="19" t="s">
        <v>1167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1168</v>
      </c>
      <c r="N33" s="143" t="s">
        <v>1169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1170</v>
      </c>
      <c r="W33" s="119" t="s">
        <v>1171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1172</v>
      </c>
      <c r="AN33" s="119" t="s">
        <v>1173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1174</v>
      </c>
      <c r="BK33" s="197" t="s">
        <v>1175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1176</v>
      </c>
      <c r="W34" s="119" t="s">
        <v>1177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1178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1179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1180</v>
      </c>
      <c r="W35" s="119" t="s">
        <v>1076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1181</v>
      </c>
      <c r="BK35" s="19" t="s">
        <v>1181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1075</v>
      </c>
      <c r="W36" s="119" t="s">
        <v>1076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1181</v>
      </c>
      <c r="BK36" s="19" t="s">
        <v>1181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1182</v>
      </c>
      <c r="W37" s="119" t="s">
        <v>1147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1183</v>
      </c>
      <c r="BK37" s="19" t="s">
        <v>1184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1079</v>
      </c>
      <c r="W38" s="119" t="s">
        <v>1147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1185</v>
      </c>
      <c r="BK38" s="197" t="s">
        <v>1186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1187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1188</v>
      </c>
      <c r="N39" s="143" t="s">
        <v>1187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1083</v>
      </c>
      <c r="W39" s="119" t="s">
        <v>1147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1189</v>
      </c>
      <c r="BK39" s="19" t="s">
        <v>1190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1191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1141</v>
      </c>
      <c r="W40" s="119" t="s">
        <v>1147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1192</v>
      </c>
      <c r="BK40" s="19" t="s">
        <v>1193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1194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1090</v>
      </c>
      <c r="W41" s="119" t="s">
        <v>1080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1195</v>
      </c>
      <c r="BK41" s="19" t="s">
        <v>1196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1187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1188</v>
      </c>
      <c r="N42" s="143" t="s">
        <v>1187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1146</v>
      </c>
      <c r="W42" s="119" t="s">
        <v>1147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1197</v>
      </c>
      <c r="BK42" s="19" t="s">
        <v>1190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1095</v>
      </c>
      <c r="W43" s="119" t="s">
        <v>1147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1198</v>
      </c>
      <c r="BK43" s="197" t="s">
        <v>1199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1200</v>
      </c>
      <c r="N44" s="143" t="s">
        <v>1201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1202</v>
      </c>
      <c r="W44" s="119" t="s">
        <v>1203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1204</v>
      </c>
      <c r="BK44" s="197" t="s">
        <v>1205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1206</v>
      </c>
      <c r="N45" s="143" t="s">
        <v>1207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1208</v>
      </c>
      <c r="W45" s="119" t="s">
        <v>1209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1181</v>
      </c>
      <c r="BK45" s="19" t="s">
        <v>1181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1210</v>
      </c>
      <c r="N46" s="143" t="s">
        <v>1211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1212</v>
      </c>
      <c r="W46" s="119" t="s">
        <v>1213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1181</v>
      </c>
      <c r="BK46" s="19" t="s">
        <v>1181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1098</v>
      </c>
      <c r="I47" s="120" t="s">
        <v>1098</v>
      </c>
      <c r="J47" s="119">
        <v>73</v>
      </c>
      <c r="K47" s="119">
        <v>156.6</v>
      </c>
      <c r="L47" s="119" t="s">
        <v>479</v>
      </c>
      <c r="M47" s="143" t="s">
        <v>1214</v>
      </c>
      <c r="N47" s="143" t="s">
        <v>1215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1099</v>
      </c>
      <c r="W47" s="195" t="s">
        <v>1216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1217</v>
      </c>
      <c r="BK47" s="197" t="s">
        <v>1218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1219</v>
      </c>
      <c r="W48" s="119" t="s">
        <v>1220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1221</v>
      </c>
      <c r="BK48" s="19" t="s">
        <v>1222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1223</v>
      </c>
      <c r="W49" s="119" t="s">
        <v>1224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1225</v>
      </c>
      <c r="BK49" s="197" t="s">
        <v>1226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1104</v>
      </c>
      <c r="W50" s="119" t="s">
        <v>1105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1227</v>
      </c>
      <c r="BK50" s="20" t="s">
        <v>1227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1103</v>
      </c>
      <c r="I51" s="120" t="s">
        <v>1228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1104</v>
      </c>
      <c r="W51" s="119" t="s">
        <v>1229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1230</v>
      </c>
      <c r="AN51" s="119" t="s">
        <v>1231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1232</v>
      </c>
      <c r="BK51" s="19" t="s">
        <v>1233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1234</v>
      </c>
      <c r="J52" s="119">
        <v>73</v>
      </c>
      <c r="K52" s="143">
        <v>306.72899999999998</v>
      </c>
      <c r="L52" s="119">
        <v>439</v>
      </c>
      <c r="M52" s="143" t="s">
        <v>1235</v>
      </c>
      <c r="N52" s="143" t="s">
        <v>1236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1114</v>
      </c>
      <c r="W52" s="119" t="s">
        <v>1237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1234</v>
      </c>
      <c r="AM52" s="119" t="s">
        <v>1238</v>
      </c>
      <c r="AN52" s="119" t="s">
        <v>1238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1239</v>
      </c>
      <c r="BK52" s="19" t="s">
        <v>1239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1240</v>
      </c>
      <c r="J53" s="119">
        <v>73</v>
      </c>
      <c r="K53" s="143">
        <v>306.72899999999998</v>
      </c>
      <c r="L53" s="119" t="s">
        <v>479</v>
      </c>
      <c r="M53" s="143" t="s">
        <v>1241</v>
      </c>
      <c r="N53" s="143" t="s">
        <v>1242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1243</v>
      </c>
      <c r="W53" s="119" t="s">
        <v>1244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1181</v>
      </c>
      <c r="BK53" s="19" t="s">
        <v>1181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1191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1141</v>
      </c>
      <c r="W54" s="119" t="s">
        <v>1245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1246</v>
      </c>
      <c r="BK54" s="19" t="s">
        <v>1247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1194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1090</v>
      </c>
      <c r="W55" s="119" t="s">
        <v>1248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1249</v>
      </c>
      <c r="BK55" s="19" t="s">
        <v>1250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1187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1188</v>
      </c>
      <c r="N56" s="143" t="s">
        <v>1187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1146</v>
      </c>
      <c r="W56" s="119" t="s">
        <v>1251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1246</v>
      </c>
      <c r="BK56" s="19" t="s">
        <v>1252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1228</v>
      </c>
      <c r="J57" s="143">
        <v>73</v>
      </c>
      <c r="K57" s="143">
        <v>439</v>
      </c>
      <c r="L57" s="119" t="s">
        <v>479</v>
      </c>
      <c r="M57" s="143" t="s">
        <v>1253</v>
      </c>
      <c r="N57" s="143" t="s">
        <v>1254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1114</v>
      </c>
      <c r="W57" s="119" t="s">
        <v>1255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1256</v>
      </c>
      <c r="BK57" s="209" t="s">
        <v>1257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1258</v>
      </c>
      <c r="N58" s="143" t="s">
        <v>1259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1260</v>
      </c>
      <c r="W58" s="119" t="s">
        <v>1255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1261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1262</v>
      </c>
      <c r="I59" s="120" t="s">
        <v>1187</v>
      </c>
      <c r="J59" s="119">
        <v>73</v>
      </c>
      <c r="K59" s="119">
        <v>192</v>
      </c>
      <c r="L59" s="119" t="s">
        <v>479</v>
      </c>
      <c r="M59" s="143" t="s">
        <v>1263</v>
      </c>
      <c r="N59" s="143" t="s">
        <v>1264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1157</v>
      </c>
      <c r="W59" s="119" t="s">
        <v>1265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1266</v>
      </c>
      <c r="BK59" s="19" t="s">
        <v>1266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1187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1187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1141</v>
      </c>
      <c r="W60" s="119" t="s">
        <v>1267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1134</v>
      </c>
      <c r="BK60" s="19" t="s">
        <v>1268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1090</v>
      </c>
      <c r="W61" s="119" t="s">
        <v>1091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1134</v>
      </c>
      <c r="BK61" s="19" t="s">
        <v>1269</v>
      </c>
      <c r="BL61" s="18"/>
      <c r="BM61" s="146" t="s">
        <v>511</v>
      </c>
      <c r="BN61" s="146" t="s">
        <v>511</v>
      </c>
      <c r="BO61" s="146" t="s">
        <v>511</v>
      </c>
      <c r="BP61" s="170" t="s">
        <v>1270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1187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1187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1271</v>
      </c>
      <c r="W62" s="119" t="s">
        <v>1267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1272</v>
      </c>
      <c r="BK62" s="19" t="s">
        <v>1268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1095</v>
      </c>
      <c r="W63" s="119" t="s">
        <v>1147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1134</v>
      </c>
      <c r="BK63" s="19" t="s">
        <v>1273</v>
      </c>
      <c r="BL63" s="18"/>
      <c r="BM63" s="146" t="s">
        <v>501</v>
      </c>
      <c r="BN63" s="145" t="s">
        <v>529</v>
      </c>
      <c r="BO63" s="146" t="s">
        <v>639</v>
      </c>
      <c r="BP63" s="19" t="s">
        <v>1274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1275</v>
      </c>
      <c r="W64" s="119" t="s">
        <v>1276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1277</v>
      </c>
      <c r="BK64" s="19" t="s">
        <v>1277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1187</v>
      </c>
      <c r="I65" s="120" t="s">
        <v>1187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1157</v>
      </c>
      <c r="W65" s="119" t="s">
        <v>1278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1279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1258</v>
      </c>
      <c r="N66" s="143" t="s">
        <v>1259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1260</v>
      </c>
      <c r="W66" s="119" t="s">
        <v>1255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1159</v>
      </c>
      <c r="BK66" s="19" t="s">
        <v>1280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1281</v>
      </c>
      <c r="N67" s="143" t="s">
        <v>1282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1166</v>
      </c>
      <c r="W67" s="119" t="s">
        <v>1283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1284</v>
      </c>
      <c r="BK67" s="19" t="s">
        <v>1284</v>
      </c>
      <c r="BL67" s="18"/>
      <c r="BM67" s="146" t="s">
        <v>508</v>
      </c>
      <c r="BN67" s="145" t="s">
        <v>0</v>
      </c>
      <c r="BO67" s="146" t="s">
        <v>597</v>
      </c>
      <c r="BP67" s="170" t="s">
        <v>1285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1262</v>
      </c>
      <c r="I68" s="120" t="s">
        <v>1187</v>
      </c>
      <c r="J68" s="119">
        <v>73</v>
      </c>
      <c r="K68" s="119">
        <v>192</v>
      </c>
      <c r="L68" s="119" t="s">
        <v>479</v>
      </c>
      <c r="M68" s="143" t="s">
        <v>1263</v>
      </c>
      <c r="N68" s="143" t="s">
        <v>1264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1157</v>
      </c>
      <c r="W68" s="119" t="s">
        <v>1286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1287</v>
      </c>
      <c r="AN68" s="119" t="s">
        <v>1288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1159</v>
      </c>
      <c r="BK68" s="19" t="s">
        <v>1289</v>
      </c>
      <c r="BL68" s="18"/>
      <c r="BM68" s="146" t="s">
        <v>501</v>
      </c>
      <c r="BN68" s="145" t="s">
        <v>529</v>
      </c>
      <c r="BO68" s="146" t="s">
        <v>580</v>
      </c>
      <c r="BP68" s="170" t="s">
        <v>1290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1075</v>
      </c>
      <c r="W69" s="119" t="s">
        <v>1076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1291</v>
      </c>
      <c r="BK69" s="19" t="s">
        <v>1292</v>
      </c>
      <c r="BL69" s="18"/>
      <c r="BM69" s="146" t="s">
        <v>501</v>
      </c>
      <c r="BN69" s="145" t="s">
        <v>529</v>
      </c>
      <c r="BO69" s="146" t="s">
        <v>591</v>
      </c>
      <c r="BP69" s="19" t="s">
        <v>1292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1187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1188</v>
      </c>
      <c r="N70" s="143" t="s">
        <v>1187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1083</v>
      </c>
      <c r="W70" s="119" t="s">
        <v>1293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1291</v>
      </c>
      <c r="BK70" s="19" t="s">
        <v>1294</v>
      </c>
      <c r="BL70" s="18"/>
      <c r="BM70" s="146" t="s">
        <v>511</v>
      </c>
      <c r="BN70" s="146" t="s">
        <v>511</v>
      </c>
      <c r="BO70" s="146" t="s">
        <v>511</v>
      </c>
      <c r="BP70" s="170" t="s">
        <v>1294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1191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1141</v>
      </c>
      <c r="W71" s="119" t="s">
        <v>1295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1291</v>
      </c>
      <c r="BK71" s="170" t="s">
        <v>1294</v>
      </c>
      <c r="BL71" s="18"/>
      <c r="BM71" s="146" t="s">
        <v>511</v>
      </c>
      <c r="BN71" s="146" t="s">
        <v>511</v>
      </c>
      <c r="BO71" s="146" t="s">
        <v>511</v>
      </c>
      <c r="BP71" s="170" t="s">
        <v>1294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1296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1090</v>
      </c>
      <c r="W72" s="119" t="s">
        <v>1091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1297</v>
      </c>
      <c r="BK72" s="19" t="s">
        <v>1298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1187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1188</v>
      </c>
      <c r="N73" s="143" t="s">
        <v>1187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1146</v>
      </c>
      <c r="W73" s="119" t="s">
        <v>1293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1291</v>
      </c>
      <c r="BK73" s="170" t="s">
        <v>1294</v>
      </c>
      <c r="BL73" s="18"/>
      <c r="BM73" s="146" t="s">
        <v>511</v>
      </c>
      <c r="BN73" s="146" t="s">
        <v>511</v>
      </c>
      <c r="BO73" s="146" t="s">
        <v>511</v>
      </c>
      <c r="BP73" s="170" t="s">
        <v>1294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1299</v>
      </c>
      <c r="W74" s="119" t="s">
        <v>1300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1301</v>
      </c>
      <c r="BK74" s="19" t="s">
        <v>1302</v>
      </c>
      <c r="BL74" s="18"/>
      <c r="BM74" s="146" t="s">
        <v>511</v>
      </c>
      <c r="BN74" s="146" t="s">
        <v>511</v>
      </c>
      <c r="BO74" s="146" t="s">
        <v>511</v>
      </c>
      <c r="BP74" s="19" t="s">
        <v>1302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1299</v>
      </c>
      <c r="W75" s="119" t="s">
        <v>1303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1301</v>
      </c>
      <c r="BK75" s="19" t="s">
        <v>1302</v>
      </c>
      <c r="BL75" s="18"/>
      <c r="BM75" s="146" t="s">
        <v>511</v>
      </c>
      <c r="BN75" s="146" t="s">
        <v>511</v>
      </c>
      <c r="BO75" s="146" t="s">
        <v>511</v>
      </c>
      <c r="BP75" s="19" t="s">
        <v>1302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1206</v>
      </c>
      <c r="N76" s="143" t="s">
        <v>1207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1208</v>
      </c>
      <c r="W76" s="119" t="s">
        <v>1209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1291</v>
      </c>
      <c r="BK76" s="19" t="s">
        <v>1304</v>
      </c>
      <c r="BL76" s="18"/>
      <c r="BM76" s="146" t="s">
        <v>501</v>
      </c>
      <c r="BN76" s="145" t="s">
        <v>520</v>
      </c>
      <c r="BO76" s="146" t="s">
        <v>590</v>
      </c>
      <c r="BP76" s="19" t="s">
        <v>1304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1305</v>
      </c>
      <c r="N77" s="143" t="s">
        <v>1306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1212</v>
      </c>
      <c r="W77" s="119" t="s">
        <v>1307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1291</v>
      </c>
      <c r="BK77" s="19" t="s">
        <v>1308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1098</v>
      </c>
      <c r="I78" s="120" t="s">
        <v>1098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1099</v>
      </c>
      <c r="W78" s="195" t="s">
        <v>1309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1126</v>
      </c>
      <c r="BK78" s="19" t="s">
        <v>1310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1271</v>
      </c>
      <c r="W79" s="119" t="s">
        <v>1311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1291</v>
      </c>
      <c r="BK79" s="19" t="s">
        <v>1312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1313</v>
      </c>
      <c r="W80" s="119" t="s">
        <v>1314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1291</v>
      </c>
      <c r="BK80" s="20" t="s">
        <v>1315</v>
      </c>
      <c r="BL80" s="18"/>
      <c r="BM80" s="146" t="s">
        <v>503</v>
      </c>
      <c r="BN80" s="146" t="s">
        <v>529</v>
      </c>
      <c r="BO80" s="146" t="s">
        <v>580</v>
      </c>
      <c r="BP80" s="20" t="s">
        <v>1315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1316</v>
      </c>
      <c r="I81" s="120" t="s">
        <v>1316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1313</v>
      </c>
      <c r="W81" s="195" t="s">
        <v>1317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1318</v>
      </c>
      <c r="BK81" s="20" t="s">
        <v>1319</v>
      </c>
      <c r="BL81" s="18"/>
      <c r="BM81" s="146" t="s">
        <v>511</v>
      </c>
      <c r="BN81" s="146" t="s">
        <v>511</v>
      </c>
      <c r="BO81" s="146" t="s">
        <v>511</v>
      </c>
      <c r="BP81" s="20" t="s">
        <v>1319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1104</v>
      </c>
      <c r="W82" s="195" t="s">
        <v>1320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1321</v>
      </c>
      <c r="BK82" s="19" t="s">
        <v>1302</v>
      </c>
      <c r="BL82" s="18"/>
      <c r="BM82" s="146" t="s">
        <v>511</v>
      </c>
      <c r="BN82" s="146" t="s">
        <v>511</v>
      </c>
      <c r="BO82" s="146" t="s">
        <v>511</v>
      </c>
      <c r="BP82" s="19" t="s">
        <v>1302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1104</v>
      </c>
      <c r="W83" s="119" t="s">
        <v>1322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1321</v>
      </c>
      <c r="BK83" s="19" t="s">
        <v>1302</v>
      </c>
      <c r="BL83" s="18"/>
      <c r="BM83" s="146" t="s">
        <v>511</v>
      </c>
      <c r="BN83" s="146" t="s">
        <v>511</v>
      </c>
      <c r="BO83" s="146" t="s">
        <v>511</v>
      </c>
      <c r="BP83" s="19" t="s">
        <v>1302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1104</v>
      </c>
      <c r="W84" s="119" t="s">
        <v>1323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1323</v>
      </c>
      <c r="BK84" s="19" t="s">
        <v>1323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1108</v>
      </c>
      <c r="W85" s="119" t="s">
        <v>1109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1291</v>
      </c>
      <c r="BK85" s="19" t="s">
        <v>1324</v>
      </c>
      <c r="BL85" s="18"/>
      <c r="BM85" s="146" t="s">
        <v>501</v>
      </c>
      <c r="BN85" s="145" t="s">
        <v>529</v>
      </c>
      <c r="BO85" s="146" t="s">
        <v>580</v>
      </c>
      <c r="BP85" s="19" t="s">
        <v>1324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1325</v>
      </c>
      <c r="W86" s="119" t="s">
        <v>1326</v>
      </c>
      <c r="X86" s="118" t="s">
        <v>481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1319</v>
      </c>
      <c r="BK86" s="20" t="s">
        <v>1319</v>
      </c>
      <c r="BL86" s="18"/>
      <c r="BM86" s="146" t="s">
        <v>511</v>
      </c>
      <c r="BN86" s="146" t="s">
        <v>511</v>
      </c>
      <c r="BO86" s="146" t="s">
        <v>511</v>
      </c>
      <c r="BP86" s="19" t="s">
        <v>1302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SemOportunidadeSemOportunidade</v>
      </c>
      <c r="BU86" s="8"/>
    </row>
    <row r="87" spans="1:73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1075</v>
      </c>
      <c r="W87" s="119" t="s">
        <v>1327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1134</v>
      </c>
      <c r="BK87" s="19" t="s">
        <v>1328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1187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1188</v>
      </c>
      <c r="N88" s="143" t="s">
        <v>1187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1083</v>
      </c>
      <c r="W88" s="119" t="s">
        <v>1329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1330</v>
      </c>
      <c r="BK88" s="19" t="s">
        <v>1331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1187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1188</v>
      </c>
      <c r="N89" s="143" t="s">
        <v>1187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1141</v>
      </c>
      <c r="W89" s="119" t="s">
        <v>1329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1330</v>
      </c>
      <c r="BK89" s="19" t="s">
        <v>1331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1332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1090</v>
      </c>
      <c r="W90" s="119" t="s">
        <v>1329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1330</v>
      </c>
      <c r="BK90" s="197" t="s">
        <v>1333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1187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1188</v>
      </c>
      <c r="N91" s="143" t="s">
        <v>1187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1146</v>
      </c>
      <c r="W91" s="119" t="s">
        <v>1329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1330</v>
      </c>
      <c r="BK91" s="19" t="s">
        <v>1331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1095</v>
      </c>
      <c r="W92" s="119" t="s">
        <v>1076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1095</v>
      </c>
      <c r="BG92" s="18"/>
      <c r="BH92" s="19">
        <v>0</v>
      </c>
      <c r="BI92" s="19"/>
      <c r="BJ92" s="19" t="s">
        <v>1330</v>
      </c>
      <c r="BK92" s="20" t="s">
        <v>1334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1299</v>
      </c>
      <c r="W93" s="119" t="s">
        <v>1335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1299</v>
      </c>
      <c r="W94" s="119" t="s">
        <v>1303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1336</v>
      </c>
      <c r="N95" s="143" t="s">
        <v>1337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1099</v>
      </c>
      <c r="W95" s="195" t="s">
        <v>1338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1159</v>
      </c>
      <c r="BK95" s="19" t="s">
        <v>1339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1313</v>
      </c>
      <c r="W96" s="119" t="s">
        <v>1329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1316</v>
      </c>
      <c r="I97" s="120" t="s">
        <v>1316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1313</v>
      </c>
      <c r="W97" s="195" t="s">
        <v>1317</v>
      </c>
      <c r="X97" s="118" t="s">
        <v>481</v>
      </c>
      <c r="Y97" s="145" t="s">
        <v>484</v>
      </c>
      <c r="Z97" s="118" t="s">
        <v>488</v>
      </c>
      <c r="AA97" s="119" t="s">
        <v>1340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1341</v>
      </c>
      <c r="I98" s="120" t="s">
        <v>1341</v>
      </c>
      <c r="J98" s="119">
        <v>73</v>
      </c>
      <c r="K98" s="119">
        <v>373.55880000000002</v>
      </c>
      <c r="L98" s="119" t="s">
        <v>479</v>
      </c>
      <c r="M98" s="143" t="s">
        <v>1342</v>
      </c>
      <c r="N98" s="143" t="s">
        <v>1343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1104</v>
      </c>
      <c r="W98" s="119" t="s">
        <v>1344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1345</v>
      </c>
      <c r="BK98" s="19" t="s">
        <v>1346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1108</v>
      </c>
      <c r="W99" s="119" t="s">
        <v>1109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1134</v>
      </c>
      <c r="BK99" s="197" t="s">
        <v>1347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1348</v>
      </c>
      <c r="N100" s="143" t="s">
        <v>1349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1166</v>
      </c>
      <c r="W100" s="119" t="s">
        <v>1350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1351</v>
      </c>
      <c r="BK100" s="19" t="s">
        <v>1352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1353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1354</v>
      </c>
      <c r="N101" s="143" t="s">
        <v>1355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1356</v>
      </c>
      <c r="W101" s="119" t="s">
        <v>1357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1358</v>
      </c>
      <c r="BK101" s="19" t="s">
        <v>1358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1358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1095</v>
      </c>
      <c r="W102" s="119" t="s">
        <v>1327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1134</v>
      </c>
      <c r="BK102" s="19" t="s">
        <v>1359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1187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1188</v>
      </c>
      <c r="N103" s="119" t="s">
        <v>1187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1083</v>
      </c>
      <c r="W103" s="119" t="s">
        <v>1360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1134</v>
      </c>
      <c r="BK103" s="19" t="s">
        <v>1361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1187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1188</v>
      </c>
      <c r="N104" s="119" t="s">
        <v>1187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1141</v>
      </c>
      <c r="W104" s="119" t="s">
        <v>1360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1134</v>
      </c>
      <c r="BK104" s="19" t="s">
        <v>1361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1332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1090</v>
      </c>
      <c r="W105" s="119" t="s">
        <v>1360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1134</v>
      </c>
      <c r="BK105" s="19" t="s">
        <v>1362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1187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1188</v>
      </c>
      <c r="N106" s="119" t="s">
        <v>1187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1146</v>
      </c>
      <c r="W106" s="119" t="s">
        <v>1360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1363</v>
      </c>
      <c r="BK106" s="19" t="s">
        <v>1363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1363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1364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1075</v>
      </c>
      <c r="W107" s="119" t="s">
        <v>1360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1134</v>
      </c>
      <c r="BK107" s="19" t="s">
        <v>1359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1313</v>
      </c>
      <c r="W108" s="119" t="s">
        <v>1360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1365</v>
      </c>
      <c r="BK108" s="19" t="s">
        <v>1365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1313</v>
      </c>
      <c r="W109" s="119" t="s">
        <v>1360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1365</v>
      </c>
      <c r="BK109" s="19" t="s">
        <v>1365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1316</v>
      </c>
      <c r="I110" s="120" t="s">
        <v>1316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1313</v>
      </c>
      <c r="W110" s="195" t="s">
        <v>1366</v>
      </c>
      <c r="X110" s="118" t="s">
        <v>481</v>
      </c>
      <c r="Y110" s="145"/>
      <c r="Z110" s="118"/>
      <c r="AA110" s="119" t="s">
        <v>1340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1367</v>
      </c>
      <c r="BK110" s="198" t="s">
        <v>1368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1341</v>
      </c>
      <c r="I111" s="120" t="s">
        <v>1341</v>
      </c>
      <c r="J111" s="119">
        <v>73</v>
      </c>
      <c r="K111" s="119">
        <v>373.55880000000002</v>
      </c>
      <c r="L111" s="119" t="s">
        <v>479</v>
      </c>
      <c r="M111" s="119" t="s">
        <v>1342</v>
      </c>
      <c r="N111" s="119" t="s">
        <v>1343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1104</v>
      </c>
      <c r="W111" s="119" t="s">
        <v>1344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1369</v>
      </c>
      <c r="BK111" s="19" t="s">
        <v>1370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1348</v>
      </c>
      <c r="N112" s="119" t="s">
        <v>1349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1166</v>
      </c>
      <c r="W112" s="119" t="s">
        <v>1350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1371</v>
      </c>
      <c r="BK112" s="19" t="s">
        <v>1372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1281</v>
      </c>
      <c r="N113" s="119" t="s">
        <v>1282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1373</v>
      </c>
      <c r="W113" s="119" t="s">
        <v>1374</v>
      </c>
      <c r="X113" s="118" t="s">
        <v>481</v>
      </c>
      <c r="Y113" s="145" t="s">
        <v>484</v>
      </c>
      <c r="Z113" s="118"/>
      <c r="AA113" s="195" t="s">
        <v>1375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1376</v>
      </c>
      <c r="BK113" s="197" t="s">
        <v>1377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1075</v>
      </c>
      <c r="W114" s="119" t="s">
        <v>1076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1134</v>
      </c>
      <c r="BK114" s="19" t="s">
        <v>1378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1379</v>
      </c>
      <c r="W115" s="119" t="s">
        <v>1360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1134</v>
      </c>
      <c r="BK115" s="19" t="s">
        <v>1328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1187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1188</v>
      </c>
      <c r="N116" s="119" t="s">
        <v>1187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1083</v>
      </c>
      <c r="W116" s="119" t="s">
        <v>1360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1380</v>
      </c>
      <c r="BK116" s="19" t="s">
        <v>1380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1187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1188</v>
      </c>
      <c r="N117" s="119" t="s">
        <v>1187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1141</v>
      </c>
      <c r="W117" s="119" t="s">
        <v>1360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1134</v>
      </c>
      <c r="BK117" s="19" t="s">
        <v>1381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1090</v>
      </c>
      <c r="W118" s="119" t="s">
        <v>1360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1382</v>
      </c>
      <c r="BK118" s="197" t="s">
        <v>1383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1384</v>
      </c>
      <c r="N119" s="143" t="s">
        <v>1385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1095</v>
      </c>
      <c r="W119" s="119" t="s">
        <v>1386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1134</v>
      </c>
      <c r="BK119" s="19" t="s">
        <v>1387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1341</v>
      </c>
      <c r="I120" s="120" t="s">
        <v>1341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1104</v>
      </c>
      <c r="W120" s="119" t="s">
        <v>1105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1388</v>
      </c>
      <c r="BK120" s="19" t="s">
        <v>1388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1271</v>
      </c>
      <c r="W121" s="119" t="s">
        <v>1389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1134</v>
      </c>
      <c r="BK121" s="19" t="s">
        <v>1390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1390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1391</v>
      </c>
      <c r="W122" s="119" t="s">
        <v>1392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1393</v>
      </c>
      <c r="BK122" s="197" t="s">
        <v>1394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1348</v>
      </c>
      <c r="N123" s="119" t="s">
        <v>1349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1166</v>
      </c>
      <c r="W123" s="119" t="s">
        <v>1350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1395</v>
      </c>
      <c r="BK123" s="19" t="s">
        <v>1395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1128</v>
      </c>
      <c r="I124" s="120" t="s">
        <v>1122</v>
      </c>
      <c r="J124" s="119">
        <v>70</v>
      </c>
      <c r="K124" s="119">
        <v>134.05600000000001</v>
      </c>
      <c r="L124" s="119" t="s">
        <v>479</v>
      </c>
      <c r="M124" s="143" t="s">
        <v>1396</v>
      </c>
      <c r="N124" s="143" t="s">
        <v>1397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1104</v>
      </c>
      <c r="W124" s="119" t="s">
        <v>1244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1398</v>
      </c>
      <c r="BK124" s="19" t="s">
        <v>1399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1400</v>
      </c>
      <c r="N125" s="143" t="s">
        <v>1401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1373</v>
      </c>
      <c r="W125" s="119" t="s">
        <v>1244</v>
      </c>
      <c r="X125" s="118" t="s">
        <v>481</v>
      </c>
      <c r="Y125" s="145" t="s">
        <v>484</v>
      </c>
      <c r="Z125" s="118"/>
      <c r="AA125" s="119" t="s">
        <v>1402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1403</v>
      </c>
      <c r="BK125" s="19" t="s">
        <v>1404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1187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1188</v>
      </c>
      <c r="N126" s="119" t="s">
        <v>1187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1083</v>
      </c>
      <c r="W126" s="119" t="s">
        <v>1360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1405</v>
      </c>
      <c r="BK126" s="19" t="s">
        <v>1405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1405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1187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1188</v>
      </c>
      <c r="N127" s="119" t="s">
        <v>1187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1141</v>
      </c>
      <c r="W127" s="119" t="s">
        <v>1360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1405</v>
      </c>
      <c r="BK127" s="19" t="s">
        <v>1405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1405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1090</v>
      </c>
      <c r="W128" s="119" t="s">
        <v>1360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1406</v>
      </c>
      <c r="BK128" s="19" t="s">
        <v>1406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1406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1341</v>
      </c>
      <c r="I129" s="120" t="s">
        <v>1341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1407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1104</v>
      </c>
      <c r="W129" s="119" t="s">
        <v>1105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1408</v>
      </c>
      <c r="BK129" s="19" t="s">
        <v>1408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1408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1391</v>
      </c>
      <c r="W130" s="119" t="s">
        <v>1409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1410</v>
      </c>
      <c r="BK130" s="19" t="s">
        <v>1410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1410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1348</v>
      </c>
      <c r="N131" s="119" t="s">
        <v>1349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1166</v>
      </c>
      <c r="W131" s="119" t="s">
        <v>1350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1411</v>
      </c>
      <c r="BK131" s="170" t="s">
        <v>1411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1411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1341</v>
      </c>
      <c r="I132" s="120" t="s">
        <v>1341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1407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1104</v>
      </c>
      <c r="W132" s="119" t="s">
        <v>1105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1412</v>
      </c>
      <c r="BK132" s="19" t="s">
        <v>1413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1413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1348</v>
      </c>
      <c r="N133" s="119" t="s">
        <v>1349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1166</v>
      </c>
      <c r="W133" s="119" t="s">
        <v>1350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1414</v>
      </c>
      <c r="BK133" s="19" t="s">
        <v>1415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1415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1083</v>
      </c>
      <c r="W134" s="119" t="s">
        <v>1360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1416</v>
      </c>
      <c r="BK134" s="19" t="s">
        <v>1417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1417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1141</v>
      </c>
      <c r="W135" s="119" t="s">
        <v>1360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1416</v>
      </c>
      <c r="BK135" s="19" t="s">
        <v>1418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1418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1090</v>
      </c>
      <c r="W136" s="119" t="s">
        <v>1360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1416</v>
      </c>
      <c r="BK136" s="19" t="s">
        <v>1419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1419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1095</v>
      </c>
      <c r="W137" s="119" t="s">
        <v>1360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1416</v>
      </c>
      <c r="BK137" s="19" t="s">
        <v>1420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1420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1421</v>
      </c>
      <c r="I138" s="120" t="s">
        <v>1421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1299</v>
      </c>
      <c r="W138" s="119" t="s">
        <v>1422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1423</v>
      </c>
      <c r="BK138" s="19" t="s">
        <v>1424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1424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1421</v>
      </c>
      <c r="I139" s="120" t="s">
        <v>1421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1299</v>
      </c>
      <c r="W139" s="119" t="s">
        <v>1425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1423</v>
      </c>
      <c r="BK139" s="19" t="s">
        <v>1424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1424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1341</v>
      </c>
      <c r="I140" s="120" t="s">
        <v>1341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1426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1104</v>
      </c>
      <c r="W140" s="119" t="s">
        <v>1105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1427</v>
      </c>
      <c r="BK140" s="19" t="s">
        <v>1428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1429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1391</v>
      </c>
      <c r="W141" s="119" t="s">
        <v>1409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1430</v>
      </c>
      <c r="BK141" s="19" t="s">
        <v>1431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1348</v>
      </c>
      <c r="N142" s="119" t="s">
        <v>1349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1166</v>
      </c>
      <c r="W142" s="119" t="s">
        <v>1350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1432</v>
      </c>
      <c r="BK142" s="19" t="s">
        <v>1433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1433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1434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1281</v>
      </c>
      <c r="N143" s="119" t="s">
        <v>1282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1170</v>
      </c>
      <c r="W143" s="119" t="s">
        <v>1435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1436</v>
      </c>
      <c r="BK143" s="214" t="s">
        <v>1437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1438</v>
      </c>
      <c r="J144" s="119">
        <v>42</v>
      </c>
      <c r="K144" s="119">
        <v>251</v>
      </c>
      <c r="L144" s="119" t="s">
        <v>479</v>
      </c>
      <c r="M144" s="143" t="s">
        <v>1439</v>
      </c>
      <c r="N144" s="143" t="s">
        <v>1440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1441</v>
      </c>
      <c r="W144" s="119" t="s">
        <v>1442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1432</v>
      </c>
      <c r="BK144" s="19" t="s">
        <v>1443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1443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1421</v>
      </c>
      <c r="J145" s="119">
        <v>42</v>
      </c>
      <c r="K145" s="119">
        <v>251</v>
      </c>
      <c r="L145" s="119" t="s">
        <v>479</v>
      </c>
      <c r="M145" s="143" t="s">
        <v>1444</v>
      </c>
      <c r="N145" s="143" t="s">
        <v>1445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1104</v>
      </c>
      <c r="W145" s="119" t="s">
        <v>1244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1446</v>
      </c>
      <c r="BK145" s="19" t="s">
        <v>1447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1447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1400</v>
      </c>
      <c r="N146" s="143" t="s">
        <v>1401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1373</v>
      </c>
      <c r="W146" s="119" t="s">
        <v>1244</v>
      </c>
      <c r="X146" s="118" t="s">
        <v>481</v>
      </c>
      <c r="Y146" s="145" t="s">
        <v>484</v>
      </c>
      <c r="Z146" s="118" t="s">
        <v>487</v>
      </c>
      <c r="AA146" s="119" t="s">
        <v>1402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1432</v>
      </c>
      <c r="BK146" s="19" t="s">
        <v>1448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1448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1449</v>
      </c>
      <c r="N147" s="143" t="s">
        <v>1450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1451</v>
      </c>
      <c r="W147" s="119" t="s">
        <v>1244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1452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1453</v>
      </c>
      <c r="W148" s="119" t="s">
        <v>1454</v>
      </c>
      <c r="X148" s="118" t="s">
        <v>475</v>
      </c>
      <c r="Y148" s="145" t="s">
        <v>484</v>
      </c>
      <c r="Z148" s="118" t="s">
        <v>476</v>
      </c>
      <c r="AA148" s="119" t="s">
        <v>1340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1455</v>
      </c>
      <c r="BK148" s="19" t="s">
        <v>1456</v>
      </c>
      <c r="BL148" s="18"/>
      <c r="BM148" s="146" t="s">
        <v>500</v>
      </c>
      <c r="BN148" s="145" t="s">
        <v>528</v>
      </c>
      <c r="BO148" s="146" t="s">
        <v>589</v>
      </c>
      <c r="BP148" s="226" t="s">
        <v>1456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1457</v>
      </c>
      <c r="W149" s="119" t="s">
        <v>1136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1458</v>
      </c>
      <c r="BK149" s="19" t="s">
        <v>1459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1095</v>
      </c>
      <c r="W150" s="119" t="s">
        <v>1136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1458</v>
      </c>
      <c r="BK150" s="19" t="s">
        <v>1460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1460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1379</v>
      </c>
      <c r="W151" s="119" t="s">
        <v>1136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1461</v>
      </c>
      <c r="BK151" s="19" t="s">
        <v>1462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1462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1463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1464</v>
      </c>
      <c r="W152" s="119" t="s">
        <v>1136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1465</v>
      </c>
      <c r="BK152" s="19" t="s">
        <v>1466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1466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1299</v>
      </c>
      <c r="W153" s="119" t="s">
        <v>1335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1467</v>
      </c>
      <c r="BK153" s="19" t="s">
        <v>1456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1456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1468</v>
      </c>
      <c r="W154" s="119" t="s">
        <v>1469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1470</v>
      </c>
      <c r="BK154" s="19" t="s">
        <v>1471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1472</v>
      </c>
      <c r="W155" s="119" t="s">
        <v>1469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1470</v>
      </c>
      <c r="BK155" s="19" t="s">
        <v>1471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1341</v>
      </c>
      <c r="I156" s="120" t="s">
        <v>1341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1426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1104</v>
      </c>
      <c r="W156" s="119" t="s">
        <v>1105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1473</v>
      </c>
      <c r="BK156" s="19" t="s">
        <v>1474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1475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1104</v>
      </c>
      <c r="W157" s="195" t="s">
        <v>1320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1432</v>
      </c>
      <c r="BK157" s="19" t="s">
        <v>1456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1456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1108</v>
      </c>
      <c r="W158" s="119" t="s">
        <v>1476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1458</v>
      </c>
      <c r="BK158" s="19" t="s">
        <v>1477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1348</v>
      </c>
      <c r="N159" s="119" t="s">
        <v>1349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1166</v>
      </c>
      <c r="W159" s="119" t="s">
        <v>1350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1478</v>
      </c>
      <c r="BK159" s="19" t="s">
        <v>1479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1480</v>
      </c>
      <c r="N160" s="143" t="s">
        <v>1481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1170</v>
      </c>
      <c r="W160" s="119" t="s">
        <v>1482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1483</v>
      </c>
      <c r="BK160" s="19" t="s">
        <v>1484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1400</v>
      </c>
      <c r="N161" s="143" t="s">
        <v>1401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1373</v>
      </c>
      <c r="W161" s="119" t="s">
        <v>1485</v>
      </c>
      <c r="X161" s="118" t="s">
        <v>481</v>
      </c>
      <c r="Y161" s="145" t="s">
        <v>484</v>
      </c>
      <c r="Z161" s="118" t="s">
        <v>486</v>
      </c>
      <c r="AA161" s="119" t="s">
        <v>1402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1432</v>
      </c>
      <c r="BK161" s="19" t="s">
        <v>1456</v>
      </c>
      <c r="BL161" s="18"/>
      <c r="BM161" s="146" t="s">
        <v>511</v>
      </c>
      <c r="BN161" s="145" t="s">
        <v>511</v>
      </c>
      <c r="BO161" s="146" t="s">
        <v>511</v>
      </c>
      <c r="BP161" s="226" t="s">
        <v>1456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1453</v>
      </c>
      <c r="W162" s="119" t="s">
        <v>1326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1486</v>
      </c>
      <c r="BK162" s="19" t="s">
        <v>1456</v>
      </c>
      <c r="BL162" s="18"/>
      <c r="BM162" s="146" t="s">
        <v>500</v>
      </c>
      <c r="BN162" s="145" t="s">
        <v>528</v>
      </c>
      <c r="BO162" s="146" t="s">
        <v>589</v>
      </c>
      <c r="BP162" s="170" t="s">
        <v>1456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CCOCirculaçãoIntervaloOportunidade</v>
      </c>
    </row>
    <row r="163" spans="1:72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1299</v>
      </c>
      <c r="W163" s="119" t="s">
        <v>1487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1488</v>
      </c>
      <c r="W165" s="119" t="s">
        <v>1489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1490</v>
      </c>
      <c r="BK165" s="19" t="s">
        <v>1490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1379</v>
      </c>
      <c r="W166" s="119" t="s">
        <v>1491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1492</v>
      </c>
      <c r="BK166" s="19" t="s">
        <v>1492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1079</v>
      </c>
      <c r="W167" s="119" t="s">
        <v>1491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1246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1083</v>
      </c>
      <c r="W168" s="119" t="s">
        <v>1084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1087</v>
      </c>
      <c r="W169" s="119" t="s">
        <v>1080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1094</v>
      </c>
      <c r="W170" s="119" t="s">
        <v>1136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1094</v>
      </c>
      <c r="W171" s="119" t="s">
        <v>1084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1095</v>
      </c>
      <c r="W172" s="119" t="s">
        <v>1491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1246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1493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1141</v>
      </c>
      <c r="W173" s="119" t="s">
        <v>1494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1458</v>
      </c>
      <c r="BK173" s="19" t="s">
        <v>1495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1299</v>
      </c>
      <c r="W174" s="119" t="s">
        <v>1300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1299</v>
      </c>
      <c r="W175" s="119" t="s">
        <v>1335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1299</v>
      </c>
      <c r="W176" s="119" t="s">
        <v>1303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1421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1299</v>
      </c>
      <c r="W177" s="119" t="s">
        <v>1496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1336</v>
      </c>
      <c r="N178" s="119" t="s">
        <v>1337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1099</v>
      </c>
      <c r="W178" s="195" t="s">
        <v>1338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1271</v>
      </c>
      <c r="W179" s="119" t="s">
        <v>1497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1316</v>
      </c>
      <c r="I180" s="120" t="s">
        <v>1316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1313</v>
      </c>
      <c r="W180" s="119" t="s">
        <v>1498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1316</v>
      </c>
      <c r="I181" s="120" t="s">
        <v>1316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1313</v>
      </c>
      <c r="W181" s="195" t="s">
        <v>1317</v>
      </c>
      <c r="X181" s="118" t="s">
        <v>481</v>
      </c>
      <c r="Y181" s="145"/>
      <c r="Z181" s="118"/>
      <c r="AA181" s="119" t="s">
        <v>1340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1499</v>
      </c>
      <c r="N182" s="143" t="s">
        <v>1500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1313</v>
      </c>
      <c r="W182" s="119" t="s">
        <v>1501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1104</v>
      </c>
      <c r="W183" s="195" t="s">
        <v>1320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1104</v>
      </c>
      <c r="W184" s="195" t="s">
        <v>1320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1104</v>
      </c>
      <c r="W185" s="119" t="s">
        <v>1322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1104</v>
      </c>
      <c r="W186" s="119" t="s">
        <v>1105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1104</v>
      </c>
      <c r="W187" s="119" t="s">
        <v>1322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1108</v>
      </c>
      <c r="W188" s="119" t="s">
        <v>1109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1502</v>
      </c>
      <c r="J189" s="119">
        <v>73</v>
      </c>
      <c r="K189" s="119">
        <v>9.9</v>
      </c>
      <c r="L189" s="119" t="s">
        <v>479</v>
      </c>
      <c r="M189" s="143" t="s">
        <v>1503</v>
      </c>
      <c r="N189" s="143" t="s">
        <v>1503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1243</v>
      </c>
      <c r="W189" s="119" t="s">
        <v>1504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1505</v>
      </c>
      <c r="AL189" s="35" t="s">
        <v>1506</v>
      </c>
      <c r="AM189" s="119" t="s">
        <v>1507</v>
      </c>
      <c r="AN189" s="119" t="s">
        <v>1508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1509</v>
      </c>
      <c r="BK189" s="214" t="s">
        <v>1509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1510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1281</v>
      </c>
      <c r="N190" s="119" t="s">
        <v>1282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1170</v>
      </c>
      <c r="W190" s="119" t="s">
        <v>1511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1281</v>
      </c>
      <c r="N191" s="119" t="s">
        <v>1282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1166</v>
      </c>
      <c r="W191" s="119" t="s">
        <v>1512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1444</v>
      </c>
      <c r="N192" s="143" t="s">
        <v>1445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1104</v>
      </c>
      <c r="W192" s="119" t="s">
        <v>1244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1128</v>
      </c>
      <c r="I193" s="120" t="s">
        <v>1122</v>
      </c>
      <c r="J193" s="119">
        <v>70</v>
      </c>
      <c r="K193" s="119">
        <v>134.05600000000001</v>
      </c>
      <c r="L193" s="119" t="s">
        <v>479</v>
      </c>
      <c r="M193" s="119" t="s">
        <v>1396</v>
      </c>
      <c r="N193" s="119" t="s">
        <v>1397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1104</v>
      </c>
      <c r="W193" s="119" t="s">
        <v>1244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1513</v>
      </c>
      <c r="BK193" s="19" t="s">
        <v>1513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1122</v>
      </c>
      <c r="I194" s="160" t="s">
        <v>1128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1157</v>
      </c>
      <c r="W194" s="119" t="s">
        <v>1514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1400</v>
      </c>
      <c r="N195" s="143" t="s">
        <v>1401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1373</v>
      </c>
      <c r="W195" s="119" t="s">
        <v>1244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1515</v>
      </c>
      <c r="BO195" s="146" t="s">
        <v>1515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1206</v>
      </c>
      <c r="N196" s="143" t="s">
        <v>1207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1516</v>
      </c>
      <c r="BK196" s="19" t="s">
        <v>1516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887</v>
      </c>
      <c r="E197" s="47">
        <v>192</v>
      </c>
      <c r="F197" s="142" t="s">
        <v>840</v>
      </c>
      <c r="G197" s="10" t="str">
        <f>IF(D197="","*",VLOOKUP(F197,BS_ATIVIDADE[],3,FALSE))</f>
        <v>TRILHO - SUBSTITUIÇÂO</v>
      </c>
      <c r="H197" s="192" t="s">
        <v>479</v>
      </c>
      <c r="I197" s="120" t="s">
        <v>479</v>
      </c>
      <c r="J197" s="119">
        <v>73</v>
      </c>
      <c r="K197" s="119">
        <v>190</v>
      </c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7" s="119" t="s">
        <v>1517</v>
      </c>
      <c r="W197" s="119" t="s">
        <v>1518</v>
      </c>
      <c r="X197" s="118" t="s">
        <v>481</v>
      </c>
      <c r="Y197" s="145" t="s">
        <v>484</v>
      </c>
      <c r="Z197" s="118" t="s">
        <v>486</v>
      </c>
      <c r="AA197" s="119" t="s">
        <v>479</v>
      </c>
      <c r="AB197" s="117" t="s">
        <v>479</v>
      </c>
      <c r="AC197" s="117" t="s">
        <v>479</v>
      </c>
      <c r="AD197" s="121" t="s">
        <v>479</v>
      </c>
      <c r="AE197" s="119" t="s">
        <v>479</v>
      </c>
      <c r="AF197" s="119" t="s">
        <v>479</v>
      </c>
      <c r="AG197" s="119" t="s">
        <v>479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ZEH1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0.54166666666666663</v>
      </c>
      <c r="AT197" s="122">
        <v>0.58333333333333337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4.1666666666666741E-2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1519</v>
      </c>
      <c r="BK197" s="19" t="s">
        <v>1520</v>
      </c>
      <c r="BL197" s="18"/>
      <c r="BM197" s="146" t="s">
        <v>505</v>
      </c>
      <c r="BN197" s="146" t="s">
        <v>505</v>
      </c>
      <c r="BO197" s="146" t="s">
        <v>505</v>
      </c>
      <c r="BP197" s="21" t="s">
        <v>479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1.0000000000000018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938</v>
      </c>
      <c r="E198" s="47">
        <v>168</v>
      </c>
      <c r="F198" s="142" t="s">
        <v>833</v>
      </c>
      <c r="G198" s="182" t="str">
        <f>IF(D198="","*",VLOOKUP(F198,BS_ATIVIDADE[],3,FALSE))</f>
        <v>SOLDA</v>
      </c>
      <c r="H198" s="192" t="s">
        <v>351</v>
      </c>
      <c r="I198" s="120" t="s">
        <v>479</v>
      </c>
      <c r="J198" s="119">
        <v>73</v>
      </c>
      <c r="K198" s="119">
        <v>397.1</v>
      </c>
      <c r="L198" s="119" t="s">
        <v>479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8" s="119" t="s">
        <v>1141</v>
      </c>
      <c r="W198" s="119" t="s">
        <v>1136</v>
      </c>
      <c r="X198" s="118" t="s">
        <v>481</v>
      </c>
      <c r="Y198" s="145" t="s">
        <v>484</v>
      </c>
      <c r="Z198" s="118" t="s">
        <v>482</v>
      </c>
      <c r="AA198" s="119" t="s">
        <v>479</v>
      </c>
      <c r="AB198" s="117" t="s">
        <v>479</v>
      </c>
      <c r="AC198" s="117" t="s">
        <v>479</v>
      </c>
      <c r="AD198" s="121" t="s">
        <v>479</v>
      </c>
      <c r="AE198" s="119" t="s">
        <v>479</v>
      </c>
      <c r="AF198" s="119" t="s">
        <v>479</v>
      </c>
      <c r="AG198" s="119" t="s">
        <v>479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1521</v>
      </c>
      <c r="BK198" s="20" t="s">
        <v>1522</v>
      </c>
      <c r="BL198" s="18"/>
      <c r="BM198" s="146" t="s">
        <v>505</v>
      </c>
      <c r="BN198" s="146" t="s">
        <v>505</v>
      </c>
      <c r="BO198" s="146" t="s">
        <v>505</v>
      </c>
      <c r="BP198" s="21" t="s">
        <v>479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27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1108</v>
      </c>
      <c r="W199" s="119" t="s">
        <v>1476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1523</v>
      </c>
      <c r="BK199" s="20" t="s">
        <v>1524</v>
      </c>
      <c r="BL199" s="18"/>
      <c r="BM199" s="146" t="s">
        <v>505</v>
      </c>
      <c r="BN199" s="145" t="s">
        <v>505</v>
      </c>
      <c r="BO199" s="146" t="s">
        <v>505</v>
      </c>
      <c r="BP199" s="170" t="s">
        <v>479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27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1341</v>
      </c>
      <c r="I200" s="120" t="s">
        <v>1341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8.3333333333333329E-2</v>
      </c>
      <c r="Q200" s="119">
        <v>1020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1104</v>
      </c>
      <c r="W200" s="119" t="s">
        <v>1105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/>
      <c r="AT200" s="122"/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0</v>
      </c>
      <c r="AZ200" s="204"/>
      <c r="BA200" s="123"/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1</v>
      </c>
      <c r="BI200" s="19"/>
      <c r="BJ200" s="19" t="s">
        <v>1525</v>
      </c>
      <c r="BK200" s="19" t="s">
        <v>1526</v>
      </c>
      <c r="BL200" s="18"/>
      <c r="BM200" s="146"/>
      <c r="BN200" s="145"/>
      <c r="BO200" s="146"/>
      <c r="BP200" s="170"/>
      <c r="BQ200" s="14" t="str">
        <f>IF(AND(BR200&lt;1,BS200&lt;1),"Produção e Intervalo",IF(BR200&lt;1,"Intervalo",IF(BS200&lt;1,"Produção","Aderente")))</f>
        <v>Produção e Intervalo</v>
      </c>
      <c r="BR200" s="22">
        <f>IF(OR(B200="",F200=""),"*",AY200/P200)</f>
        <v>0</v>
      </c>
      <c r="BS200" s="22">
        <f>IF(OR(B200="",F200=""),"*",BA200/Q200)</f>
        <v>0</v>
      </c>
      <c r="BT200" s="8" t="str">
        <f t="shared" si="2"/>
        <v/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1095</v>
      </c>
      <c r="W201" s="119" t="s">
        <v>1491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1527</v>
      </c>
      <c r="BK201" s="19" t="s">
        <v>1528</v>
      </c>
      <c r="BL201" s="18"/>
      <c r="BM201" s="146" t="s">
        <v>505</v>
      </c>
      <c r="BN201" s="145" t="s">
        <v>505</v>
      </c>
      <c r="BO201" s="146" t="s">
        <v>505</v>
      </c>
      <c r="BP201" s="170" t="s">
        <v>479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1502</v>
      </c>
      <c r="J202" s="119">
        <v>73</v>
      </c>
      <c r="K202" s="119">
        <v>192</v>
      </c>
      <c r="L202" s="119" t="s">
        <v>479</v>
      </c>
      <c r="M202" s="143" t="s">
        <v>1529</v>
      </c>
      <c r="N202" s="143" t="s">
        <v>1530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1166</v>
      </c>
      <c r="W202" s="119" t="s">
        <v>1531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1525</v>
      </c>
      <c r="BK202" s="19" t="s">
        <v>1532</v>
      </c>
      <c r="BL202" s="18"/>
      <c r="BM202" s="146" t="s">
        <v>505</v>
      </c>
      <c r="BN202" s="145" t="s">
        <v>505</v>
      </c>
      <c r="BO202" s="146" t="s">
        <v>505</v>
      </c>
      <c r="BP202" s="170" t="s">
        <v>479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1336</v>
      </c>
      <c r="N203" s="143" t="s">
        <v>1533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1099</v>
      </c>
      <c r="W203" s="195" t="s">
        <v>1534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1535</v>
      </c>
      <c r="BK203" s="19" t="s">
        <v>1536</v>
      </c>
      <c r="BL203" s="18"/>
      <c r="BM203" s="146" t="s">
        <v>505</v>
      </c>
      <c r="BN203" s="145" t="s">
        <v>505</v>
      </c>
      <c r="BO203" s="146" t="s">
        <v>505</v>
      </c>
      <c r="BP203" s="170" t="s">
        <v>479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1421</v>
      </c>
      <c r="I204" s="192" t="s">
        <v>1421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1299</v>
      </c>
      <c r="W204" s="119" t="s">
        <v>1335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/>
      <c r="AT204" s="122"/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</v>
      </c>
      <c r="AZ204" s="204"/>
      <c r="BA204" s="123"/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1</v>
      </c>
      <c r="BI204" s="19"/>
      <c r="BJ204" s="19" t="s">
        <v>1537</v>
      </c>
      <c r="BK204" s="19" t="s">
        <v>1538</v>
      </c>
      <c r="BL204" s="18"/>
      <c r="BM204" s="146"/>
      <c r="BN204" s="145"/>
      <c r="BO204" s="146"/>
      <c r="BP204" s="170"/>
      <c r="BQ204" s="14" t="str">
        <f>IF(AND(BR204&lt;1,BS204&lt;1),"Produção e Intervalo",IF(BR204&lt;1,"Intervalo",IF(BS204&lt;1,"Produção","Aderente")))</f>
        <v>Produção e Intervalo</v>
      </c>
      <c r="BR204" s="22">
        <f>IF(OR(B204="",F204=""),"*",AY204/P204)</f>
        <v>0</v>
      </c>
      <c r="BS204" s="22">
        <f>IF(OR(B204="",F204=""),"*",BA204/Q204)</f>
        <v>0</v>
      </c>
      <c r="BT204" s="8" t="str">
        <f t="shared" si="2"/>
        <v/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8.3333333333333329E-2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1104</v>
      </c>
      <c r="W205" s="195" t="s">
        <v>1320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/>
      <c r="AT205" s="122"/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</v>
      </c>
      <c r="AZ205" s="204"/>
      <c r="BA205" s="123"/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1539</v>
      </c>
      <c r="BK205" s="19" t="s">
        <v>1540</v>
      </c>
      <c r="BL205" s="18"/>
      <c r="BM205" s="146"/>
      <c r="BN205" s="145"/>
      <c r="BO205" s="146"/>
      <c r="BP205" s="170"/>
      <c r="BQ205" s="14" t="str">
        <f>IF(AND(BR205&lt;1,BS205&lt;1),"Produção e Intervalo",IF(BR205&lt;1,"Intervalo",IF(BS205&lt;1,"Produção","Aderente")))</f>
        <v>Produção e Intervalo</v>
      </c>
      <c r="BR205" s="22">
        <f>IF(OR(B205="",F205=""),"*",AY205/P205)</f>
        <v>0</v>
      </c>
      <c r="BS205" s="22">
        <f>IF(OR(B205="",F205=""),"*",BA205/Q205)</f>
        <v>0</v>
      </c>
      <c r="BT205" s="8" t="str">
        <f t="shared" si="2"/>
        <v/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1541</v>
      </c>
      <c r="J206" s="119">
        <v>73</v>
      </c>
      <c r="K206" s="119">
        <v>7</v>
      </c>
      <c r="L206" s="119" t="s">
        <v>479</v>
      </c>
      <c r="M206" s="143" t="s">
        <v>1542</v>
      </c>
      <c r="N206" s="143" t="s">
        <v>1543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1544</v>
      </c>
      <c r="W206" s="119" t="s">
        <v>1545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1546</v>
      </c>
      <c r="BK206" s="19" t="s">
        <v>1547</v>
      </c>
      <c r="BL206" s="18"/>
      <c r="BM206" s="146" t="s">
        <v>498</v>
      </c>
      <c r="BN206" s="145" t="s">
        <v>517</v>
      </c>
      <c r="BO206" s="146" t="s">
        <v>580</v>
      </c>
      <c r="BP206" s="170" t="s">
        <v>1548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1379</v>
      </c>
      <c r="W207" s="119" t="s">
        <v>1136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1549</v>
      </c>
      <c r="BK207" s="19" t="s">
        <v>1550</v>
      </c>
      <c r="BL207" s="18"/>
      <c r="BM207" s="146" t="s">
        <v>505</v>
      </c>
      <c r="BN207" s="145" t="s">
        <v>505</v>
      </c>
      <c r="BO207" s="146" t="s">
        <v>505</v>
      </c>
      <c r="BP207" s="170" t="s">
        <v>479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27">
        <v>147</v>
      </c>
      <c r="F208" s="142" t="s">
        <v>833</v>
      </c>
      <c r="G208" s="182" t="str">
        <f>IF(D206="","*",VLOOKUP(F206,BS_ATIVIDADE[],3,FALSE))</f>
        <v>OUTROS</v>
      </c>
      <c r="H208" s="192" t="s">
        <v>164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1464</v>
      </c>
      <c r="W208" s="119" t="s">
        <v>1136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ZSK1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1551</v>
      </c>
      <c r="BK208" s="20" t="s">
        <v>1552</v>
      </c>
      <c r="BL208" s="18"/>
      <c r="BM208" s="146" t="s">
        <v>505</v>
      </c>
      <c r="BN208" s="146" t="s">
        <v>505</v>
      </c>
      <c r="BO208" s="146" t="s">
        <v>505</v>
      </c>
      <c r="BP208" s="21" t="s">
        <v>479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1400</v>
      </c>
      <c r="N209" s="143" t="s">
        <v>1401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1373</v>
      </c>
      <c r="W209" s="119" t="s">
        <v>1485</v>
      </c>
      <c r="X209" s="118" t="s">
        <v>481</v>
      </c>
      <c r="Y209" s="145" t="s">
        <v>484</v>
      </c>
      <c r="Z209" s="118" t="s">
        <v>482</v>
      </c>
      <c r="AA209" s="119" t="s">
        <v>1402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/>
      <c r="AS209" s="122"/>
      <c r="AT209" s="122"/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/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1</v>
      </c>
      <c r="BI209" s="19"/>
      <c r="BJ209" s="19" t="s">
        <v>1553</v>
      </c>
      <c r="BK209" s="19" t="s">
        <v>1554</v>
      </c>
      <c r="BL209" s="18"/>
      <c r="BM209" s="146"/>
      <c r="BN209" s="145"/>
      <c r="BO209" s="146"/>
      <c r="BP209" s="170"/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/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1555</v>
      </c>
      <c r="J210" s="119">
        <v>70</v>
      </c>
      <c r="K210" s="119">
        <v>82</v>
      </c>
      <c r="L210" s="119"/>
      <c r="M210" s="143" t="s">
        <v>1556</v>
      </c>
      <c r="N210" s="143" t="s">
        <v>1557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1104</v>
      </c>
      <c r="W210" s="119" t="s">
        <v>1244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1525</v>
      </c>
      <c r="BK210" s="20" t="s">
        <v>1558</v>
      </c>
      <c r="BL210" s="18"/>
      <c r="BM210" s="146" t="s">
        <v>511</v>
      </c>
      <c r="BN210" s="145" t="s">
        <v>511</v>
      </c>
      <c r="BO210" s="146" t="s">
        <v>511</v>
      </c>
      <c r="BP210" s="20" t="s">
        <v>1558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/>
      </c>
      <c r="B211" s="116"/>
      <c r="C211" s="9" t="str">
        <f>IF(BS_CONTROLE[[#This Row],[DATA]]="","",WEEKNUM(BS_CONTROLE[[#This Row],[DATA]]))</f>
        <v/>
      </c>
      <c r="D211" s="118"/>
      <c r="E211" s="47">
        <v>206</v>
      </c>
      <c r="F211" s="142"/>
      <c r="G211" s="10" t="str">
        <f>IF(D211="","*",VLOOKUP(F211,BS_ATIVIDADE[],3,FALSE))</f>
        <v>*</v>
      </c>
      <c r="H211" s="192" t="s">
        <v>479</v>
      </c>
      <c r="I211" s="120" t="s">
        <v>479</v>
      </c>
      <c r="J211" s="119"/>
      <c r="K211" s="119"/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20"/>
      <c r="P211" s="120"/>
      <c r="Q211" s="119"/>
      <c r="R211" s="11" t="str">
        <f>IFERROR(_xlfn.XLOOKUP(F211, BS_ATIVIDADE[ATIVIDADE],BS_ATIVIDADE[UNIDADE] ), "*")</f>
        <v>*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9"/>
      <c r="W211" s="119"/>
      <c r="X211" s="118"/>
      <c r="Y211" s="145"/>
      <c r="Z211" s="118"/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-</v>
      </c>
      <c r="AJ211" s="10" t="str">
        <f>IF(BS_CONTROLE[[#This Row],[Atividade]]=0, "-", BS_CONTROLE[[#This Row],[Atividade]])</f>
        <v>-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-</v>
      </c>
      <c r="AN211" s="119" t="str">
        <f>IF(BS_CONTROLE[[#This Row],[SB]]=0, "-", BS_CONTROLE[[#This Row],[SB]])</f>
        <v>-</v>
      </c>
      <c r="AO211" s="119" t="str">
        <f>IF(BS_CONTROLE[[#This Row],[SUB]]=0, "-", BS_CONTROLE[[#This Row],[SUB]])</f>
        <v>-</v>
      </c>
      <c r="AP211" s="119">
        <f>BS_CONTROLE[[#This Row],[KM - Inicio]]</f>
        <v>0</v>
      </c>
      <c r="AQ211" s="119">
        <f>BS_CONTROLE[[#This Row],[KM - Inicio]]</f>
        <v>0</v>
      </c>
      <c r="AR211" s="122"/>
      <c r="AS211" s="122"/>
      <c r="AT211" s="122"/>
      <c r="AU211" s="169"/>
      <c r="AV211" s="169"/>
      <c r="AW211" s="16"/>
      <c r="AX211" s="16"/>
      <c r="AY211" s="13" t="str">
        <f>IF(D211="","*",IFERROR(IF(ISODD(COUNT(AS211:AX211)),"ERRO",SUM((AT211-AS211),(AV211-AU211),(AX211-AW211))),"ERRO"))</f>
        <v>*</v>
      </c>
      <c r="AZ211" s="204"/>
      <c r="BA211" s="123"/>
      <c r="BB211" s="11" t="str">
        <f>IFERROR(_xlfn.XLOOKUP(AI211, BS_ATIVIDADE[ATIVIDADE],BS_ATIVIDADE[UNIDADE] ), "*")</f>
        <v>*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92">
        <f>BS_CONTROLE[[#This Row],[Responsavel pelo boletim]]</f>
        <v>0</v>
      </c>
      <c r="BG211" s="18"/>
      <c r="BH211" s="19"/>
      <c r="BI211" s="19"/>
      <c r="BJ211" s="19"/>
      <c r="BK211" s="19"/>
      <c r="BL211" s="18"/>
      <c r="BM211" s="146"/>
      <c r="BN211" s="145"/>
      <c r="BO211" s="146"/>
      <c r="BP211" s="170"/>
      <c r="BQ211" s="14" t="str">
        <f>IF(AND(BR211&lt;1,BS211&lt;1),"Produção e Intervalo",IF(BR211&lt;1,"Intervalo",IF(BS211&lt;1,"Produção","Aderente")))</f>
        <v>Aderente</v>
      </c>
      <c r="BR211" s="22" t="str">
        <f>IF(OR(B211="",F211=""),"*",AY211/P211)</f>
        <v>*</v>
      </c>
      <c r="BS211" s="22" t="str">
        <f>IF(OR(B211="",F211=""),"*",BA211/Q211)</f>
        <v>*</v>
      </c>
      <c r="BT211" s="8" t="str">
        <f t="shared" si="2"/>
        <v/>
      </c>
    </row>
    <row r="212" spans="1:72">
      <c r="A212" s="149" t="str">
        <f>D212&amp;B212</f>
        <v/>
      </c>
      <c r="B212" s="116"/>
      <c r="C212" s="9" t="str">
        <f>IF(BS_CONTROLE[[#This Row],[DATA]]="","",WEEKNUM(BS_CONTROLE[[#This Row],[DATA]]))</f>
        <v/>
      </c>
      <c r="D212" s="118"/>
      <c r="E212" s="47">
        <v>207</v>
      </c>
      <c r="F212" s="142"/>
      <c r="G212" s="10" t="str">
        <f>IF(D212="","*",VLOOKUP(F212,BS_ATIVIDADE[],3,FALSE))</f>
        <v>*</v>
      </c>
      <c r="H212" s="192" t="s">
        <v>479</v>
      </c>
      <c r="I212" s="120" t="s">
        <v>479</v>
      </c>
      <c r="J212" s="119"/>
      <c r="K212" s="119"/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20"/>
      <c r="P212" s="120"/>
      <c r="Q212" s="119"/>
      <c r="R212" s="11" t="str">
        <f>IFERROR(_xlfn.XLOOKUP(F212, BS_ATIVIDADE[ATIVIDADE],BS_ATIVIDADE[UNIDADE] ), "*")</f>
        <v>*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9"/>
      <c r="W212" s="119"/>
      <c r="X212" s="118"/>
      <c r="Y212" s="145"/>
      <c r="Z212" s="118"/>
      <c r="AA212" s="119"/>
      <c r="AB212" s="117"/>
      <c r="AC212" s="117"/>
      <c r="AD212" s="121"/>
      <c r="AE212" s="119"/>
      <c r="AF212" s="119"/>
      <c r="AG212" s="119"/>
      <c r="AH212" s="17"/>
      <c r="AI212" s="142" t="str">
        <f>IF(BS_CONTROLE[[#This Row],[Atividade]]=0, "-", BS_CONTROLE[[#This Row],[Atividade]])</f>
        <v>-</v>
      </c>
      <c r="AJ212" s="10" t="str">
        <f>IF(BS_CONTROLE[[#This Row],[Atividade]]=0, "-", BS_CONTROLE[[#This Row],[Atividade]])</f>
        <v>-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-</v>
      </c>
      <c r="AN212" s="119" t="str">
        <f>IF(BS_CONTROLE[[#This Row],[SB]]=0, "-", BS_CONTROLE[[#This Row],[SB]])</f>
        <v>-</v>
      </c>
      <c r="AO212" s="119" t="str">
        <f>IF(BS_CONTROLE[[#This Row],[SUB]]=0, "-", BS_CONTROLE[[#This Row],[SUB]])</f>
        <v>-</v>
      </c>
      <c r="AP212" s="119">
        <f>BS_CONTROLE[[#This Row],[KM - Inicio]]</f>
        <v>0</v>
      </c>
      <c r="AQ212" s="119">
        <f>BS_CONTROLE[[#This Row],[KM - Inicio]]</f>
        <v>0</v>
      </c>
      <c r="AR212" s="122"/>
      <c r="AS212" s="122"/>
      <c r="AT212" s="122"/>
      <c r="AU212" s="169"/>
      <c r="AV212" s="169"/>
      <c r="AW212" s="16"/>
      <c r="AX212" s="16"/>
      <c r="AY212" s="13" t="str">
        <f>IF(D212="","*",IFERROR(IF(ISODD(COUNT(AS212:AX212)),"ERRO",SUM((AT212-AS212),(AV212-AU212),(AX212-AW212))),"ERRO"))</f>
        <v>*</v>
      </c>
      <c r="AZ212" s="204"/>
      <c r="BA212" s="123"/>
      <c r="BB212" s="11" t="str">
        <f>IFERROR(_xlfn.XLOOKUP(AI212, BS_ATIVIDADE[ATIVIDADE],BS_ATIVIDADE[UNIDADE] ), "*")</f>
        <v>*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92">
        <f>BS_CONTROLE[[#This Row],[Responsavel pelo boletim]]</f>
        <v>0</v>
      </c>
      <c r="BG212" s="18"/>
      <c r="BH212" s="19"/>
      <c r="BI212" s="19"/>
      <c r="BJ212" s="19"/>
      <c r="BK212" s="19"/>
      <c r="BL212" s="18"/>
      <c r="BM212" s="146"/>
      <c r="BN212" s="145"/>
      <c r="BO212" s="146"/>
      <c r="BP212" s="170"/>
      <c r="BQ212" s="14" t="str">
        <f>IF(AND(BR212&lt;1,BS212&lt;1),"Produção e Intervalo",IF(BR212&lt;1,"Intervalo",IF(BS212&lt;1,"Produção","Aderente")))</f>
        <v>Aderente</v>
      </c>
      <c r="BR212" s="22" t="str">
        <f>IF(OR(B212="",F212=""),"*",AY212/P212)</f>
        <v>*</v>
      </c>
      <c r="BS212" s="22" t="str">
        <f>IF(OR(B212="",F212=""),"*",BA212/Q212)</f>
        <v>*</v>
      </c>
      <c r="BT212" s="8" t="str">
        <f t="shared" si="2"/>
        <v/>
      </c>
    </row>
    <row r="213" spans="1:72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976</v>
      </c>
      <c r="E213" s="47">
        <v>208</v>
      </c>
      <c r="F213" s="142" t="s">
        <v>811</v>
      </c>
      <c r="G213" s="10" t="str">
        <f>IF(D213="","*",VLOOKUP(F213,BS_ATIVIDADE[],3,FALSE))</f>
        <v>AMV</v>
      </c>
      <c r="H213" s="192" t="s">
        <v>479</v>
      </c>
      <c r="I213" s="120" t="s">
        <v>479</v>
      </c>
      <c r="J213" s="119">
        <v>73</v>
      </c>
      <c r="K213" s="119">
        <v>410.40300000000002</v>
      </c>
      <c r="L213" s="119" t="s">
        <v>479</v>
      </c>
      <c r="M213" s="143" t="s">
        <v>1559</v>
      </c>
      <c r="N213" s="143" t="s">
        <v>1560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3" s="119" t="s">
        <v>1561</v>
      </c>
      <c r="W213" s="119" t="s">
        <v>1562</v>
      </c>
      <c r="X213" s="118" t="s">
        <v>481</v>
      </c>
      <c r="Y213" s="145"/>
      <c r="Z213" s="118" t="s">
        <v>482</v>
      </c>
      <c r="AA213" s="119" t="s">
        <v>479</v>
      </c>
      <c r="AB213" s="117" t="s">
        <v>479</v>
      </c>
      <c r="AC213" s="117" t="s">
        <v>479</v>
      </c>
      <c r="AD213" s="121" t="s">
        <v>479</v>
      </c>
      <c r="AE213" s="119" t="s">
        <v>479</v>
      </c>
      <c r="AF213" s="119" t="s">
        <v>479</v>
      </c>
      <c r="AG213" s="119" t="s">
        <v>479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/>
      <c r="AS213" s="122"/>
      <c r="AT213" s="122"/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0</v>
      </c>
      <c r="AZ213" s="204"/>
      <c r="BA213" s="123"/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3" s="192" t="str">
        <f>BS_CONTROLE[[#This Row],[Responsavel pelo boletim]]</f>
        <v>Ruan</v>
      </c>
      <c r="BG213" s="18"/>
      <c r="BH213" s="19"/>
      <c r="BI213" s="19"/>
      <c r="BJ213" s="19"/>
      <c r="BK213" s="19"/>
      <c r="BL213" s="18"/>
      <c r="BM213" s="146"/>
      <c r="BN213" s="145"/>
      <c r="BO213" s="146"/>
      <c r="BP213" s="170"/>
      <c r="BQ213" s="14" t="str">
        <f>IF(AND(BR213&lt;1,BS213&lt;1),"Produção e Intervalo",IF(BR213&lt;1,"Intervalo",IF(BS213&lt;1,"Produção","Aderente")))</f>
        <v>Produção e Intervalo</v>
      </c>
      <c r="BR213" s="22">
        <f>IF(OR(B213="",F213=""),"*",AY213/P213)</f>
        <v>0</v>
      </c>
      <c r="BS213" s="22">
        <f>IF(OR(B213="",F213=""),"*",BA213/Q213)</f>
        <v>0</v>
      </c>
      <c r="BT213" s="8" t="str">
        <f t="shared" si="2"/>
        <v/>
      </c>
    </row>
    <row r="214" spans="1:72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925</v>
      </c>
      <c r="E214" s="227">
        <v>153</v>
      </c>
      <c r="F214" s="142" t="s">
        <v>729</v>
      </c>
      <c r="G214" s="10" t="str">
        <f>IF(D214="","*",VLOOKUP(F214,BS_ATIVIDADE[],3,FALSE))</f>
        <v>LIMPEZA LASTRO</v>
      </c>
      <c r="H214" s="192" t="s">
        <v>479</v>
      </c>
      <c r="I214" s="120" t="s">
        <v>479</v>
      </c>
      <c r="J214" s="119">
        <v>73</v>
      </c>
      <c r="K214" s="119">
        <v>393.5</v>
      </c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0.41666666666666669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4" s="119" t="s">
        <v>1108</v>
      </c>
      <c r="W214" s="119" t="s">
        <v>1476</v>
      </c>
      <c r="X214" s="118" t="s">
        <v>481</v>
      </c>
      <c r="Y214" s="145"/>
      <c r="Z214" s="118" t="s">
        <v>487</v>
      </c>
      <c r="AA214" s="119" t="s">
        <v>479</v>
      </c>
      <c r="AB214" s="117" t="s">
        <v>479</v>
      </c>
      <c r="AC214" s="117" t="s">
        <v>479</v>
      </c>
      <c r="AD214" s="121" t="s">
        <v>479</v>
      </c>
      <c r="AE214" s="119" t="s">
        <v>479</v>
      </c>
      <c r="AF214" s="119" t="s">
        <v>479</v>
      </c>
      <c r="AG214" s="119" t="s">
        <v>479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/>
      <c r="AS214" s="122"/>
      <c r="AT214" s="122"/>
      <c r="AU214" s="169"/>
      <c r="AV214" s="169"/>
      <c r="AW214" s="16"/>
      <c r="AX214" s="16"/>
      <c r="AY214" s="13">
        <f>IF(D214="","*",IFERROR(IF(ISODD(COUNT(AS214:AX214)),"ERRO",SUM((AT214-AS214),(AV214-AU214),(AX214-AW214))),"ERRO"))</f>
        <v>0</v>
      </c>
      <c r="AZ214" s="204"/>
      <c r="BA214" s="123"/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4" s="192" t="str">
        <f>BS_CONTROLE[[#This Row],[Responsavel pelo boletim]]</f>
        <v>Igor</v>
      </c>
      <c r="BG214" s="18"/>
      <c r="BH214" s="19"/>
      <c r="BI214" s="19"/>
      <c r="BJ214" s="19"/>
      <c r="BK214" s="19"/>
      <c r="BL214" s="18"/>
      <c r="BM214" s="146"/>
      <c r="BN214" s="145"/>
      <c r="BO214" s="146"/>
      <c r="BP214" s="170"/>
      <c r="BQ214" s="14" t="str">
        <f>IF(AND(BR214&lt;1,BS214&lt;1),"Produção e Intervalo",IF(BR214&lt;1,"Intervalo",IF(BS214&lt;1,"Produção","Aderente")))</f>
        <v>Produção e Intervalo</v>
      </c>
      <c r="BR214" s="22">
        <f>IF(OR(B214="",F214=""),"*",AY214/P214)</f>
        <v>0</v>
      </c>
      <c r="BS214" s="22">
        <f>IF(OR(B214="",F214=""),"*",BA214/Q214)</f>
        <v>0</v>
      </c>
      <c r="BT214" s="8" t="str">
        <f t="shared" si="2"/>
        <v/>
      </c>
    </row>
    <row r="215" spans="1:72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938</v>
      </c>
      <c r="E215" s="47">
        <v>168</v>
      </c>
      <c r="F215" s="142" t="s">
        <v>833</v>
      </c>
      <c r="G215" s="10" t="str">
        <f>IF(D215="","*",VLOOKUP(F215,BS_ATIVIDADE[],3,FALSE))</f>
        <v>SOLDA</v>
      </c>
      <c r="H215" s="192" t="s">
        <v>479</v>
      </c>
      <c r="I215" s="120" t="s">
        <v>479</v>
      </c>
      <c r="J215" s="119">
        <v>73</v>
      </c>
      <c r="K215" s="119"/>
      <c r="L215" s="119" t="s">
        <v>479</v>
      </c>
      <c r="M215" s="14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20"/>
      <c r="P215" s="120"/>
      <c r="Q215" s="119"/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9" t="s">
        <v>1563</v>
      </c>
      <c r="W215" s="119" t="s">
        <v>1136</v>
      </c>
      <c r="X215" s="118" t="s">
        <v>481</v>
      </c>
      <c r="Y215" s="145"/>
      <c r="Z215" s="118" t="s">
        <v>486</v>
      </c>
      <c r="AA215" s="119" t="s">
        <v>479</v>
      </c>
      <c r="AB215" s="117" t="s">
        <v>479</v>
      </c>
      <c r="AC215" s="117" t="s">
        <v>479</v>
      </c>
      <c r="AD215" s="121" t="s">
        <v>479</v>
      </c>
      <c r="AE215" s="119" t="s">
        <v>479</v>
      </c>
      <c r="AF215" s="119" t="s">
        <v>479</v>
      </c>
      <c r="AG215" s="119" t="s">
        <v>479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-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-</v>
      </c>
      <c r="AN215" s="119" t="str">
        <f>IF(BS_CONTROLE[[#This Row],[SB]]=0, "-", BS_CONTROLE[[#This Row],[SB]])</f>
        <v>-</v>
      </c>
      <c r="AO215" s="119">
        <f>IF(BS_CONTROLE[[#This Row],[SUB]]=0, "-", BS_CONTROLE[[#This Row],[SUB]])</f>
        <v>73</v>
      </c>
      <c r="AP215" s="119">
        <f>BS_CONTROLE[[#This Row],[KM - Inicio]]</f>
        <v>0</v>
      </c>
      <c r="AQ215" s="119">
        <f>BS_CONTROLE[[#This Row],[KM - Inicio]]</f>
        <v>0</v>
      </c>
      <c r="AR215" s="122"/>
      <c r="AS215" s="122"/>
      <c r="AT215" s="122"/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0</v>
      </c>
      <c r="AZ215" s="204"/>
      <c r="BA215" s="123"/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92" t="str">
        <f>BS_CONTROLE[[#This Row],[Responsavel pelo boletim]]</f>
        <v>Júlio</v>
      </c>
      <c r="BG215" s="18"/>
      <c r="BH215" s="19"/>
      <c r="BI215" s="19"/>
      <c r="BJ215" s="19"/>
      <c r="BK215" s="19"/>
      <c r="BL215" s="18"/>
      <c r="BM215" s="146"/>
      <c r="BN215" s="145"/>
      <c r="BO215" s="146"/>
      <c r="BP215" s="170"/>
      <c r="BQ215" s="14" t="e">
        <f>IF(AND(BR215&lt;1,BS215&lt;1),"Produção e Intervalo",IF(BR215&lt;1,"Intervalo",IF(BS215&lt;1,"Produção","Aderente")))</f>
        <v>#DIV/0!</v>
      </c>
      <c r="BR215" s="22" t="e">
        <f>IF(OR(B215="",F215=""),"*",AY215/P215)</f>
        <v>#DIV/0!</v>
      </c>
      <c r="BS215" s="22" t="e">
        <f>IF(OR(B215="",F215=""),"*",BA215/Q215)</f>
        <v>#DIV/0!</v>
      </c>
      <c r="BT215" s="8" t="str">
        <f t="shared" si="2"/>
        <v/>
      </c>
    </row>
    <row r="216" spans="1:72" ht="18.75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936</v>
      </c>
      <c r="E216" s="227">
        <v>151</v>
      </c>
      <c r="F216" s="142" t="s">
        <v>833</v>
      </c>
      <c r="G216" s="10" t="str">
        <f>IF(D216="","*",VLOOKUP(F216,BS_ATIVIDADE[],3,FALSE))</f>
        <v>SOLDA</v>
      </c>
      <c r="H216" s="192" t="s">
        <v>479</v>
      </c>
      <c r="I216" s="120" t="s">
        <v>479</v>
      </c>
      <c r="J216" s="119">
        <v>73</v>
      </c>
      <c r="K216" s="119"/>
      <c r="L216" s="119" t="s">
        <v>479</v>
      </c>
      <c r="M216" s="14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20"/>
      <c r="P216" s="120"/>
      <c r="Q216" s="119"/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9" t="s">
        <v>1564</v>
      </c>
      <c r="W216" s="119" t="s">
        <v>1136</v>
      </c>
      <c r="X216" s="118" t="s">
        <v>481</v>
      </c>
      <c r="Y216" s="145"/>
      <c r="Z216" s="118" t="s">
        <v>486</v>
      </c>
      <c r="AA216" s="119" t="s">
        <v>479</v>
      </c>
      <c r="AB216" s="117" t="s">
        <v>479</v>
      </c>
      <c r="AC216" s="117" t="s">
        <v>479</v>
      </c>
      <c r="AD216" s="121" t="s">
        <v>479</v>
      </c>
      <c r="AE216" s="119" t="s">
        <v>479</v>
      </c>
      <c r="AF216" s="119" t="s">
        <v>479</v>
      </c>
      <c r="AG216" s="119" t="s">
        <v>479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-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-</v>
      </c>
      <c r="AN216" s="119" t="str">
        <f>IF(BS_CONTROLE[[#This Row],[SB]]=0, "-", BS_CONTROLE[[#This Row],[SB]])</f>
        <v>-</v>
      </c>
      <c r="AO216" s="119">
        <f>IF(BS_CONTROLE[[#This Row],[SUB]]=0, "-", BS_CONTROLE[[#This Row],[SUB]])</f>
        <v>73</v>
      </c>
      <c r="AP216" s="119">
        <f>BS_CONTROLE[[#This Row],[KM - Inicio]]</f>
        <v>0</v>
      </c>
      <c r="AQ216" s="119">
        <f>BS_CONTROLE[[#This Row],[KM - Inicio]]</f>
        <v>0</v>
      </c>
      <c r="AR216" s="122"/>
      <c r="AS216" s="122"/>
      <c r="AT216" s="122"/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0</v>
      </c>
      <c r="AZ216" s="204"/>
      <c r="BA216" s="123"/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92" t="str">
        <f>BS_CONTROLE[[#This Row],[Responsavel pelo boletim]]</f>
        <v>Jeovânio</v>
      </c>
      <c r="BG216" s="18"/>
      <c r="BH216" s="19"/>
      <c r="BI216" s="19"/>
      <c r="BJ216" s="19"/>
      <c r="BK216" s="19"/>
      <c r="BL216" s="18"/>
      <c r="BM216" s="146"/>
      <c r="BN216" s="145"/>
      <c r="BO216" s="146"/>
      <c r="BP216" s="170"/>
      <c r="BQ216" s="14" t="e">
        <f>IF(AND(BR216&lt;1,BS216&lt;1),"Produção e Intervalo",IF(BR216&lt;1,"Intervalo",IF(BS216&lt;1,"Produção","Aderente")))</f>
        <v>#DIV/0!</v>
      </c>
      <c r="BR216" s="22" t="e">
        <f>IF(OR(B216="",F216=""),"*",AY216/P216)</f>
        <v>#DIV/0!</v>
      </c>
      <c r="BS216" s="22" t="e">
        <f>IF(OR(B216="",F216=""),"*",BA216/Q216)</f>
        <v>#DIV/0!</v>
      </c>
      <c r="BT216" s="8" t="str">
        <f t="shared" si="2"/>
        <v/>
      </c>
    </row>
    <row r="217" spans="1:72">
      <c r="A217" s="149" t="str">
        <f>D217&amp;B217</f>
        <v>V8845946</v>
      </c>
      <c r="B217" s="116">
        <v>45946</v>
      </c>
      <c r="C217" s="9">
        <f>IF(BS_CONTROLE[[#This Row],[DATA]]="","",WEEKNUM(BS_CONTROLE[[#This Row],[DATA]]))</f>
        <v>42</v>
      </c>
      <c r="D217" s="118" t="s">
        <v>847</v>
      </c>
      <c r="E217" s="227">
        <v>151</v>
      </c>
      <c r="F217" s="142" t="s">
        <v>756</v>
      </c>
      <c r="G217" s="10" t="str">
        <f>IF(D217="","*",VLOOKUP(F217,BS_ATIVIDADE[],3,FALSE))</f>
        <v>MECANIZAÇÃO - SOCADORA</v>
      </c>
      <c r="H217" s="192" t="s">
        <v>1341</v>
      </c>
      <c r="I217" s="120" t="s">
        <v>1103</v>
      </c>
      <c r="J217" s="119">
        <v>73</v>
      </c>
      <c r="K217" s="119">
        <v>358.42</v>
      </c>
      <c r="L217" s="119">
        <v>359.4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7" s="120">
        <v>0.375</v>
      </c>
      <c r="P217" s="120">
        <v>8.3333333333333329E-2</v>
      </c>
      <c r="Q217" s="119">
        <v>1020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7" s="119" t="s">
        <v>1104</v>
      </c>
      <c r="W217" s="119" t="s">
        <v>1105</v>
      </c>
      <c r="X217" s="118" t="s">
        <v>481</v>
      </c>
      <c r="Y217" s="145"/>
      <c r="Z217" s="118" t="s">
        <v>476</v>
      </c>
      <c r="AA217" s="119">
        <v>1</v>
      </c>
      <c r="AB217" s="117" t="s">
        <v>471</v>
      </c>
      <c r="AC217" s="117" t="s">
        <v>465</v>
      </c>
      <c r="AD217" s="121">
        <v>0.33333333333333331</v>
      </c>
      <c r="AE217" s="193">
        <v>6238</v>
      </c>
      <c r="AF217" s="193">
        <v>9983</v>
      </c>
      <c r="AG217" s="193" t="s">
        <v>479</v>
      </c>
      <c r="AH217" s="17"/>
      <c r="AI217" s="142" t="str">
        <f>IF(BS_CONTROLE[[#This Row],[Atividade]]=0, "-", BS_CONTROLE[[#This Row],[Atividade]])</f>
        <v>MECANIZAÇÃO - SOCADORA</v>
      </c>
      <c r="AJ217" s="10" t="str">
        <f>IF(BS_CONTROLE[[#This Row],[Atividade]]=0, "-", BS_CONTROLE[[#This Row],[Atividade]])</f>
        <v>MECANIZAÇÃO - SOCADORA</v>
      </c>
      <c r="AK217" s="35" t="str">
        <f>BS_CONTROLE[[#This Row],[Local - Partida]]</f>
        <v>ZJA2</v>
      </c>
      <c r="AL217" s="35" t="str">
        <f>BS_CONTROLE[[#This Row],[Local - Encerramento]]</f>
        <v>ZFN2</v>
      </c>
      <c r="AM217" s="119" t="str">
        <f>IF(BS_CONTROLE[[#This Row],[Entre - Estações]]=0, "-", BS_CONTROLE[[#This Row],[Entre - Estações]])</f>
        <v>ZED-ZJA</v>
      </c>
      <c r="AN217" s="119" t="str">
        <f>IF(BS_CONTROLE[[#This Row],[SB]]=0, "-", BS_CONTROLE[[#This Row],[SB]])</f>
        <v>ZED361</v>
      </c>
      <c r="AO217" s="119">
        <f>IF(BS_CONTROLE[[#This Row],[SUB]]=0, "-", BS_CONTROLE[[#This Row],[SUB]])</f>
        <v>73</v>
      </c>
      <c r="AP217" s="119">
        <f>BS_CONTROLE[[#This Row],[KM - Inicio]]</f>
        <v>358.42</v>
      </c>
      <c r="AQ217" s="119">
        <f>BS_CONTROLE[[#This Row],[KM - Inicio]]</f>
        <v>358.42</v>
      </c>
      <c r="AR217" s="122"/>
      <c r="AS217" s="122"/>
      <c r="AT217" s="122"/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0</v>
      </c>
      <c r="AZ217" s="204"/>
      <c r="BA217" s="123"/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7" s="192" t="str">
        <f>BS_CONTROLE[[#This Row],[Responsavel pelo boletim]]</f>
        <v>Antonioni</v>
      </c>
      <c r="BG217" s="18"/>
      <c r="BH217" s="19"/>
      <c r="BI217" s="19"/>
      <c r="BJ217" s="19"/>
      <c r="BK217" s="19"/>
      <c r="BL217" s="18"/>
      <c r="BM217" s="146"/>
      <c r="BN217" s="145"/>
      <c r="BO217" s="146"/>
      <c r="BP217" s="170"/>
      <c r="BQ217" s="14" t="str">
        <f>IF(AND(BR217&lt;1,BS217&lt;1),"Produção e Intervalo",IF(BR217&lt;1,"Intervalo",IF(BS217&lt;1,"Produção","Aderente")))</f>
        <v>Produção e Intervalo</v>
      </c>
      <c r="BR217" s="22">
        <f>IF(OR(B217="",F217=""),"*",AY217/P217)</f>
        <v>0</v>
      </c>
      <c r="BS217" s="22">
        <f>IF(OR(B217="",F217=""),"*",BA217/Q217)</f>
        <v>0</v>
      </c>
      <c r="BT217" s="8" t="str">
        <f t="shared" si="2"/>
        <v/>
      </c>
    </row>
    <row r="218" spans="1:72">
      <c r="A218" s="149" t="str">
        <f>D218&amp;B218</f>
        <v>45946</v>
      </c>
      <c r="B218" s="116">
        <v>45946</v>
      </c>
      <c r="C218" s="9">
        <f>IF(BS_CONTROLE[[#This Row],[DATA]]="","",WEEKNUM(BS_CONTROLE[[#This Row],[DATA]]))</f>
        <v>42</v>
      </c>
      <c r="D218" s="118"/>
      <c r="E218" s="47">
        <v>213</v>
      </c>
      <c r="F218" s="142"/>
      <c r="G218" s="10" t="str">
        <f>IF(D218="","*",VLOOKUP(F218,BS_ATIVIDADE[],3,FALSE))</f>
        <v>*</v>
      </c>
      <c r="H218" s="192" t="s">
        <v>479</v>
      </c>
      <c r="I218" s="120" t="s">
        <v>479</v>
      </c>
      <c r="J218" s="119"/>
      <c r="K218" s="119"/>
      <c r="L218" s="119" t="s">
        <v>479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20"/>
      <c r="P218" s="120"/>
      <c r="Q218" s="119"/>
      <c r="R218" s="11" t="str">
        <f>IFERROR(_xlfn.XLOOKUP(F218, BS_ATIVIDADE[ATIVIDADE],BS_ATIVIDADE[UNIDADE] ), "*")</f>
        <v>*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9"/>
      <c r="W218" s="119"/>
      <c r="X218" s="118"/>
      <c r="Y218" s="145"/>
      <c r="Z218" s="118"/>
      <c r="AA218" s="119"/>
      <c r="AB218" s="117"/>
      <c r="AC218" s="117"/>
      <c r="AD218" s="121"/>
      <c r="AE218" s="119"/>
      <c r="AF218" s="119"/>
      <c r="AG218" s="119"/>
      <c r="AH218" s="17"/>
      <c r="AI218" s="142" t="str">
        <f>IF(BS_CONTROLE[[#This Row],[Atividade]]=0, "-", BS_CONTROLE[[#This Row],[Atividade]])</f>
        <v>-</v>
      </c>
      <c r="AJ218" s="10" t="str">
        <f>IF(BS_CONTROLE[[#This Row],[Atividade]]=0, "-", BS_CONTROLE[[#This Row],[Atividade]])</f>
        <v>-</v>
      </c>
      <c r="AK218" s="35" t="str">
        <f>BS_CONTROLE[[#This Row],[Local - Partida]]</f>
        <v>-</v>
      </c>
      <c r="AL218" s="35" t="str">
        <f>BS_CONTROLE[[#This Row],[Local - Encerramento]]</f>
        <v>-</v>
      </c>
      <c r="AM218" s="119" t="str">
        <f>IF(BS_CONTROLE[[#This Row],[Entre - Estações]]=0, "-", BS_CONTROLE[[#This Row],[Entre - Estações]])</f>
        <v>-</v>
      </c>
      <c r="AN218" s="119" t="str">
        <f>IF(BS_CONTROLE[[#This Row],[SB]]=0, "-", BS_CONTROLE[[#This Row],[SB]])</f>
        <v>-</v>
      </c>
      <c r="AO218" s="119" t="str">
        <f>IF(BS_CONTROLE[[#This Row],[SUB]]=0, "-", BS_CONTROLE[[#This Row],[SUB]])</f>
        <v>-</v>
      </c>
      <c r="AP218" s="119">
        <f>BS_CONTROLE[[#This Row],[KM - Inicio]]</f>
        <v>0</v>
      </c>
      <c r="AQ218" s="119">
        <f>BS_CONTROLE[[#This Row],[KM - Inicio]]</f>
        <v>0</v>
      </c>
      <c r="AR218" s="122"/>
      <c r="AS218" s="122"/>
      <c r="AT218" s="122"/>
      <c r="AU218" s="169"/>
      <c r="AV218" s="169"/>
      <c r="AW218" s="16"/>
      <c r="AX218" s="16"/>
      <c r="AY218" s="13" t="str">
        <f>IF(D218="","*",IFERROR(IF(ISODD(COUNT(AS218:AX218)),"ERRO",SUM((AT218-AS218),(AV218-AU218),(AX218-AW218))),"ERRO"))</f>
        <v>*</v>
      </c>
      <c r="AZ218" s="204"/>
      <c r="BA218" s="123"/>
      <c r="BB218" s="11" t="str">
        <f>IFERROR(_xlfn.XLOOKUP(AI218, BS_ATIVIDADE[ATIVIDADE],BS_ATIVIDADE[UNIDADE] ), "*")</f>
        <v>*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92">
        <f>BS_CONTROLE[[#This Row],[Responsavel pelo boletim]]</f>
        <v>0</v>
      </c>
      <c r="BG218" s="18"/>
      <c r="BH218" s="19"/>
      <c r="BI218" s="19"/>
      <c r="BJ218" s="19"/>
      <c r="BK218" s="19"/>
      <c r="BL218" s="18"/>
      <c r="BM218" s="146"/>
      <c r="BN218" s="145"/>
      <c r="BO218" s="146"/>
      <c r="BP218" s="170"/>
      <c r="BQ218" s="14" t="str">
        <f>IF(AND(BR218&lt;1,BS218&lt;1),"Produção e Intervalo",IF(BR218&lt;1,"Intervalo",IF(BS218&lt;1,"Produção","Aderente")))</f>
        <v>Aderente</v>
      </c>
      <c r="BR218" s="22" t="str">
        <f>IF(OR(B218="",F218=""),"*",AY218/P218)</f>
        <v>*</v>
      </c>
      <c r="BS218" s="22" t="str">
        <f>IF(OR(B218="",F218=""),"*",BA218/Q218)</f>
        <v>*</v>
      </c>
      <c r="BT218" s="8" t="str">
        <f t="shared" si="2"/>
        <v/>
      </c>
    </row>
    <row r="219" spans="1:72">
      <c r="A219" s="149" t="str">
        <f>D219&amp;B219</f>
        <v>45946</v>
      </c>
      <c r="B219" s="116">
        <v>45946</v>
      </c>
      <c r="C219" s="9">
        <f>IF(BS_CONTROLE[[#This Row],[DATA]]="","",WEEKNUM(BS_CONTROLE[[#This Row],[DATA]]))</f>
        <v>42</v>
      </c>
      <c r="D219" s="118"/>
      <c r="E219" s="47">
        <v>214</v>
      </c>
      <c r="F219" s="142"/>
      <c r="G219" s="10" t="str">
        <f>IF(D219="","*",VLOOKUP(F219,BS_ATIVIDADE[],3,FALSE))</f>
        <v>*</v>
      </c>
      <c r="H219" s="192" t="s">
        <v>479</v>
      </c>
      <c r="I219" s="120" t="s">
        <v>479</v>
      </c>
      <c r="J219" s="119"/>
      <c r="K219" s="119"/>
      <c r="L219" s="119" t="s">
        <v>479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20"/>
      <c r="P219" s="120"/>
      <c r="Q219" s="119"/>
      <c r="R219" s="11" t="str">
        <f>IFERROR(_xlfn.XLOOKUP(F219, BS_ATIVIDADE[ATIVIDADE],BS_ATIVIDADE[UNIDADE] ), "*")</f>
        <v>*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9"/>
      <c r="W219" s="119"/>
      <c r="X219" s="118"/>
      <c r="Y219" s="145"/>
      <c r="Z219" s="118"/>
      <c r="AA219" s="119"/>
      <c r="AB219" s="117"/>
      <c r="AC219" s="117"/>
      <c r="AD219" s="121"/>
      <c r="AE219" s="119"/>
      <c r="AF219" s="119"/>
      <c r="AG219" s="119"/>
      <c r="AH219" s="17"/>
      <c r="AI219" s="142" t="str">
        <f>IF(BS_CONTROLE[[#This Row],[Atividade]]=0, "-", BS_CONTROLE[[#This Row],[Atividade]])</f>
        <v>-</v>
      </c>
      <c r="AJ219" s="10" t="str">
        <f>IF(BS_CONTROLE[[#This Row],[Atividade]]=0, "-", BS_CONTROLE[[#This Row],[Atividade]])</f>
        <v>-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-</v>
      </c>
      <c r="AN219" s="119" t="str">
        <f>IF(BS_CONTROLE[[#This Row],[SB]]=0, "-", BS_CONTROLE[[#This Row],[SB]])</f>
        <v>-</v>
      </c>
      <c r="AO219" s="119" t="str">
        <f>IF(BS_CONTROLE[[#This Row],[SUB]]=0, "-", BS_CONTROLE[[#This Row],[SUB]])</f>
        <v>-</v>
      </c>
      <c r="AP219" s="119">
        <f>BS_CONTROLE[[#This Row],[KM - Inicio]]</f>
        <v>0</v>
      </c>
      <c r="AQ219" s="119">
        <f>BS_CONTROLE[[#This Row],[KM - Inicio]]</f>
        <v>0</v>
      </c>
      <c r="AR219" s="122"/>
      <c r="AS219" s="122"/>
      <c r="AT219" s="122"/>
      <c r="AU219" s="169"/>
      <c r="AV219" s="169"/>
      <c r="AW219" s="16"/>
      <c r="AX219" s="16"/>
      <c r="AY219" s="13" t="str">
        <f>IF(D219="","*",IFERROR(IF(ISODD(COUNT(AS219:AX219)),"ERRO",SUM((AT219-AS219),(AV219-AU219),(AX219-AW219))),"ERRO"))</f>
        <v>*</v>
      </c>
      <c r="AZ219" s="204"/>
      <c r="BA219" s="123"/>
      <c r="BB219" s="11" t="str">
        <f>IFERROR(_xlfn.XLOOKUP(AI219, BS_ATIVIDADE[ATIVIDADE],BS_ATIVIDADE[UNIDADE] ), "*")</f>
        <v>*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92">
        <f>BS_CONTROLE[[#This Row],[Responsavel pelo boletim]]</f>
        <v>0</v>
      </c>
      <c r="BG219" s="18"/>
      <c r="BH219" s="19"/>
      <c r="BI219" s="19"/>
      <c r="BJ219" s="19"/>
      <c r="BK219" s="19"/>
      <c r="BL219" s="18"/>
      <c r="BM219" s="146"/>
      <c r="BN219" s="145"/>
      <c r="BO219" s="146"/>
      <c r="BP219" s="170"/>
      <c r="BQ219" s="14" t="str">
        <f>IF(AND(BR219&lt;1,BS219&lt;1),"Produção e Intervalo",IF(BR219&lt;1,"Intervalo",IF(BS219&lt;1,"Produção","Aderente")))</f>
        <v>Aderente</v>
      </c>
      <c r="BR219" s="22" t="str">
        <f>IF(OR(B219="",F219=""),"*",AY219/P219)</f>
        <v>*</v>
      </c>
      <c r="BS219" s="22" t="str">
        <f>IF(OR(B219="",F219=""),"*",BA219/Q219)</f>
        <v>*</v>
      </c>
      <c r="BT219" s="8" t="str">
        <f t="shared" si="2"/>
        <v/>
      </c>
    </row>
    <row r="220" spans="1:72">
      <c r="A220" s="149" t="str">
        <f>D220&amp;B220</f>
        <v>45946</v>
      </c>
      <c r="B220" s="116">
        <v>45946</v>
      </c>
      <c r="C220" s="9">
        <f>IF(BS_CONTROLE[[#This Row],[DATA]]="","",WEEKNUM(BS_CONTROLE[[#This Row],[DATA]]))</f>
        <v>42</v>
      </c>
      <c r="D220" s="118"/>
      <c r="E220" s="47">
        <v>215</v>
      </c>
      <c r="F220" s="142"/>
      <c r="G220" s="10" t="str">
        <f>IF(D220="","*",VLOOKUP(F220,BS_ATIVIDADE[],3,FALSE))</f>
        <v>*</v>
      </c>
      <c r="H220" s="192" t="s">
        <v>479</v>
      </c>
      <c r="I220" s="120" t="s">
        <v>479</v>
      </c>
      <c r="J220" s="119"/>
      <c r="K220" s="119"/>
      <c r="L220" s="119" t="s">
        <v>479</v>
      </c>
      <c r="M220" s="14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20"/>
      <c r="P220" s="120"/>
      <c r="Q220" s="119"/>
      <c r="R220" s="11" t="str">
        <f>IFERROR(_xlfn.XLOOKUP(F220, BS_ATIVIDADE[ATIVIDADE],BS_ATIVIDADE[UNIDADE] ), "*")</f>
        <v>*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9"/>
      <c r="W220" s="119"/>
      <c r="X220" s="118"/>
      <c r="Y220" s="145"/>
      <c r="Z220" s="118"/>
      <c r="AA220" s="119"/>
      <c r="AB220" s="117"/>
      <c r="AC220" s="117"/>
      <c r="AD220" s="121"/>
      <c r="AE220" s="119"/>
      <c r="AF220" s="119"/>
      <c r="AG220" s="119"/>
      <c r="AH220" s="17"/>
      <c r="AI220" s="142" t="str">
        <f>IF(BS_CONTROLE[[#This Row],[Atividade]]=0, "-", BS_CONTROLE[[#This Row],[Atividade]])</f>
        <v>-</v>
      </c>
      <c r="AJ220" s="10" t="str">
        <f>IF(BS_CONTROLE[[#This Row],[Atividade]]=0, "-", BS_CONTROLE[[#This Row],[Atividade]])</f>
        <v>-</v>
      </c>
      <c r="AK220" s="35" t="str">
        <f>BS_CONTROLE[[#This Row],[Local - Partida]]</f>
        <v>-</v>
      </c>
      <c r="AL220" s="35" t="str">
        <f>BS_CONTROLE[[#This Row],[Local - Encerramento]]</f>
        <v>-</v>
      </c>
      <c r="AM220" s="119" t="str">
        <f>IF(BS_CONTROLE[[#This Row],[Entre - Estações]]=0, "-", BS_CONTROLE[[#This Row],[Entre - Estações]])</f>
        <v>-</v>
      </c>
      <c r="AN220" s="119" t="str">
        <f>IF(BS_CONTROLE[[#This Row],[SB]]=0, "-", BS_CONTROLE[[#This Row],[SB]])</f>
        <v>-</v>
      </c>
      <c r="AO220" s="119" t="str">
        <f>IF(BS_CONTROLE[[#This Row],[SUB]]=0, "-", BS_CONTROLE[[#This Row],[SUB]])</f>
        <v>-</v>
      </c>
      <c r="AP220" s="119">
        <f>BS_CONTROLE[[#This Row],[KM - Inicio]]</f>
        <v>0</v>
      </c>
      <c r="AQ220" s="119">
        <f>BS_CONTROLE[[#This Row],[KM - Inicio]]</f>
        <v>0</v>
      </c>
      <c r="AR220" s="122"/>
      <c r="AS220" s="122"/>
      <c r="AT220" s="122"/>
      <c r="AU220" s="169"/>
      <c r="AV220" s="169"/>
      <c r="AW220" s="16"/>
      <c r="AX220" s="16"/>
      <c r="AY220" s="13" t="str">
        <f>IF(D220="","*",IFERROR(IF(ISODD(COUNT(AS220:AX220)),"ERRO",SUM((AT220-AS220),(AV220-AU220),(AX220-AW220))),"ERRO"))</f>
        <v>*</v>
      </c>
      <c r="AZ220" s="204"/>
      <c r="BA220" s="123"/>
      <c r="BB220" s="11" t="str">
        <f>IFERROR(_xlfn.XLOOKUP(AI220, BS_ATIVIDADE[ATIVIDADE],BS_ATIVIDADE[UNIDADE] ), "*")</f>
        <v>*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92">
        <f>BS_CONTROLE[[#This Row],[Responsavel pelo boletim]]</f>
        <v>0</v>
      </c>
      <c r="BG220" s="18"/>
      <c r="BH220" s="19"/>
      <c r="BI220" s="19"/>
      <c r="BJ220" s="19"/>
      <c r="BK220" s="19"/>
      <c r="BL220" s="18"/>
      <c r="BM220" s="146"/>
      <c r="BN220" s="145"/>
      <c r="BO220" s="146"/>
      <c r="BP220" s="170"/>
      <c r="BQ220" s="14" t="str">
        <f>IF(AND(BR220&lt;1,BS220&lt;1),"Produção e Intervalo",IF(BR220&lt;1,"Intervalo",IF(BS220&lt;1,"Produção","Aderente")))</f>
        <v>Aderente</v>
      </c>
      <c r="BR220" s="22" t="str">
        <f>IF(OR(B220="",F220=""),"*",AY220/P220)</f>
        <v>*</v>
      </c>
      <c r="BS220" s="22" t="str">
        <f>IF(OR(B220="",F220=""),"*",BA220/Q220)</f>
        <v>*</v>
      </c>
      <c r="BT220" s="8" t="str">
        <f t="shared" si="2"/>
        <v/>
      </c>
    </row>
    <row r="221" spans="1:72">
      <c r="A221" s="149" t="str">
        <f>D221&amp;B221</f>
        <v>45946</v>
      </c>
      <c r="B221" s="116">
        <v>45946</v>
      </c>
      <c r="C221" s="9">
        <f>IF(BS_CONTROLE[[#This Row],[DATA]]="","",WEEKNUM(BS_CONTROLE[[#This Row],[DATA]]))</f>
        <v>42</v>
      </c>
      <c r="D221" s="118"/>
      <c r="E221" s="47">
        <v>216</v>
      </c>
      <c r="F221" s="142"/>
      <c r="G221" s="10" t="str">
        <f>IF(D221="","*",VLOOKUP(F221,BS_ATIVIDADE[],3,FALSE))</f>
        <v>*</v>
      </c>
      <c r="H221" s="192" t="s">
        <v>479</v>
      </c>
      <c r="I221" s="120" t="s">
        <v>479</v>
      </c>
      <c r="J221" s="119"/>
      <c r="K221" s="119"/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20"/>
      <c r="P221" s="120"/>
      <c r="Q221" s="119"/>
      <c r="R221" s="11" t="str">
        <f>IFERROR(_xlfn.XLOOKUP(F221, BS_ATIVIDADE[ATIVIDADE],BS_ATIVIDADE[UNIDADE] ), "*")</f>
        <v>*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9"/>
      <c r="W221" s="119"/>
      <c r="X221" s="118"/>
      <c r="Y221" s="145"/>
      <c r="Z221" s="118"/>
      <c r="AA221" s="119"/>
      <c r="AB221" s="117"/>
      <c r="AC221" s="117"/>
      <c r="AD221" s="121"/>
      <c r="AE221" s="119"/>
      <c r="AF221" s="119"/>
      <c r="AG221" s="119"/>
      <c r="AH221" s="17"/>
      <c r="AI221" s="142" t="str">
        <f>IF(BS_CONTROLE[[#This Row],[Atividade]]=0, "-", BS_CONTROLE[[#This Row],[Atividade]])</f>
        <v>-</v>
      </c>
      <c r="AJ221" s="10" t="str">
        <f>IF(BS_CONTROLE[[#This Row],[Atividade]]=0, "-", BS_CONTROLE[[#This Row],[Atividade]])</f>
        <v>-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-</v>
      </c>
      <c r="AN221" s="119" t="str">
        <f>IF(BS_CONTROLE[[#This Row],[SB]]=0, "-", BS_CONTROLE[[#This Row],[SB]])</f>
        <v>-</v>
      </c>
      <c r="AO221" s="119" t="str">
        <f>IF(BS_CONTROLE[[#This Row],[SUB]]=0, "-", BS_CONTROLE[[#This Row],[SUB]])</f>
        <v>-</v>
      </c>
      <c r="AP221" s="119">
        <f>BS_CONTROLE[[#This Row],[KM - Inicio]]</f>
        <v>0</v>
      </c>
      <c r="AQ221" s="119">
        <f>BS_CONTROLE[[#This Row],[KM - Inicio]]</f>
        <v>0</v>
      </c>
      <c r="AR221" s="122"/>
      <c r="AS221" s="122"/>
      <c r="AT221" s="122"/>
      <c r="AU221" s="169"/>
      <c r="AV221" s="169"/>
      <c r="AW221" s="16"/>
      <c r="AX221" s="16"/>
      <c r="AY221" s="13" t="str">
        <f>IF(D221="","*",IFERROR(IF(ISODD(COUNT(AS221:AX221)),"ERRO",SUM((AT221-AS221),(AV221-AU221),(AX221-AW221))),"ERRO"))</f>
        <v>*</v>
      </c>
      <c r="AZ221" s="204"/>
      <c r="BA221" s="123"/>
      <c r="BB221" s="11" t="str">
        <f>IFERROR(_xlfn.XLOOKUP(AI221, BS_ATIVIDADE[ATIVIDADE],BS_ATIVIDADE[UNIDADE] ), "*")</f>
        <v>*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92">
        <f>BS_CONTROLE[[#This Row],[Responsavel pelo boletim]]</f>
        <v>0</v>
      </c>
      <c r="BG221" s="18"/>
      <c r="BH221" s="19"/>
      <c r="BI221" s="19"/>
      <c r="BJ221" s="19"/>
      <c r="BK221" s="19"/>
      <c r="BL221" s="18"/>
      <c r="BM221" s="146"/>
      <c r="BN221" s="145"/>
      <c r="BO221" s="146"/>
      <c r="BP221" s="170"/>
      <c r="BQ221" s="14" t="str">
        <f>IF(AND(BR221&lt;1,BS221&lt;1),"Produção e Intervalo",IF(BR221&lt;1,"Intervalo",IF(BS221&lt;1,"Produção","Aderente")))</f>
        <v>Aderente</v>
      </c>
      <c r="BR221" s="22" t="str">
        <f>IF(OR(B221="",F221=""),"*",AY221/P221)</f>
        <v>*</v>
      </c>
      <c r="BS221" s="22" t="str">
        <f>IF(OR(B221="",F221=""),"*",BA221/Q221)</f>
        <v>*</v>
      </c>
      <c r="BT221" s="8" t="str">
        <f t="shared" si="2"/>
        <v/>
      </c>
    </row>
    <row r="222" spans="1:72">
      <c r="A222" s="149" t="str">
        <f>D222&amp;B222</f>
        <v>45946</v>
      </c>
      <c r="B222" s="116">
        <v>45946</v>
      </c>
      <c r="C222" s="9">
        <f>IF(BS_CONTROLE[[#This Row],[DATA]]="","",WEEKNUM(BS_CONTROLE[[#This Row],[DATA]]))</f>
        <v>42</v>
      </c>
      <c r="D222" s="118"/>
      <c r="E222" s="47">
        <v>217</v>
      </c>
      <c r="F222" s="142"/>
      <c r="G222" s="10" t="str">
        <f>IF(D222="","*",VLOOKUP(F222,BS_ATIVIDADE[],3,FALSE))</f>
        <v>*</v>
      </c>
      <c r="H222" s="192" t="s">
        <v>479</v>
      </c>
      <c r="I222" s="120" t="s">
        <v>479</v>
      </c>
      <c r="J222" s="119"/>
      <c r="K222" s="119"/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20"/>
      <c r="P222" s="120"/>
      <c r="Q222" s="119"/>
      <c r="R222" s="11" t="str">
        <f>IFERROR(_xlfn.XLOOKUP(F222, BS_ATIVIDADE[ATIVIDADE],BS_ATIVIDADE[UNIDADE] ), "*")</f>
        <v>*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9"/>
      <c r="W222" s="119"/>
      <c r="X222" s="118"/>
      <c r="Y222" s="145"/>
      <c r="Z222" s="118"/>
      <c r="AA222" s="119"/>
      <c r="AB222" s="117"/>
      <c r="AC222" s="117"/>
      <c r="AD222" s="121"/>
      <c r="AE222" s="119"/>
      <c r="AF222" s="119"/>
      <c r="AG222" s="119"/>
      <c r="AH222" s="17"/>
      <c r="AI222" s="142" t="str">
        <f>IF(BS_CONTROLE[[#This Row],[Atividade]]=0, "-", BS_CONTROLE[[#This Row],[Atividade]])</f>
        <v>-</v>
      </c>
      <c r="AJ222" s="10" t="str">
        <f>IF(BS_CONTROLE[[#This Row],[Atividade]]=0, "-", BS_CONTROLE[[#This Row],[Atividade]])</f>
        <v>-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-</v>
      </c>
      <c r="AN222" s="119" t="str">
        <f>IF(BS_CONTROLE[[#This Row],[SB]]=0, "-", BS_CONTROLE[[#This Row],[SB]])</f>
        <v>-</v>
      </c>
      <c r="AO222" s="119" t="str">
        <f>IF(BS_CONTROLE[[#This Row],[SUB]]=0, "-", BS_CONTROLE[[#This Row],[SUB]])</f>
        <v>-</v>
      </c>
      <c r="AP222" s="119">
        <f>BS_CONTROLE[[#This Row],[KM - Inicio]]</f>
        <v>0</v>
      </c>
      <c r="AQ222" s="119">
        <f>BS_CONTROLE[[#This Row],[KM - Inicio]]</f>
        <v>0</v>
      </c>
      <c r="AR222" s="122"/>
      <c r="AS222" s="122"/>
      <c r="AT222" s="122"/>
      <c r="AU222" s="169"/>
      <c r="AV222" s="169"/>
      <c r="AW222" s="16"/>
      <c r="AX222" s="16"/>
      <c r="AY222" s="13" t="str">
        <f>IF(D222="","*",IFERROR(IF(ISODD(COUNT(AS222:AX222)),"ERRO",SUM((AT222-AS222),(AV222-AU222),(AX222-AW222))),"ERRO"))</f>
        <v>*</v>
      </c>
      <c r="AZ222" s="204"/>
      <c r="BA222" s="123"/>
      <c r="BB222" s="11" t="str">
        <f>IFERROR(_xlfn.XLOOKUP(AI222, BS_ATIVIDADE[ATIVIDADE],BS_ATIVIDADE[UNIDADE] ), "*")</f>
        <v>*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92">
        <f>BS_CONTROLE[[#This Row],[Responsavel pelo boletim]]</f>
        <v>0</v>
      </c>
      <c r="BG222" s="18"/>
      <c r="BH222" s="19"/>
      <c r="BI222" s="19"/>
      <c r="BJ222" s="19"/>
      <c r="BK222" s="19"/>
      <c r="BL222" s="18"/>
      <c r="BM222" s="146"/>
      <c r="BN222" s="145"/>
      <c r="BO222" s="146"/>
      <c r="BP222" s="170"/>
      <c r="BQ222" s="14" t="str">
        <f>IF(AND(BR222&lt;1,BS222&lt;1),"Produção e Intervalo",IF(BR222&lt;1,"Intervalo",IF(BS222&lt;1,"Produção","Aderente")))</f>
        <v>Aderente</v>
      </c>
      <c r="BR222" s="22" t="str">
        <f>IF(OR(B222="",F222=""),"*",AY222/P222)</f>
        <v>*</v>
      </c>
      <c r="BS222" s="22" t="str">
        <f>IF(OR(B222="",F222=""),"*",BA222/Q222)</f>
        <v>*</v>
      </c>
      <c r="BT222" s="8" t="str">
        <f t="shared" ref="BT222:BT285" si="3">IF(BN222="","",SUBSTITUTE(BM222," ","")&amp;SUBSTITUTE(BN222," ",""))</f>
        <v/>
      </c>
    </row>
    <row r="223" spans="1:72">
      <c r="A223" s="149" t="str">
        <f>D223&amp;B223</f>
        <v>45946</v>
      </c>
      <c r="B223" s="116">
        <v>45946</v>
      </c>
      <c r="C223" s="9">
        <f>IF(BS_CONTROLE[[#This Row],[DATA]]="","",WEEKNUM(BS_CONTROLE[[#This Row],[DATA]]))</f>
        <v>42</v>
      </c>
      <c r="D223" s="118"/>
      <c r="E223" s="47">
        <v>218</v>
      </c>
      <c r="F223" s="142"/>
      <c r="G223" s="10" t="str">
        <f>IF(D223="","*",VLOOKUP(F223,BS_ATIVIDADE[],3,FALSE))</f>
        <v>*</v>
      </c>
      <c r="H223" s="192" t="s">
        <v>479</v>
      </c>
      <c r="I223" s="120" t="s">
        <v>479</v>
      </c>
      <c r="J223" s="119"/>
      <c r="K223" s="119"/>
      <c r="L223" s="119" t="s">
        <v>479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20"/>
      <c r="P223" s="120"/>
      <c r="Q223" s="119"/>
      <c r="R223" s="11" t="str">
        <f>IFERROR(_xlfn.XLOOKUP(F223, BS_ATIVIDADE[ATIVIDADE],BS_ATIVIDADE[UNIDADE] ), "*")</f>
        <v>*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9"/>
      <c r="W223" s="119"/>
      <c r="X223" s="118"/>
      <c r="Y223" s="145"/>
      <c r="Z223" s="118"/>
      <c r="AA223" s="119"/>
      <c r="AB223" s="117"/>
      <c r="AC223" s="117"/>
      <c r="AD223" s="121"/>
      <c r="AE223" s="119"/>
      <c r="AF223" s="119"/>
      <c r="AG223" s="119"/>
      <c r="AH223" s="17"/>
      <c r="AI223" s="142" t="str">
        <f>IF(BS_CONTROLE[[#This Row],[Atividade]]=0, "-", BS_CONTROLE[[#This Row],[Atividade]])</f>
        <v>-</v>
      </c>
      <c r="AJ223" s="10" t="str">
        <f>IF(BS_CONTROLE[[#This Row],[Atividade]]=0, "-", BS_CONTROLE[[#This Row],[Atividade]])</f>
        <v>-</v>
      </c>
      <c r="AK223" s="35" t="str">
        <f>BS_CONTROLE[[#This Row],[Local - Partida]]</f>
        <v>-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-</v>
      </c>
      <c r="AN223" s="119" t="str">
        <f>IF(BS_CONTROLE[[#This Row],[SB]]=0, "-", BS_CONTROLE[[#This Row],[SB]])</f>
        <v>-</v>
      </c>
      <c r="AO223" s="119" t="str">
        <f>IF(BS_CONTROLE[[#This Row],[SUB]]=0, "-", BS_CONTROLE[[#This Row],[SUB]])</f>
        <v>-</v>
      </c>
      <c r="AP223" s="119">
        <f>BS_CONTROLE[[#This Row],[KM - Inicio]]</f>
        <v>0</v>
      </c>
      <c r="AQ223" s="119">
        <f>BS_CONTROLE[[#This Row],[KM - Inicio]]</f>
        <v>0</v>
      </c>
      <c r="AR223" s="122"/>
      <c r="AS223" s="122"/>
      <c r="AT223" s="122"/>
      <c r="AU223" s="169"/>
      <c r="AV223" s="169"/>
      <c r="AW223" s="16"/>
      <c r="AX223" s="16"/>
      <c r="AY223" s="13" t="str">
        <f>IF(D223="","*",IFERROR(IF(ISODD(COUNT(AS223:AX223)),"ERRO",SUM((AT223-AS223),(AV223-AU223),(AX223-AW223))),"ERRO"))</f>
        <v>*</v>
      </c>
      <c r="AZ223" s="204"/>
      <c r="BA223" s="123"/>
      <c r="BB223" s="11" t="str">
        <f>IFERROR(_xlfn.XLOOKUP(AI223, BS_ATIVIDADE[ATIVIDADE],BS_ATIVIDADE[UNIDADE] ), "*")</f>
        <v>*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92">
        <f>BS_CONTROLE[[#This Row],[Responsavel pelo boletim]]</f>
        <v>0</v>
      </c>
      <c r="BG223" s="18"/>
      <c r="BH223" s="19"/>
      <c r="BI223" s="19"/>
      <c r="BJ223" s="19"/>
      <c r="BK223" s="19"/>
      <c r="BL223" s="18"/>
      <c r="BM223" s="146"/>
      <c r="BN223" s="145"/>
      <c r="BO223" s="146"/>
      <c r="BP223" s="170"/>
      <c r="BQ223" s="14" t="str">
        <f>IF(AND(BR223&lt;1,BS223&lt;1),"Produção e Intervalo",IF(BR223&lt;1,"Intervalo",IF(BS223&lt;1,"Produção","Aderente")))</f>
        <v>Aderente</v>
      </c>
      <c r="BR223" s="22" t="str">
        <f>IF(OR(B223="",F223=""),"*",AY223/P223)</f>
        <v>*</v>
      </c>
      <c r="BS223" s="22" t="str">
        <f>IF(OR(B223="",F223=""),"*",BA223/Q223)</f>
        <v>*</v>
      </c>
      <c r="BT223" s="8" t="str">
        <f t="shared" si="3"/>
        <v/>
      </c>
    </row>
    <row r="224" spans="1:72">
      <c r="A224" s="149" t="str">
        <f>D224&amp;B224</f>
        <v>45946</v>
      </c>
      <c r="B224" s="116">
        <v>45946</v>
      </c>
      <c r="C224" s="9">
        <f>IF(BS_CONTROLE[[#This Row],[DATA]]="","",WEEKNUM(BS_CONTROLE[[#This Row],[DATA]]))</f>
        <v>42</v>
      </c>
      <c r="D224" s="118"/>
      <c r="E224" s="47">
        <v>219</v>
      </c>
      <c r="F224" s="142"/>
      <c r="G224" s="10" t="str">
        <f>IF(D224="","*",VLOOKUP(F224,BS_ATIVIDADE[],3,FALSE))</f>
        <v>*</v>
      </c>
      <c r="H224" s="192" t="s">
        <v>479</v>
      </c>
      <c r="I224" s="120" t="s">
        <v>479</v>
      </c>
      <c r="J224" s="119"/>
      <c r="K224" s="119"/>
      <c r="L224" s="119" t="s">
        <v>479</v>
      </c>
      <c r="M224" s="14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20"/>
      <c r="P224" s="120"/>
      <c r="Q224" s="119"/>
      <c r="R224" s="11" t="str">
        <f>IFERROR(_xlfn.XLOOKUP(F224, BS_ATIVIDADE[ATIVIDADE],BS_ATIVIDADE[UNIDADE] ), "*")</f>
        <v>*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9"/>
      <c r="W224" s="119"/>
      <c r="X224" s="118"/>
      <c r="Y224" s="145"/>
      <c r="Z224" s="118"/>
      <c r="AA224" s="119"/>
      <c r="AB224" s="117"/>
      <c r="AC224" s="117"/>
      <c r="AD224" s="121"/>
      <c r="AE224" s="119"/>
      <c r="AF224" s="119"/>
      <c r="AG224" s="119"/>
      <c r="AH224" s="17"/>
      <c r="AI224" s="142" t="str">
        <f>IF(BS_CONTROLE[[#This Row],[Atividade]]=0, "-", BS_CONTROLE[[#This Row],[Atividade]])</f>
        <v>-</v>
      </c>
      <c r="AJ224" s="10" t="str">
        <f>IF(BS_CONTROLE[[#This Row],[Atividade]]=0, "-", BS_CONTROLE[[#This Row],[Atividade]])</f>
        <v>-</v>
      </c>
      <c r="AK224" s="35" t="str">
        <f>BS_CONTROLE[[#This Row],[Local - Partida]]</f>
        <v>-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-</v>
      </c>
      <c r="AN224" s="119" t="str">
        <f>IF(BS_CONTROLE[[#This Row],[SB]]=0, "-", BS_CONTROLE[[#This Row],[SB]])</f>
        <v>-</v>
      </c>
      <c r="AO224" s="119" t="str">
        <f>IF(BS_CONTROLE[[#This Row],[SUB]]=0, "-", BS_CONTROLE[[#This Row],[SUB]])</f>
        <v>-</v>
      </c>
      <c r="AP224" s="119">
        <f>BS_CONTROLE[[#This Row],[KM - Inicio]]</f>
        <v>0</v>
      </c>
      <c r="AQ224" s="119">
        <f>BS_CONTROLE[[#This Row],[KM - Inicio]]</f>
        <v>0</v>
      </c>
      <c r="AR224" s="122"/>
      <c r="AS224" s="122"/>
      <c r="AT224" s="122"/>
      <c r="AU224" s="169"/>
      <c r="AV224" s="169"/>
      <c r="AW224" s="16"/>
      <c r="AX224" s="16"/>
      <c r="AY224" s="13" t="str">
        <f>IF(D224="","*",IFERROR(IF(ISODD(COUNT(AS224:AX224)),"ERRO",SUM((AT224-AS224),(AV224-AU224),(AX224-AW224))),"ERRO"))</f>
        <v>*</v>
      </c>
      <c r="AZ224" s="204"/>
      <c r="BA224" s="123"/>
      <c r="BB224" s="11" t="str">
        <f>IFERROR(_xlfn.XLOOKUP(AI224, BS_ATIVIDADE[ATIVIDADE],BS_ATIVIDADE[UNIDADE] ), "*")</f>
        <v>*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92">
        <f>BS_CONTROLE[[#This Row],[Responsavel pelo boletim]]</f>
        <v>0</v>
      </c>
      <c r="BG224" s="18"/>
      <c r="BH224" s="19"/>
      <c r="BI224" s="19"/>
      <c r="BJ224" s="19"/>
      <c r="BK224" s="19"/>
      <c r="BL224" s="18"/>
      <c r="BM224" s="146"/>
      <c r="BN224" s="145"/>
      <c r="BO224" s="146"/>
      <c r="BP224" s="170"/>
      <c r="BQ224" s="14" t="str">
        <f>IF(AND(BR224&lt;1,BS224&lt;1),"Produção e Intervalo",IF(BR224&lt;1,"Intervalo",IF(BS224&lt;1,"Produção","Aderente")))</f>
        <v>Aderente</v>
      </c>
      <c r="BR224" s="22" t="str">
        <f>IF(OR(B224="",F224=""),"*",AY224/P224)</f>
        <v>*</v>
      </c>
      <c r="BS224" s="22" t="str">
        <f>IF(OR(B224="",F224=""),"*",BA224/Q224)</f>
        <v>*</v>
      </c>
      <c r="BT224" s="8" t="str">
        <f t="shared" si="3"/>
        <v/>
      </c>
    </row>
    <row r="225" spans="1:72">
      <c r="A225" s="149" t="str">
        <f>D225&amp;B225</f>
        <v>45946</v>
      </c>
      <c r="B225" s="116">
        <v>45946</v>
      </c>
      <c r="C225" s="9">
        <f>IF(BS_CONTROLE[[#This Row],[DATA]]="","",WEEKNUM(BS_CONTROLE[[#This Row],[DATA]]))</f>
        <v>42</v>
      </c>
      <c r="D225" s="118"/>
      <c r="E225" s="47">
        <v>220</v>
      </c>
      <c r="F225" s="142"/>
      <c r="G225" s="10" t="str">
        <f>IF(D225="","*",VLOOKUP(F225,BS_ATIVIDADE[],3,FALSE))</f>
        <v>*</v>
      </c>
      <c r="H225" s="192" t="s">
        <v>479</v>
      </c>
      <c r="I225" s="120" t="s">
        <v>479</v>
      </c>
      <c r="J225" s="119"/>
      <c r="K225" s="119"/>
      <c r="L225" s="119" t="s">
        <v>479</v>
      </c>
      <c r="M225" s="14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20"/>
      <c r="P225" s="120"/>
      <c r="Q225" s="119"/>
      <c r="R225" s="11" t="str">
        <f>IFERROR(_xlfn.XLOOKUP(F225, BS_ATIVIDADE[ATIVIDADE],BS_ATIVIDADE[UNIDADE] ), "*")</f>
        <v>*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9"/>
      <c r="W225" s="119"/>
      <c r="X225" s="118"/>
      <c r="Y225" s="145"/>
      <c r="Z225" s="118"/>
      <c r="AA225" s="119"/>
      <c r="AB225" s="117"/>
      <c r="AC225" s="117"/>
      <c r="AD225" s="121"/>
      <c r="AE225" s="119"/>
      <c r="AF225" s="119"/>
      <c r="AG225" s="119"/>
      <c r="AH225" s="17"/>
      <c r="AI225" s="142" t="str">
        <f>IF(BS_CONTROLE[[#This Row],[Atividade]]=0, "-", BS_CONTROLE[[#This Row],[Atividade]])</f>
        <v>-</v>
      </c>
      <c r="AJ225" s="10" t="str">
        <f>IF(BS_CONTROLE[[#This Row],[Atividade]]=0, "-", BS_CONTROLE[[#This Row],[Atividade]])</f>
        <v>-</v>
      </c>
      <c r="AK225" s="35" t="str">
        <f>BS_CONTROLE[[#This Row],[Local - Partida]]</f>
        <v>-</v>
      </c>
      <c r="AL225" s="35" t="str">
        <f>BS_CONTROLE[[#This Row],[Local - Encerramento]]</f>
        <v>-</v>
      </c>
      <c r="AM225" s="119" t="str">
        <f>IF(BS_CONTROLE[[#This Row],[Entre - Estações]]=0, "-", BS_CONTROLE[[#This Row],[Entre - Estações]])</f>
        <v>-</v>
      </c>
      <c r="AN225" s="119" t="str">
        <f>IF(BS_CONTROLE[[#This Row],[SB]]=0, "-", BS_CONTROLE[[#This Row],[SB]])</f>
        <v>-</v>
      </c>
      <c r="AO225" s="119" t="str">
        <f>IF(BS_CONTROLE[[#This Row],[SUB]]=0, "-", BS_CONTROLE[[#This Row],[SUB]])</f>
        <v>-</v>
      </c>
      <c r="AP225" s="119">
        <f>BS_CONTROLE[[#This Row],[KM - Inicio]]</f>
        <v>0</v>
      </c>
      <c r="AQ225" s="119">
        <f>BS_CONTROLE[[#This Row],[KM - Inicio]]</f>
        <v>0</v>
      </c>
      <c r="AR225" s="122"/>
      <c r="AS225" s="122"/>
      <c r="AT225" s="122"/>
      <c r="AU225" s="169"/>
      <c r="AV225" s="169"/>
      <c r="AW225" s="16"/>
      <c r="AX225" s="16"/>
      <c r="AY225" s="13" t="str">
        <f>IF(D225="","*",IFERROR(IF(ISODD(COUNT(AS225:AX225)),"ERRO",SUM((AT225-AS225),(AV225-AU225),(AX225-AW225))),"ERRO"))</f>
        <v>*</v>
      </c>
      <c r="AZ225" s="204"/>
      <c r="BA225" s="123"/>
      <c r="BB225" s="11" t="str">
        <f>IFERROR(_xlfn.XLOOKUP(AI225, BS_ATIVIDADE[ATIVIDADE],BS_ATIVIDADE[UNIDADE] ), "*")</f>
        <v>*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92">
        <f>BS_CONTROLE[[#This Row],[Responsavel pelo boletim]]</f>
        <v>0</v>
      </c>
      <c r="BG225" s="18"/>
      <c r="BH225" s="19"/>
      <c r="BI225" s="19"/>
      <c r="BJ225" s="19"/>
      <c r="BK225" s="19"/>
      <c r="BL225" s="18"/>
      <c r="BM225" s="146"/>
      <c r="BN225" s="145"/>
      <c r="BO225" s="146"/>
      <c r="BP225" s="170"/>
      <c r="BQ225" s="14" t="str">
        <f>IF(AND(BR225&lt;1,BS225&lt;1),"Produção e Intervalo",IF(BR225&lt;1,"Intervalo",IF(BS225&lt;1,"Produção","Aderente")))</f>
        <v>Aderente</v>
      </c>
      <c r="BR225" s="22" t="str">
        <f>IF(OR(B225="",F225=""),"*",AY225/P225)</f>
        <v>*</v>
      </c>
      <c r="BS225" s="22" t="str">
        <f>IF(OR(B225="",F225=""),"*",BA225/Q225)</f>
        <v>*</v>
      </c>
      <c r="BT225" s="8" t="str">
        <f t="shared" si="3"/>
        <v/>
      </c>
    </row>
    <row r="226" spans="1:72" ht="13.5" customHeight="1">
      <c r="A226" s="149" t="str">
        <f>D226&amp;B226</f>
        <v>45946</v>
      </c>
      <c r="B226" s="116">
        <v>45946</v>
      </c>
      <c r="C226" s="9">
        <f>IF(BS_CONTROLE[[#This Row],[DATA]]="","",WEEKNUM(BS_CONTROLE[[#This Row],[DATA]]))</f>
        <v>42</v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>
      <c r="A227" s="149" t="str">
        <f>D227&amp;B227</f>
        <v/>
      </c>
      <c r="B227" s="116"/>
      <c r="C227" s="9" t="str">
        <f>IF(BS_CONTROLE[[#This Row],[DATA]]="","",WEEKNUM(BS_CONTROLE[[#This Row],[DATA]]))</f>
        <v/>
      </c>
      <c r="D227" s="118"/>
      <c r="E227" s="47">
        <v>222</v>
      </c>
      <c r="F227" s="142"/>
      <c r="G227" s="10" t="str">
        <f>IF(D227="","*",VLOOKUP(F227,BS_ATIVIDADE[],3,FALSE))</f>
        <v>*</v>
      </c>
      <c r="H227" s="192" t="s">
        <v>479</v>
      </c>
      <c r="I227" s="120" t="s">
        <v>479</v>
      </c>
      <c r="J227" s="119"/>
      <c r="K227" s="119"/>
      <c r="L227" s="119" t="s">
        <v>479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20"/>
      <c r="P227" s="120"/>
      <c r="Q227" s="119"/>
      <c r="R227" s="11" t="str">
        <f>IFERROR(_xlfn.XLOOKUP(F227, BS_ATIVIDADE[ATIVIDADE],BS_ATIVIDADE[UNIDADE] ), "*")</f>
        <v>*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9"/>
      <c r="W227" s="119"/>
      <c r="X227" s="118"/>
      <c r="Y227" s="145"/>
      <c r="Z227" s="118"/>
      <c r="AA227" s="119"/>
      <c r="AB227" s="117"/>
      <c r="AC227" s="117"/>
      <c r="AD227" s="121"/>
      <c r="AE227" s="119"/>
      <c r="AF227" s="119"/>
      <c r="AG227" s="119"/>
      <c r="AH227" s="17"/>
      <c r="AI227" s="142" t="str">
        <f>IF(BS_CONTROLE[[#This Row],[Atividade]]=0, "-", BS_CONTROLE[[#This Row],[Atividade]])</f>
        <v>-</v>
      </c>
      <c r="AJ227" s="10" t="str">
        <f>IF(BS_CONTROLE[[#This Row],[Atividade]]=0, "-", BS_CONTROLE[[#This Row],[Atividade]])</f>
        <v>-</v>
      </c>
      <c r="AK227" s="35" t="str">
        <f>BS_CONTROLE[[#This Row],[Local - Partida]]</f>
        <v>-</v>
      </c>
      <c r="AL227" s="35" t="str">
        <f>BS_CONTROLE[[#This Row],[Local - Encerramento]]</f>
        <v>-</v>
      </c>
      <c r="AM227" s="119" t="str">
        <f>IF(BS_CONTROLE[[#This Row],[Entre - Estações]]=0, "-", BS_CONTROLE[[#This Row],[Entre - Estações]])</f>
        <v>-</v>
      </c>
      <c r="AN227" s="119" t="str">
        <f>IF(BS_CONTROLE[[#This Row],[SB]]=0, "-", BS_CONTROLE[[#This Row],[SB]])</f>
        <v>-</v>
      </c>
      <c r="AO227" s="119" t="str">
        <f>IF(BS_CONTROLE[[#This Row],[SUB]]=0, "-", BS_CONTROLE[[#This Row],[SUB]])</f>
        <v>-</v>
      </c>
      <c r="AP227" s="119">
        <f>BS_CONTROLE[[#This Row],[KM - Inicio]]</f>
        <v>0</v>
      </c>
      <c r="AQ227" s="119">
        <f>BS_CONTROLE[[#This Row],[KM - Inicio]]</f>
        <v>0</v>
      </c>
      <c r="AR227" s="122"/>
      <c r="AS227" s="122"/>
      <c r="AT227" s="122"/>
      <c r="AU227" s="169"/>
      <c r="AV227" s="169"/>
      <c r="AW227" s="16"/>
      <c r="AX227" s="16"/>
      <c r="AY227" s="13" t="str">
        <f>IF(D227="","*",IFERROR(IF(ISODD(COUNT(AS227:AX227)),"ERRO",SUM((AT227-AS227),(AV227-AU227),(AX227-AW227))),"ERRO"))</f>
        <v>*</v>
      </c>
      <c r="AZ227" s="204"/>
      <c r="BA227" s="123"/>
      <c r="BB227" s="11" t="str">
        <f>IFERROR(_xlfn.XLOOKUP(AI227, BS_ATIVIDADE[ATIVIDADE],BS_ATIVIDADE[UNIDADE] ), "*")</f>
        <v>*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92">
        <f>BS_CONTROLE[[#This Row],[Responsavel pelo boletim]]</f>
        <v>0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Aderente</v>
      </c>
      <c r="BR227" s="22" t="str">
        <f>IF(OR(B227="",F227=""),"*",AY227/P227)</f>
        <v>*</v>
      </c>
      <c r="BS227" s="22" t="str">
        <f>IF(OR(B227="",F227=""),"*",BA227/Q227)</f>
        <v>*</v>
      </c>
      <c r="BT227" s="8" t="str">
        <f t="shared" si="3"/>
        <v/>
      </c>
    </row>
    <row r="228" spans="1:72">
      <c r="A228" s="149" t="str">
        <f>D228&amp;B228</f>
        <v/>
      </c>
      <c r="B228" s="116"/>
      <c r="C228" s="9" t="str">
        <f>IF(BS_CONTROLE[[#This Row],[DATA]]="","",WEEKNUM(BS_CONTROLE[[#This Row],[DATA]]))</f>
        <v/>
      </c>
      <c r="D228" s="118"/>
      <c r="E228" s="47">
        <v>223</v>
      </c>
      <c r="F228" s="142"/>
      <c r="G228" s="10" t="str">
        <f>IF(D228="","*",VLOOKUP(F228,BS_ATIVIDADE[],3,FALSE))</f>
        <v>*</v>
      </c>
      <c r="H228" s="192" t="s">
        <v>479</v>
      </c>
      <c r="I228" s="120" t="s">
        <v>479</v>
      </c>
      <c r="J228" s="119"/>
      <c r="K228" s="119"/>
      <c r="L228" s="119" t="s">
        <v>479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20"/>
      <c r="P228" s="120"/>
      <c r="Q228" s="119"/>
      <c r="R228" s="11" t="str">
        <f>IFERROR(_xlfn.XLOOKUP(F228, BS_ATIVIDADE[ATIVIDADE],BS_ATIVIDADE[UNIDADE] ), "*")</f>
        <v>*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9"/>
      <c r="W228" s="119"/>
      <c r="X228" s="118"/>
      <c r="Y228" s="145"/>
      <c r="Z228" s="118"/>
      <c r="AA228" s="119"/>
      <c r="AB228" s="117"/>
      <c r="AC228" s="117"/>
      <c r="AD228" s="121"/>
      <c r="AE228" s="119"/>
      <c r="AF228" s="119"/>
      <c r="AG228" s="119"/>
      <c r="AH228" s="17"/>
      <c r="AI228" s="142" t="str">
        <f>IF(BS_CONTROLE[[#This Row],[Atividade]]=0, "-", BS_CONTROLE[[#This Row],[Atividade]])</f>
        <v>-</v>
      </c>
      <c r="AJ228" s="10" t="str">
        <f>IF(BS_CONTROLE[[#This Row],[Atividade]]=0, "-", BS_CONTROLE[[#This Row],[Atividade]])</f>
        <v>-</v>
      </c>
      <c r="AK228" s="35" t="str">
        <f>BS_CONTROLE[[#This Row],[Local - Partida]]</f>
        <v>-</v>
      </c>
      <c r="AL228" s="35" t="str">
        <f>BS_CONTROLE[[#This Row],[Local - Encerramento]]</f>
        <v>-</v>
      </c>
      <c r="AM228" s="119" t="str">
        <f>IF(BS_CONTROLE[[#This Row],[Entre - Estações]]=0, "-", BS_CONTROLE[[#This Row],[Entre - Estações]])</f>
        <v>-</v>
      </c>
      <c r="AN228" s="119" t="str">
        <f>IF(BS_CONTROLE[[#This Row],[SB]]=0, "-", BS_CONTROLE[[#This Row],[SB]])</f>
        <v>-</v>
      </c>
      <c r="AO228" s="119" t="str">
        <f>IF(BS_CONTROLE[[#This Row],[SUB]]=0, "-", BS_CONTROLE[[#This Row],[SUB]])</f>
        <v>-</v>
      </c>
      <c r="AP228" s="119">
        <f>BS_CONTROLE[[#This Row],[KM - Inicio]]</f>
        <v>0</v>
      </c>
      <c r="AQ228" s="119">
        <f>BS_CONTROLE[[#This Row],[KM - Inicio]]</f>
        <v>0</v>
      </c>
      <c r="AR228" s="122"/>
      <c r="AS228" s="122"/>
      <c r="AT228" s="122"/>
      <c r="AU228" s="169"/>
      <c r="AV228" s="169"/>
      <c r="AW228" s="16"/>
      <c r="AX228" s="16"/>
      <c r="AY228" s="13" t="str">
        <f>IF(D228="","*",IFERROR(IF(ISODD(COUNT(AS228:AX228)),"ERRO",SUM((AT228-AS228),(AV228-AU228),(AX228-AW228))),"ERRO"))</f>
        <v>*</v>
      </c>
      <c r="AZ228" s="204"/>
      <c r="BA228" s="123"/>
      <c r="BB228" s="11" t="str">
        <f>IFERROR(_xlfn.XLOOKUP(AI228, BS_ATIVIDADE[ATIVIDADE],BS_ATIVIDADE[UNIDADE] ), "*")</f>
        <v>*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92">
        <f>BS_CONTROLE[[#This Row],[Responsavel pelo boletim]]</f>
        <v>0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Aderente</v>
      </c>
      <c r="BR228" s="22" t="str">
        <f>IF(OR(B228="",F228=""),"*",AY228/P228)</f>
        <v>*</v>
      </c>
      <c r="BS228" s="22" t="str">
        <f>IF(OR(B228="",F228=""),"*",BA228/Q228)</f>
        <v>*</v>
      </c>
      <c r="BT228" s="8" t="str">
        <f t="shared" si="3"/>
        <v/>
      </c>
    </row>
    <row r="229" spans="1:72">
      <c r="A229" s="149" t="str">
        <f>D229&amp;B229</f>
        <v/>
      </c>
      <c r="B229" s="116"/>
      <c r="C229" s="9" t="str">
        <f>IF(BS_CONTROLE[[#This Row],[DATA]]="","",WEEKNUM(BS_CONTROLE[[#This Row],[DATA]]))</f>
        <v/>
      </c>
      <c r="D229" s="118"/>
      <c r="E229" s="47">
        <v>224</v>
      </c>
      <c r="F229" s="142"/>
      <c r="G229" s="10" t="str">
        <f>IF(D229="","*",VLOOKUP(F229,BS_ATIVIDADE[],3,FALSE))</f>
        <v>*</v>
      </c>
      <c r="H229" s="192" t="s">
        <v>479</v>
      </c>
      <c r="I229" s="120" t="s">
        <v>479</v>
      </c>
      <c r="J229" s="119"/>
      <c r="K229" s="119"/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20"/>
      <c r="P229" s="120"/>
      <c r="Q229" s="119"/>
      <c r="R229" s="11" t="str">
        <f>IFERROR(_xlfn.XLOOKUP(F229, BS_ATIVIDADE[ATIVIDADE],BS_ATIVIDADE[UNIDADE] ), "*")</f>
        <v>*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9"/>
      <c r="W229" s="119"/>
      <c r="X229" s="118"/>
      <c r="Y229" s="145"/>
      <c r="Z229" s="118"/>
      <c r="AA229" s="119"/>
      <c r="AB229" s="117"/>
      <c r="AC229" s="117"/>
      <c r="AD229" s="121"/>
      <c r="AE229" s="119"/>
      <c r="AF229" s="119"/>
      <c r="AG229" s="119"/>
      <c r="AH229" s="17"/>
      <c r="AI229" s="142" t="str">
        <f>IF(BS_CONTROLE[[#This Row],[Atividade]]=0, "-", BS_CONTROLE[[#This Row],[Atividade]])</f>
        <v>-</v>
      </c>
      <c r="AJ229" s="10" t="str">
        <f>IF(BS_CONTROLE[[#This Row],[Atividade]]=0, "-", BS_CONTROLE[[#This Row],[Atividade]])</f>
        <v>-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-</v>
      </c>
      <c r="AN229" s="119" t="str">
        <f>IF(BS_CONTROLE[[#This Row],[SB]]=0, "-", BS_CONTROLE[[#This Row],[SB]])</f>
        <v>-</v>
      </c>
      <c r="AO229" s="119" t="str">
        <f>IF(BS_CONTROLE[[#This Row],[SUB]]=0, "-", BS_CONTROLE[[#This Row],[SUB]])</f>
        <v>-</v>
      </c>
      <c r="AP229" s="119">
        <f>BS_CONTROLE[[#This Row],[KM - Inicio]]</f>
        <v>0</v>
      </c>
      <c r="AQ229" s="119">
        <f>BS_CONTROLE[[#This Row],[KM - Inicio]]</f>
        <v>0</v>
      </c>
      <c r="AR229" s="122"/>
      <c r="AS229" s="122"/>
      <c r="AT229" s="122"/>
      <c r="AU229" s="169"/>
      <c r="AV229" s="169"/>
      <c r="AW229" s="16"/>
      <c r="AX229" s="16"/>
      <c r="AY229" s="13" t="str">
        <f>IF(D229="","*",IFERROR(IF(ISODD(COUNT(AS229:AX229)),"ERRO",SUM((AT229-AS229),(AV229-AU229),(AX229-AW229))),"ERRO"))</f>
        <v>*</v>
      </c>
      <c r="AZ229" s="204"/>
      <c r="BA229" s="123"/>
      <c r="BB229" s="11" t="str">
        <f>IFERROR(_xlfn.XLOOKUP(AI229, BS_ATIVIDADE[ATIVIDADE],BS_ATIVIDADE[UNIDADE] ), "*")</f>
        <v>*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92">
        <f>BS_CONTROLE[[#This Row],[Responsavel pelo boletim]]</f>
        <v>0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Aderente</v>
      </c>
      <c r="BR229" s="22" t="str">
        <f>IF(OR(B229="",F229=""),"*",AY229/P229)</f>
        <v>*</v>
      </c>
      <c r="BS229" s="22" t="str">
        <f>IF(OR(B229="",F229=""),"*",BA229/Q229)</f>
        <v>*</v>
      </c>
      <c r="BT229" s="8" t="str">
        <f t="shared" si="3"/>
        <v/>
      </c>
    </row>
    <row r="230" spans="1:72">
      <c r="A230" s="149" t="str">
        <f>D230&amp;B230</f>
        <v/>
      </c>
      <c r="B230" s="116"/>
      <c r="C230" s="9" t="str">
        <f>IF(BS_CONTROLE[[#This Row],[DATA]]="","",WEEKNUM(BS_CONTROLE[[#This Row],[DATA]]))</f>
        <v/>
      </c>
      <c r="D230" s="118"/>
      <c r="E230" s="47">
        <v>225</v>
      </c>
      <c r="F230" s="142"/>
      <c r="G230" s="10" t="str">
        <f>IF(D230="","*",VLOOKUP(F230,BS_ATIVIDADE[],3,FALSE))</f>
        <v>*</v>
      </c>
      <c r="H230" s="192" t="s">
        <v>479</v>
      </c>
      <c r="I230" s="120" t="s">
        <v>479</v>
      </c>
      <c r="J230" s="119"/>
      <c r="K230" s="119"/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20"/>
      <c r="P230" s="120"/>
      <c r="Q230" s="119"/>
      <c r="R230" s="11" t="str">
        <f>IFERROR(_xlfn.XLOOKUP(F230, BS_ATIVIDADE[ATIVIDADE],BS_ATIVIDADE[UNIDADE] ), "*")</f>
        <v>*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9"/>
      <c r="W230" s="119"/>
      <c r="X230" s="118"/>
      <c r="Y230" s="145"/>
      <c r="Z230" s="118"/>
      <c r="AA230" s="119"/>
      <c r="AB230" s="117"/>
      <c r="AC230" s="117"/>
      <c r="AD230" s="121"/>
      <c r="AE230" s="119"/>
      <c r="AF230" s="119"/>
      <c r="AG230" s="119"/>
      <c r="AH230" s="17"/>
      <c r="AI230" s="142" t="str">
        <f>IF(BS_CONTROLE[[#This Row],[Atividade]]=0, "-", BS_CONTROLE[[#This Row],[Atividade]])</f>
        <v>-</v>
      </c>
      <c r="AJ230" s="10" t="str">
        <f>IF(BS_CONTROLE[[#This Row],[Atividade]]=0, "-", BS_CONTROLE[[#This Row],[Atividade]])</f>
        <v>-</v>
      </c>
      <c r="AK230" s="35" t="str">
        <f>BS_CONTROLE[[#This Row],[Local - Partida]]</f>
        <v>-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-</v>
      </c>
      <c r="AN230" s="119" t="str">
        <f>IF(BS_CONTROLE[[#This Row],[SB]]=0, "-", BS_CONTROLE[[#This Row],[SB]])</f>
        <v>-</v>
      </c>
      <c r="AO230" s="119" t="str">
        <f>IF(BS_CONTROLE[[#This Row],[SUB]]=0, "-", BS_CONTROLE[[#This Row],[SUB]])</f>
        <v>-</v>
      </c>
      <c r="AP230" s="119">
        <f>BS_CONTROLE[[#This Row],[KM - Inicio]]</f>
        <v>0</v>
      </c>
      <c r="AQ230" s="119">
        <f>BS_CONTROLE[[#This Row],[KM - Inicio]]</f>
        <v>0</v>
      </c>
      <c r="AR230" s="122"/>
      <c r="AS230" s="122"/>
      <c r="AT230" s="122"/>
      <c r="AU230" s="169"/>
      <c r="AV230" s="169"/>
      <c r="AW230" s="16"/>
      <c r="AX230" s="16"/>
      <c r="AY230" s="13" t="str">
        <f>IF(D230="","*",IFERROR(IF(ISODD(COUNT(AS230:AX230)),"ERRO",SUM((AT230-AS230),(AV230-AU230),(AX230-AW230))),"ERRO"))</f>
        <v>*</v>
      </c>
      <c r="AZ230" s="204"/>
      <c r="BA230" s="123"/>
      <c r="BB230" s="11" t="str">
        <f>IFERROR(_xlfn.XLOOKUP(AI230, BS_ATIVIDADE[ATIVIDADE],BS_ATIVIDADE[UNIDADE] ), "*")</f>
        <v>*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92">
        <f>BS_CONTROLE[[#This Row],[Responsavel pelo boletim]]</f>
        <v>0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Aderente</v>
      </c>
      <c r="BR230" s="22" t="str">
        <f>IF(OR(B230="",F230=""),"*",AY230/P230)</f>
        <v>*</v>
      </c>
      <c r="BS230" s="22" t="str">
        <f>IF(OR(B230="",F230=""),"*",BA230/Q230)</f>
        <v>*</v>
      </c>
      <c r="BT230" s="8" t="str">
        <f t="shared" si="3"/>
        <v/>
      </c>
    </row>
    <row r="231" spans="1:72">
      <c r="A231" s="149" t="str">
        <f>D231&amp;B231</f>
        <v/>
      </c>
      <c r="B231" s="116"/>
      <c r="C231" s="9" t="str">
        <f>IF(BS_CONTROLE[[#This Row],[DATA]]="","",WEEKNUM(BS_CONTROLE[[#This Row],[DATA]]))</f>
        <v/>
      </c>
      <c r="D231" s="118"/>
      <c r="E231" s="47">
        <v>226</v>
      </c>
      <c r="F231" s="142"/>
      <c r="G231" s="10" t="str">
        <f>IF(D231="","*",VLOOKUP(F231,BS_ATIVIDADE[],3,FALSE))</f>
        <v>*</v>
      </c>
      <c r="H231" s="192" t="s">
        <v>479</v>
      </c>
      <c r="I231" s="120" t="s">
        <v>479</v>
      </c>
      <c r="J231" s="119"/>
      <c r="K231" s="119"/>
      <c r="L231" s="119" t="s">
        <v>479</v>
      </c>
      <c r="M231" s="14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20"/>
      <c r="P231" s="120"/>
      <c r="Q231" s="119"/>
      <c r="R231" s="11" t="str">
        <f>IFERROR(_xlfn.XLOOKUP(F231, BS_ATIVIDADE[ATIVIDADE],BS_ATIVIDADE[UNIDADE] ), "*")</f>
        <v>*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9"/>
      <c r="W231" s="119"/>
      <c r="X231" s="118"/>
      <c r="Y231" s="145"/>
      <c r="Z231" s="118"/>
      <c r="AA231" s="119"/>
      <c r="AB231" s="117"/>
      <c r="AC231" s="117"/>
      <c r="AD231" s="121"/>
      <c r="AE231" s="119"/>
      <c r="AF231" s="119"/>
      <c r="AG231" s="119"/>
      <c r="AH231" s="17"/>
      <c r="AI231" s="142" t="str">
        <f>IF(BS_CONTROLE[[#This Row],[Atividade]]=0, "-", BS_CONTROLE[[#This Row],[Atividade]])</f>
        <v>-</v>
      </c>
      <c r="AJ231" s="10" t="str">
        <f>IF(BS_CONTROLE[[#This Row],[Atividade]]=0, "-", BS_CONTROLE[[#This Row],[Atividade]])</f>
        <v>-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-</v>
      </c>
      <c r="AN231" s="119" t="str">
        <f>IF(BS_CONTROLE[[#This Row],[SB]]=0, "-", BS_CONTROLE[[#This Row],[SB]])</f>
        <v>-</v>
      </c>
      <c r="AO231" s="119" t="str">
        <f>IF(BS_CONTROLE[[#This Row],[SUB]]=0, "-", BS_CONTROLE[[#This Row],[SUB]])</f>
        <v>-</v>
      </c>
      <c r="AP231" s="119">
        <f>BS_CONTROLE[[#This Row],[KM - Inicio]]</f>
        <v>0</v>
      </c>
      <c r="AQ231" s="119">
        <f>BS_CONTROLE[[#This Row],[KM - Inicio]]</f>
        <v>0</v>
      </c>
      <c r="AR231" s="122"/>
      <c r="AS231" s="122"/>
      <c r="AT231" s="122"/>
      <c r="AU231" s="169"/>
      <c r="AV231" s="169"/>
      <c r="AW231" s="16"/>
      <c r="AX231" s="16"/>
      <c r="AY231" s="13" t="str">
        <f>IF(D231="","*",IFERROR(IF(ISODD(COUNT(AS231:AX231)),"ERRO",SUM((AT231-AS231),(AV231-AU231),(AX231-AW231))),"ERRO"))</f>
        <v>*</v>
      </c>
      <c r="AZ231" s="204"/>
      <c r="BA231" s="123"/>
      <c r="BB231" s="11" t="str">
        <f>IFERROR(_xlfn.XLOOKUP(AI231, BS_ATIVIDADE[ATIVIDADE],BS_ATIVIDADE[UNIDADE] ), "*")</f>
        <v>*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92">
        <f>BS_CONTROLE[[#This Row],[Responsavel pelo boletim]]</f>
        <v>0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Aderente</v>
      </c>
      <c r="BR231" s="22" t="str">
        <f>IF(OR(B231="",F231=""),"*",AY231/P231)</f>
        <v>*</v>
      </c>
      <c r="BS231" s="22" t="str">
        <f>IF(OR(B231="",F231=""),"*",BA231/Q231)</f>
        <v>*</v>
      </c>
      <c r="BT231" s="8" t="str">
        <f t="shared" si="3"/>
        <v/>
      </c>
    </row>
    <row r="232" spans="1:72">
      <c r="A232" s="149" t="str">
        <f>D232&amp;B232</f>
        <v/>
      </c>
      <c r="B232" s="116"/>
      <c r="C232" s="9" t="str">
        <f>IF(BS_CONTROLE[[#This Row],[DATA]]="","",WEEKNUM(BS_CONTROLE[[#This Row],[DATA]]))</f>
        <v/>
      </c>
      <c r="D232" s="118"/>
      <c r="E232" s="47">
        <v>227</v>
      </c>
      <c r="F232" s="142"/>
      <c r="G232" s="10" t="str">
        <f>IF(D232="","*",VLOOKUP(F232,BS_ATIVIDADE[],3,FALSE))</f>
        <v>*</v>
      </c>
      <c r="H232" s="192" t="s">
        <v>479</v>
      </c>
      <c r="I232" s="120" t="s">
        <v>479</v>
      </c>
      <c r="J232" s="119"/>
      <c r="K232" s="119"/>
      <c r="L232" s="119" t="s">
        <v>479</v>
      </c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20"/>
      <c r="P232" s="120"/>
      <c r="Q232" s="119"/>
      <c r="R232" s="11" t="str">
        <f>IFERROR(_xlfn.XLOOKUP(F232, BS_ATIVIDADE[ATIVIDADE],BS_ATIVIDADE[UNIDADE] ), "*")</f>
        <v>*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9"/>
      <c r="W232" s="119"/>
      <c r="X232" s="118"/>
      <c r="Y232" s="145"/>
      <c r="Z232" s="118"/>
      <c r="AA232" s="119"/>
      <c r="AB232" s="117"/>
      <c r="AC232" s="117"/>
      <c r="AD232" s="121"/>
      <c r="AE232" s="119"/>
      <c r="AF232" s="119"/>
      <c r="AG232" s="119"/>
      <c r="AH232" s="17"/>
      <c r="AI232" s="142" t="str">
        <f>IF(BS_CONTROLE[[#This Row],[Atividade]]=0, "-", BS_CONTROLE[[#This Row],[Atividade]])</f>
        <v>-</v>
      </c>
      <c r="AJ232" s="10" t="str">
        <f>IF(BS_CONTROLE[[#This Row],[Atividade]]=0, "-", BS_CONTROLE[[#This Row],[Atividade]])</f>
        <v>-</v>
      </c>
      <c r="AK232" s="35" t="str">
        <f>BS_CONTROLE[[#This Row],[Local - Partida]]</f>
        <v>-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-</v>
      </c>
      <c r="AN232" s="119" t="str">
        <f>IF(BS_CONTROLE[[#This Row],[SB]]=0, "-", BS_CONTROLE[[#This Row],[SB]])</f>
        <v>-</v>
      </c>
      <c r="AO232" s="119" t="str">
        <f>IF(BS_CONTROLE[[#This Row],[SUB]]=0, "-", BS_CONTROLE[[#This Row],[SUB]])</f>
        <v>-</v>
      </c>
      <c r="AP232" s="119">
        <f>BS_CONTROLE[[#This Row],[KM - Inicio]]</f>
        <v>0</v>
      </c>
      <c r="AQ232" s="119">
        <f>BS_CONTROLE[[#This Row],[KM - Inicio]]</f>
        <v>0</v>
      </c>
      <c r="AR232" s="122"/>
      <c r="AS232" s="122"/>
      <c r="AT232" s="122"/>
      <c r="AU232" s="169"/>
      <c r="AV232" s="169"/>
      <c r="AW232" s="16"/>
      <c r="AX232" s="16"/>
      <c r="AY232" s="13" t="str">
        <f>IF(D232="","*",IFERROR(IF(ISODD(COUNT(AS232:AX232)),"ERRO",SUM((AT232-AS232),(AV232-AU232),(AX232-AW232))),"ERRO"))</f>
        <v>*</v>
      </c>
      <c r="AZ232" s="204"/>
      <c r="BA232" s="123"/>
      <c r="BB232" s="11" t="str">
        <f>IFERROR(_xlfn.XLOOKUP(AI232, BS_ATIVIDADE[ATIVIDADE],BS_ATIVIDADE[UNIDADE] ), "*")</f>
        <v>*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92">
        <f>BS_CONTROLE[[#This Row],[Responsavel pelo boletim]]</f>
        <v>0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Aderente</v>
      </c>
      <c r="BR232" s="22" t="str">
        <f>IF(OR(B232="",F232=""),"*",AY232/P232)</f>
        <v>*</v>
      </c>
      <c r="BS232" s="22" t="str">
        <f>IF(OR(B232="",F232=""),"*",BA232/Q232)</f>
        <v>*</v>
      </c>
      <c r="BT232" s="8" t="str">
        <f t="shared" si="3"/>
        <v/>
      </c>
    </row>
    <row r="233" spans="1:72">
      <c r="A233" s="149" t="str">
        <f>D233&amp;B233</f>
        <v/>
      </c>
      <c r="B233" s="116"/>
      <c r="C233" s="9" t="str">
        <f>IF(BS_CONTROLE[[#This Row],[DATA]]="","",WEEKNUM(BS_CONTROLE[[#This Row],[DATA]]))</f>
        <v/>
      </c>
      <c r="D233" s="118"/>
      <c r="E233" s="47">
        <v>228</v>
      </c>
      <c r="F233" s="142"/>
      <c r="G233" s="10" t="str">
        <f>IF(D233="","*",VLOOKUP(F233,BS_ATIVIDADE[],3,FALSE))</f>
        <v>*</v>
      </c>
      <c r="H233" s="192" t="s">
        <v>479</v>
      </c>
      <c r="I233" s="120" t="s">
        <v>479</v>
      </c>
      <c r="J233" s="119"/>
      <c r="K233" s="119"/>
      <c r="L233" s="119" t="s">
        <v>479</v>
      </c>
      <c r="M233" s="14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20"/>
      <c r="P233" s="120"/>
      <c r="Q233" s="119"/>
      <c r="R233" s="11" t="str">
        <f>IFERROR(_xlfn.XLOOKUP(F233, BS_ATIVIDADE[ATIVIDADE],BS_ATIVIDADE[UNIDADE] ), "*")</f>
        <v>*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9"/>
      <c r="W233" s="119"/>
      <c r="X233" s="118"/>
      <c r="Y233" s="145"/>
      <c r="Z233" s="118"/>
      <c r="AA233" s="119"/>
      <c r="AB233" s="117"/>
      <c r="AC233" s="117"/>
      <c r="AD233" s="121"/>
      <c r="AE233" s="119"/>
      <c r="AF233" s="119"/>
      <c r="AG233" s="119"/>
      <c r="AH233" s="17"/>
      <c r="AI233" s="142" t="str">
        <f>IF(BS_CONTROLE[[#This Row],[Atividade]]=0, "-", BS_CONTROLE[[#This Row],[Atividade]])</f>
        <v>-</v>
      </c>
      <c r="AJ233" s="10" t="str">
        <f>IF(BS_CONTROLE[[#This Row],[Atividade]]=0, "-", BS_CONTROLE[[#This Row],[Atividade]])</f>
        <v>-</v>
      </c>
      <c r="AK233" s="35" t="str">
        <f>BS_CONTROLE[[#This Row],[Local - Partida]]</f>
        <v>-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-</v>
      </c>
      <c r="AN233" s="119" t="str">
        <f>IF(BS_CONTROLE[[#This Row],[SB]]=0, "-", BS_CONTROLE[[#This Row],[SB]])</f>
        <v>-</v>
      </c>
      <c r="AO233" s="119" t="str">
        <f>IF(BS_CONTROLE[[#This Row],[SUB]]=0, "-", BS_CONTROLE[[#This Row],[SUB]])</f>
        <v>-</v>
      </c>
      <c r="AP233" s="119">
        <f>BS_CONTROLE[[#This Row],[KM - Inicio]]</f>
        <v>0</v>
      </c>
      <c r="AQ233" s="119">
        <f>BS_CONTROLE[[#This Row],[KM - Inicio]]</f>
        <v>0</v>
      </c>
      <c r="AR233" s="122"/>
      <c r="AS233" s="122"/>
      <c r="AT233" s="122"/>
      <c r="AU233" s="169"/>
      <c r="AV233" s="169"/>
      <c r="AW233" s="16"/>
      <c r="AX233" s="16"/>
      <c r="AY233" s="13" t="str">
        <f>IF(D233="","*",IFERROR(IF(ISODD(COUNT(AS233:AX233)),"ERRO",SUM((AT233-AS233),(AV233-AU233),(AX233-AW233))),"ERRO"))</f>
        <v>*</v>
      </c>
      <c r="AZ233" s="204"/>
      <c r="BA233" s="123"/>
      <c r="BB233" s="11" t="str">
        <f>IFERROR(_xlfn.XLOOKUP(AI233, BS_ATIVIDADE[ATIVIDADE],BS_ATIVIDADE[UNIDADE] ), "*")</f>
        <v>*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92">
        <f>BS_CONTROLE[[#This Row],[Responsavel pelo boletim]]</f>
        <v>0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Aderente</v>
      </c>
      <c r="BR233" s="22" t="str">
        <f>IF(OR(B233="",F233=""),"*",AY233/P233)</f>
        <v>*</v>
      </c>
      <c r="BS233" s="22" t="str">
        <f>IF(OR(B233="",F233=""),"*",BA233/Q233)</f>
        <v>*</v>
      </c>
      <c r="BT233" s="8" t="str">
        <f t="shared" si="3"/>
        <v/>
      </c>
    </row>
    <row r="234" spans="1:72">
      <c r="A234" s="149" t="str">
        <f>D234&amp;B234</f>
        <v/>
      </c>
      <c r="B234" s="116"/>
      <c r="C234" s="9" t="str">
        <f>IF(BS_CONTROLE[[#This Row],[DATA]]="","",WEEKNUM(BS_CONTROLE[[#This Row],[DATA]]))</f>
        <v/>
      </c>
      <c r="D234" s="118"/>
      <c r="E234" s="47">
        <v>229</v>
      </c>
      <c r="F234" s="142"/>
      <c r="G234" s="10" t="str">
        <f>IF(D234="","*",VLOOKUP(F234,BS_ATIVIDADE[],3,FALSE))</f>
        <v>*</v>
      </c>
      <c r="H234" s="192" t="s">
        <v>479</v>
      </c>
      <c r="I234" s="120" t="s">
        <v>479</v>
      </c>
      <c r="J234" s="119"/>
      <c r="K234" s="119"/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20"/>
      <c r="P234" s="120"/>
      <c r="Q234" s="119"/>
      <c r="R234" s="11" t="str">
        <f>IFERROR(_xlfn.XLOOKUP(F234, BS_ATIVIDADE[ATIVIDADE],BS_ATIVIDADE[UNIDADE] ), "*")</f>
        <v>*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9"/>
      <c r="W234" s="119"/>
      <c r="X234" s="118"/>
      <c r="Y234" s="145"/>
      <c r="Z234" s="118"/>
      <c r="AA234" s="119"/>
      <c r="AB234" s="117"/>
      <c r="AC234" s="117"/>
      <c r="AD234" s="121"/>
      <c r="AE234" s="119"/>
      <c r="AF234" s="119"/>
      <c r="AG234" s="119"/>
      <c r="AH234" s="17"/>
      <c r="AI234" s="142" t="str">
        <f>IF(BS_CONTROLE[[#This Row],[Atividade]]=0, "-", BS_CONTROLE[[#This Row],[Atividade]])</f>
        <v>-</v>
      </c>
      <c r="AJ234" s="10" t="str">
        <f>IF(BS_CONTROLE[[#This Row],[Atividade]]=0, "-", BS_CONTROLE[[#This Row],[Atividade]])</f>
        <v>-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-</v>
      </c>
      <c r="AN234" s="119" t="str">
        <f>IF(BS_CONTROLE[[#This Row],[SB]]=0, "-", BS_CONTROLE[[#This Row],[SB]])</f>
        <v>-</v>
      </c>
      <c r="AO234" s="119" t="str">
        <f>IF(BS_CONTROLE[[#This Row],[SUB]]=0, "-", BS_CONTROLE[[#This Row],[SUB]])</f>
        <v>-</v>
      </c>
      <c r="AP234" s="119">
        <f>BS_CONTROLE[[#This Row],[KM - Inicio]]</f>
        <v>0</v>
      </c>
      <c r="AQ234" s="119">
        <f>BS_CONTROLE[[#This Row],[KM - Inicio]]</f>
        <v>0</v>
      </c>
      <c r="AR234" s="122"/>
      <c r="AS234" s="122"/>
      <c r="AT234" s="122"/>
      <c r="AU234" s="169"/>
      <c r="AV234" s="169"/>
      <c r="AW234" s="16"/>
      <c r="AX234" s="16"/>
      <c r="AY234" s="13" t="str">
        <f>IF(D234="","*",IFERROR(IF(ISODD(COUNT(AS234:AX234)),"ERRO",SUM((AT234-AS234),(AV234-AU234),(AX234-AW234))),"ERRO"))</f>
        <v>*</v>
      </c>
      <c r="AZ234" s="204"/>
      <c r="BA234" s="123"/>
      <c r="BB234" s="11" t="str">
        <f>IFERROR(_xlfn.XLOOKUP(AI234, BS_ATIVIDADE[ATIVIDADE],BS_ATIVIDADE[UNIDADE] ), "*")</f>
        <v>*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92">
        <f>BS_CONTROLE[[#This Row],[Responsavel pelo boletim]]</f>
        <v>0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Aderente</v>
      </c>
      <c r="BR234" s="22" t="str">
        <f>IF(OR(B234="",F234=""),"*",AY234/P234)</f>
        <v>*</v>
      </c>
      <c r="BS234" s="22" t="str">
        <f>IF(OR(B234="",F234=""),"*",BA234/Q234)</f>
        <v>*</v>
      </c>
      <c r="BT234" s="8" t="str">
        <f t="shared" si="3"/>
        <v/>
      </c>
    </row>
    <row r="235" spans="1:72">
      <c r="A235" s="149" t="str">
        <f>D235&amp;B235</f>
        <v/>
      </c>
      <c r="B235" s="116"/>
      <c r="C235" s="9" t="str">
        <f>IF(BS_CONTROLE[[#This Row],[DATA]]="","",WEEKNUM(BS_CONTROLE[[#This Row],[DATA]]))</f>
        <v/>
      </c>
      <c r="D235" s="118"/>
      <c r="E235" s="47">
        <v>230</v>
      </c>
      <c r="F235" s="142"/>
      <c r="G235" s="10" t="str">
        <f>IF(D235="","*",VLOOKUP(F235,BS_ATIVIDADE[],3,FALSE))</f>
        <v>*</v>
      </c>
      <c r="H235" s="192" t="s">
        <v>479</v>
      </c>
      <c r="I235" s="120" t="s">
        <v>479</v>
      </c>
      <c r="J235" s="119"/>
      <c r="K235" s="119"/>
      <c r="L235" s="119" t="s">
        <v>479</v>
      </c>
      <c r="M235" s="14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20"/>
      <c r="P235" s="120"/>
      <c r="Q235" s="119"/>
      <c r="R235" s="11" t="str">
        <f>IFERROR(_xlfn.XLOOKUP(F235, BS_ATIVIDADE[ATIVIDADE],BS_ATIVIDADE[UNIDADE] ), "*")</f>
        <v>*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9"/>
      <c r="W235" s="119"/>
      <c r="X235" s="118"/>
      <c r="Y235" s="145"/>
      <c r="Z235" s="118"/>
      <c r="AA235" s="119"/>
      <c r="AB235" s="117"/>
      <c r="AC235" s="117"/>
      <c r="AD235" s="121"/>
      <c r="AE235" s="119"/>
      <c r="AF235" s="119"/>
      <c r="AG235" s="119"/>
      <c r="AH235" s="17"/>
      <c r="AI235" s="142" t="str">
        <f>IF(BS_CONTROLE[[#This Row],[Atividade]]=0, "-", BS_CONTROLE[[#This Row],[Atividade]])</f>
        <v>-</v>
      </c>
      <c r="AJ235" s="10" t="str">
        <f>IF(BS_CONTROLE[[#This Row],[Atividade]]=0, "-", BS_CONTROLE[[#This Row],[Atividade]])</f>
        <v>-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-</v>
      </c>
      <c r="AN235" s="119" t="str">
        <f>IF(BS_CONTROLE[[#This Row],[SB]]=0, "-", BS_CONTROLE[[#This Row],[SB]])</f>
        <v>-</v>
      </c>
      <c r="AO235" s="119" t="str">
        <f>IF(BS_CONTROLE[[#This Row],[SUB]]=0, "-", BS_CONTROLE[[#This Row],[SUB]])</f>
        <v>-</v>
      </c>
      <c r="AP235" s="119">
        <f>BS_CONTROLE[[#This Row],[KM - Inicio]]</f>
        <v>0</v>
      </c>
      <c r="AQ235" s="119">
        <f>BS_CONTROLE[[#This Row],[KM - Inicio]]</f>
        <v>0</v>
      </c>
      <c r="AR235" s="122"/>
      <c r="AS235" s="122"/>
      <c r="AT235" s="122"/>
      <c r="AU235" s="169"/>
      <c r="AV235" s="169"/>
      <c r="AW235" s="16"/>
      <c r="AX235" s="16"/>
      <c r="AY235" s="13" t="str">
        <f>IF(D235="","*",IFERROR(IF(ISODD(COUNT(AS235:AX235)),"ERRO",SUM((AT235-AS235),(AV235-AU235),(AX235-AW235))),"ERRO"))</f>
        <v>*</v>
      </c>
      <c r="AZ235" s="204"/>
      <c r="BA235" s="123"/>
      <c r="BB235" s="11" t="str">
        <f>IFERROR(_xlfn.XLOOKUP(AI235, BS_ATIVIDADE[ATIVIDADE],BS_ATIVIDADE[UNIDADE] ), "*")</f>
        <v>*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92">
        <f>BS_CONTROLE[[#This Row],[Responsavel pelo boletim]]</f>
        <v>0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Aderente</v>
      </c>
      <c r="BR235" s="22" t="str">
        <f>IF(OR(B235="",F235=""),"*",AY235/P235)</f>
        <v>*</v>
      </c>
      <c r="BS235" s="22" t="str">
        <f>IF(OR(B235="",F235=""),"*",BA235/Q235)</f>
        <v>*</v>
      </c>
      <c r="BT235" s="8" t="str">
        <f t="shared" si="3"/>
        <v/>
      </c>
    </row>
    <row r="236" spans="1:72">
      <c r="A236" s="149" t="str">
        <f>D236&amp;B236</f>
        <v/>
      </c>
      <c r="B236" s="116"/>
      <c r="C236" s="9" t="str">
        <f>IF(BS_CONTROLE[[#This Row],[DATA]]="","",WEEKNUM(BS_CONTROLE[[#This Row],[DATA]]))</f>
        <v/>
      </c>
      <c r="D236" s="118"/>
      <c r="E236" s="47">
        <v>231</v>
      </c>
      <c r="F236" s="142"/>
      <c r="G236" s="10" t="str">
        <f>IF(D236="","*",VLOOKUP(F236,BS_ATIVIDADE[],3,FALSE))</f>
        <v>*</v>
      </c>
      <c r="H236" s="192" t="s">
        <v>479</v>
      </c>
      <c r="I236" s="120" t="s">
        <v>479</v>
      </c>
      <c r="J236" s="119"/>
      <c r="K236" s="119"/>
      <c r="L236" s="119" t="s">
        <v>479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20"/>
      <c r="P236" s="120"/>
      <c r="Q236" s="119"/>
      <c r="R236" s="11" t="str">
        <f>IFERROR(_xlfn.XLOOKUP(F236, BS_ATIVIDADE[ATIVIDADE],BS_ATIVIDADE[UNIDADE] ), "*")</f>
        <v>*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9"/>
      <c r="W236" s="119"/>
      <c r="X236" s="118"/>
      <c r="Y236" s="145"/>
      <c r="Z236" s="118"/>
      <c r="AA236" s="119"/>
      <c r="AB236" s="117"/>
      <c r="AC236" s="117"/>
      <c r="AD236" s="121"/>
      <c r="AE236" s="119"/>
      <c r="AF236" s="119"/>
      <c r="AG236" s="119"/>
      <c r="AH236" s="17"/>
      <c r="AI236" s="142" t="str">
        <f>IF(BS_CONTROLE[[#This Row],[Atividade]]=0, "-", BS_CONTROLE[[#This Row],[Atividade]])</f>
        <v>-</v>
      </c>
      <c r="AJ236" s="10" t="str">
        <f>IF(BS_CONTROLE[[#This Row],[Atividade]]=0, "-", BS_CONTROLE[[#This Row],[Atividade]])</f>
        <v>-</v>
      </c>
      <c r="AK236" s="35" t="str">
        <f>BS_CONTROLE[[#This Row],[Local - Partida]]</f>
        <v>-</v>
      </c>
      <c r="AL236" s="35" t="str">
        <f>BS_CONTROLE[[#This Row],[Local - Encerramento]]</f>
        <v>-</v>
      </c>
      <c r="AM236" s="119" t="str">
        <f>IF(BS_CONTROLE[[#This Row],[Entre - Estações]]=0, "-", BS_CONTROLE[[#This Row],[Entre - Estações]])</f>
        <v>-</v>
      </c>
      <c r="AN236" s="119" t="str">
        <f>IF(BS_CONTROLE[[#This Row],[SB]]=0, "-", BS_CONTROLE[[#This Row],[SB]])</f>
        <v>-</v>
      </c>
      <c r="AO236" s="119" t="str">
        <f>IF(BS_CONTROLE[[#This Row],[SUB]]=0, "-", BS_CONTROLE[[#This Row],[SUB]])</f>
        <v>-</v>
      </c>
      <c r="AP236" s="119">
        <f>BS_CONTROLE[[#This Row],[KM - Inicio]]</f>
        <v>0</v>
      </c>
      <c r="AQ236" s="119">
        <f>BS_CONTROLE[[#This Row],[KM - Inicio]]</f>
        <v>0</v>
      </c>
      <c r="AR236" s="122"/>
      <c r="AS236" s="122"/>
      <c r="AT236" s="122"/>
      <c r="AU236" s="169"/>
      <c r="AV236" s="169"/>
      <c r="AW236" s="16"/>
      <c r="AX236" s="16"/>
      <c r="AY236" s="13" t="str">
        <f>IF(D236="","*",IFERROR(IF(ISODD(COUNT(AS236:AX236)),"ERRO",SUM((AT236-AS236),(AV236-AU236),(AX236-AW236))),"ERRO"))</f>
        <v>*</v>
      </c>
      <c r="AZ236" s="204"/>
      <c r="BA236" s="123"/>
      <c r="BB236" s="11" t="str">
        <f>IFERROR(_xlfn.XLOOKUP(AI236, BS_ATIVIDADE[ATIVIDADE],BS_ATIVIDADE[UNIDADE] ), "*")</f>
        <v>*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92">
        <f>BS_CONTROLE[[#This Row],[Responsavel pelo boletim]]</f>
        <v>0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9" t="str">
        <f>D237&amp;B237</f>
        <v/>
      </c>
      <c r="B237" s="116"/>
      <c r="C237" s="9" t="str">
        <f>IF(BS_CONTROLE[[#This Row],[DATA]]="","",WEEKNUM(BS_CONTROLE[[#This Row],[DATA]]))</f>
        <v/>
      </c>
      <c r="D237" s="118"/>
      <c r="E237" s="47">
        <v>232</v>
      </c>
      <c r="F237" s="142"/>
      <c r="G237" s="10" t="str">
        <f>IF(D237="","*",VLOOKUP(F237,BS_ATIVIDADE[],3,FALSE))</f>
        <v>*</v>
      </c>
      <c r="H237" s="192" t="s">
        <v>479</v>
      </c>
      <c r="I237" s="120" t="s">
        <v>479</v>
      </c>
      <c r="J237" s="119"/>
      <c r="K237" s="119"/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20"/>
      <c r="P237" s="120"/>
      <c r="Q237" s="119"/>
      <c r="R237" s="11" t="str">
        <f>IFERROR(_xlfn.XLOOKUP(F237, BS_ATIVIDADE[ATIVIDADE],BS_ATIVIDADE[UNIDADE] ), "*")</f>
        <v>*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9"/>
      <c r="W237" s="119"/>
      <c r="X237" s="118"/>
      <c r="Y237" s="145"/>
      <c r="Z237" s="118"/>
      <c r="AA237" s="119"/>
      <c r="AB237" s="117"/>
      <c r="AC237" s="117"/>
      <c r="AD237" s="121"/>
      <c r="AE237" s="119"/>
      <c r="AF237" s="119"/>
      <c r="AG237" s="119"/>
      <c r="AH237" s="17"/>
      <c r="AI237" s="142" t="str">
        <f>IF(BS_CONTROLE[[#This Row],[Atividade]]=0, "-", BS_CONTROLE[[#This Row],[Atividade]])</f>
        <v>-</v>
      </c>
      <c r="AJ237" s="10" t="str">
        <f>IF(BS_CONTROLE[[#This Row],[Atividade]]=0, "-", BS_CONTROLE[[#This Row],[Atividade]])</f>
        <v>-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-</v>
      </c>
      <c r="AN237" s="119" t="str">
        <f>IF(BS_CONTROLE[[#This Row],[SB]]=0, "-", BS_CONTROLE[[#This Row],[SB]])</f>
        <v>-</v>
      </c>
      <c r="AO237" s="119" t="str">
        <f>IF(BS_CONTROLE[[#This Row],[SUB]]=0, "-", BS_CONTROLE[[#This Row],[SUB]])</f>
        <v>-</v>
      </c>
      <c r="AP237" s="119">
        <f>BS_CONTROLE[[#This Row],[KM - Inicio]]</f>
        <v>0</v>
      </c>
      <c r="AQ237" s="119">
        <f>BS_CONTROLE[[#This Row],[KM - Inicio]]</f>
        <v>0</v>
      </c>
      <c r="AR237" s="122"/>
      <c r="AS237" s="122"/>
      <c r="AT237" s="122"/>
      <c r="AU237" s="169"/>
      <c r="AV237" s="169"/>
      <c r="AW237" s="16"/>
      <c r="AX237" s="16"/>
      <c r="AY237" s="13" t="str">
        <f>IF(D237="","*",IFERROR(IF(ISODD(COUNT(AS237:AX237)),"ERRO",SUM((AT237-AS237),(AV237-AU237),(AX237-AW237))),"ERRO"))</f>
        <v>*</v>
      </c>
      <c r="AZ237" s="204"/>
      <c r="BA237" s="123"/>
      <c r="BB237" s="11" t="str">
        <f>IFERROR(_xlfn.XLOOKUP(AI237, BS_ATIVIDADE[ATIVIDADE],BS_ATIVIDADE[UNIDADE] ), "*")</f>
        <v>*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92">
        <f>BS_CONTROLE[[#This Row],[Responsavel pelo boletim]]</f>
        <v>0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9" t="str">
        <f>D238&amp;B238</f>
        <v/>
      </c>
      <c r="B238" s="116"/>
      <c r="C238" s="9" t="str">
        <f>IF(BS_CONTROLE[[#This Row],[DATA]]="","",WEEKNUM(BS_CONTROLE[[#This Row],[DATA]]))</f>
        <v/>
      </c>
      <c r="D238" s="118"/>
      <c r="E238" s="47">
        <v>233</v>
      </c>
      <c r="F238" s="142"/>
      <c r="G238" s="10" t="str">
        <f>IF(D238="","*",VLOOKUP(F238,BS_ATIVIDADE[],3,FALSE))</f>
        <v>*</v>
      </c>
      <c r="H238" s="192" t="s">
        <v>479</v>
      </c>
      <c r="I238" s="120" t="s">
        <v>479</v>
      </c>
      <c r="J238" s="119"/>
      <c r="K238" s="119"/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20"/>
      <c r="P238" s="120"/>
      <c r="Q238" s="119"/>
      <c r="R238" s="11" t="str">
        <f>IFERROR(_xlfn.XLOOKUP(F238, BS_ATIVIDADE[ATIVIDADE],BS_ATIVIDADE[UNIDADE] ), "*")</f>
        <v>*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9"/>
      <c r="W238" s="119"/>
      <c r="X238" s="118"/>
      <c r="Y238" s="145"/>
      <c r="Z238" s="118"/>
      <c r="AA238" s="119"/>
      <c r="AB238" s="117"/>
      <c r="AC238" s="117"/>
      <c r="AD238" s="121"/>
      <c r="AE238" s="119"/>
      <c r="AF238" s="119"/>
      <c r="AG238" s="119"/>
      <c r="AH238" s="17"/>
      <c r="AI238" s="142" t="str">
        <f>IF(BS_CONTROLE[[#This Row],[Atividade]]=0, "-", BS_CONTROLE[[#This Row],[Atividade]])</f>
        <v>-</v>
      </c>
      <c r="AJ238" s="10" t="str">
        <f>IF(BS_CONTROLE[[#This Row],[Atividade]]=0, "-", BS_CONTROLE[[#This Row],[Atividade]])</f>
        <v>-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-</v>
      </c>
      <c r="AN238" s="119" t="str">
        <f>IF(BS_CONTROLE[[#This Row],[SB]]=0, "-", BS_CONTROLE[[#This Row],[SB]])</f>
        <v>-</v>
      </c>
      <c r="AO238" s="119" t="str">
        <f>IF(BS_CONTROLE[[#This Row],[SUB]]=0, "-", BS_CONTROLE[[#This Row],[SUB]])</f>
        <v>-</v>
      </c>
      <c r="AP238" s="119">
        <f>BS_CONTROLE[[#This Row],[KM - Inicio]]</f>
        <v>0</v>
      </c>
      <c r="AQ238" s="119">
        <f>BS_CONTROLE[[#This Row],[KM - Inicio]]</f>
        <v>0</v>
      </c>
      <c r="AR238" s="122"/>
      <c r="AS238" s="122"/>
      <c r="AT238" s="122"/>
      <c r="AU238" s="169"/>
      <c r="AV238" s="169"/>
      <c r="AW238" s="16"/>
      <c r="AX238" s="16"/>
      <c r="AY238" s="13" t="str">
        <f>IF(D238="","*",IFERROR(IF(ISODD(COUNT(AS238:AX238)),"ERRO",SUM((AT238-AS238),(AV238-AU238),(AX238-AW238))),"ERRO"))</f>
        <v>*</v>
      </c>
      <c r="AZ238" s="204"/>
      <c r="BA238" s="123"/>
      <c r="BB238" s="11" t="str">
        <f>IFERROR(_xlfn.XLOOKUP(AI238, BS_ATIVIDADE[ATIVIDADE],BS_ATIVIDADE[UNIDADE] ), "*")</f>
        <v>*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92">
        <f>BS_CONTROLE[[#This Row],[Responsavel pelo boletim]]</f>
        <v>0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9" t="str">
        <f>D239&amp;B239</f>
        <v/>
      </c>
      <c r="B239" s="116"/>
      <c r="C239" s="9" t="str">
        <f>IF(BS_CONTROLE[[#This Row],[DATA]]="","",WEEKNUM(BS_CONTROLE[[#This Row],[DATA]]))</f>
        <v/>
      </c>
      <c r="D239" s="118"/>
      <c r="E239" s="47">
        <v>234</v>
      </c>
      <c r="F239" s="142"/>
      <c r="G239" s="10" t="str">
        <f>IF(D239="","*",VLOOKUP(F239,BS_ATIVIDADE[],3,FALSE))</f>
        <v>*</v>
      </c>
      <c r="H239" s="192" t="s">
        <v>479</v>
      </c>
      <c r="I239" s="120" t="s">
        <v>479</v>
      </c>
      <c r="J239" s="119"/>
      <c r="K239" s="119"/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20"/>
      <c r="P239" s="120"/>
      <c r="Q239" s="119"/>
      <c r="R239" s="11" t="str">
        <f>IFERROR(_xlfn.XLOOKUP(F239, BS_ATIVIDADE[ATIVIDADE],BS_ATIVIDADE[UNIDADE] ), "*")</f>
        <v>*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9"/>
      <c r="W239" s="119"/>
      <c r="X239" s="118"/>
      <c r="Y239" s="145"/>
      <c r="Z239" s="118"/>
      <c r="AA239" s="119"/>
      <c r="AB239" s="117"/>
      <c r="AC239" s="117"/>
      <c r="AD239" s="121"/>
      <c r="AE239" s="119"/>
      <c r="AF239" s="119"/>
      <c r="AG239" s="119"/>
      <c r="AH239" s="17"/>
      <c r="AI239" s="142" t="str">
        <f>IF(BS_CONTROLE[[#This Row],[Atividade]]=0, "-", BS_CONTROLE[[#This Row],[Atividade]])</f>
        <v>-</v>
      </c>
      <c r="AJ239" s="10" t="str">
        <f>IF(BS_CONTROLE[[#This Row],[Atividade]]=0, "-", BS_CONTROLE[[#This Row],[Atividade]])</f>
        <v>-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-</v>
      </c>
      <c r="AN239" s="119" t="str">
        <f>IF(BS_CONTROLE[[#This Row],[SB]]=0, "-", BS_CONTROLE[[#This Row],[SB]])</f>
        <v>-</v>
      </c>
      <c r="AO239" s="119" t="str">
        <f>IF(BS_CONTROLE[[#This Row],[SUB]]=0, "-", BS_CONTROLE[[#This Row],[SUB]])</f>
        <v>-</v>
      </c>
      <c r="AP239" s="119">
        <f>BS_CONTROLE[[#This Row],[KM - Inicio]]</f>
        <v>0</v>
      </c>
      <c r="AQ239" s="119">
        <f>BS_CONTROLE[[#This Row],[KM - Inicio]]</f>
        <v>0</v>
      </c>
      <c r="AR239" s="122"/>
      <c r="AS239" s="122"/>
      <c r="AT239" s="122"/>
      <c r="AU239" s="169"/>
      <c r="AV239" s="169"/>
      <c r="AW239" s="16"/>
      <c r="AX239" s="16"/>
      <c r="AY239" s="13" t="str">
        <f>IF(D239="","*",IFERROR(IF(ISODD(COUNT(AS239:AX239)),"ERRO",SUM((AT239-AS239),(AV239-AU239),(AX239-AW239))),"ERRO"))</f>
        <v>*</v>
      </c>
      <c r="AZ239" s="204"/>
      <c r="BA239" s="123"/>
      <c r="BB239" s="11" t="str">
        <f>IFERROR(_xlfn.XLOOKUP(AI239, BS_ATIVIDADE[ATIVIDADE],BS_ATIVIDADE[UNIDADE] ), "*")</f>
        <v>*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92">
        <f>BS_CONTROLE[[#This Row],[Responsavel pelo boletim]]</f>
        <v>0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Aderente</v>
      </c>
      <c r="BR239" s="22" t="str">
        <f>IF(OR(B239="",F239=""),"*",AY239/P239)</f>
        <v>*</v>
      </c>
      <c r="BS239" s="22" t="str">
        <f>IF(OR(B239="",F239=""),"*",BA239/Q239)</f>
        <v>*</v>
      </c>
      <c r="BT239" s="8" t="str">
        <f t="shared" si="3"/>
        <v/>
      </c>
    </row>
    <row r="240" spans="1:72">
      <c r="A240" s="149" t="str">
        <f>D240&amp;B240</f>
        <v/>
      </c>
      <c r="B240" s="116"/>
      <c r="C240" s="9" t="str">
        <f>IF(BS_CONTROLE[[#This Row],[DATA]]="","",WEEKNUM(BS_CONTROLE[[#This Row],[DATA]]))</f>
        <v/>
      </c>
      <c r="D240" s="118"/>
      <c r="E240" s="47">
        <v>235</v>
      </c>
      <c r="F240" s="142"/>
      <c r="G240" s="10" t="str">
        <f>IF(D240="","*",VLOOKUP(F240,BS_ATIVIDADE[],3,FALSE))</f>
        <v>*</v>
      </c>
      <c r="H240" s="192" t="s">
        <v>479</v>
      </c>
      <c r="I240" s="120" t="s">
        <v>479</v>
      </c>
      <c r="J240" s="119"/>
      <c r="K240" s="119"/>
      <c r="L240" s="119" t="s">
        <v>479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20"/>
      <c r="P240" s="120"/>
      <c r="Q240" s="119"/>
      <c r="R240" s="11" t="str">
        <f>IFERROR(_xlfn.XLOOKUP(F240, BS_ATIVIDADE[ATIVIDADE],BS_ATIVIDADE[UNIDADE] ), "*")</f>
        <v>*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9"/>
      <c r="W240" s="119"/>
      <c r="X240" s="118"/>
      <c r="Y240" s="145"/>
      <c r="Z240" s="118"/>
      <c r="AA240" s="119"/>
      <c r="AB240" s="117"/>
      <c r="AC240" s="117"/>
      <c r="AD240" s="121"/>
      <c r="AE240" s="119"/>
      <c r="AF240" s="119"/>
      <c r="AG240" s="119"/>
      <c r="AH240" s="17"/>
      <c r="AI240" s="142" t="str">
        <f>IF(BS_CONTROLE[[#This Row],[Atividade]]=0, "-", BS_CONTROLE[[#This Row],[Atividade]])</f>
        <v>-</v>
      </c>
      <c r="AJ240" s="10" t="str">
        <f>IF(BS_CONTROLE[[#This Row],[Atividade]]=0, "-", BS_CONTROLE[[#This Row],[Atividade]])</f>
        <v>-</v>
      </c>
      <c r="AK240" s="35" t="str">
        <f>BS_CONTROLE[[#This Row],[Local - Partida]]</f>
        <v>-</v>
      </c>
      <c r="AL240" s="35" t="str">
        <f>BS_CONTROLE[[#This Row],[Local - Encerramento]]</f>
        <v>-</v>
      </c>
      <c r="AM240" s="119" t="str">
        <f>IF(BS_CONTROLE[[#This Row],[Entre - Estações]]=0, "-", BS_CONTROLE[[#This Row],[Entre - Estações]])</f>
        <v>-</v>
      </c>
      <c r="AN240" s="119" t="str">
        <f>IF(BS_CONTROLE[[#This Row],[SB]]=0, "-", BS_CONTROLE[[#This Row],[SB]])</f>
        <v>-</v>
      </c>
      <c r="AO240" s="119" t="str">
        <f>IF(BS_CONTROLE[[#This Row],[SUB]]=0, "-", BS_CONTROLE[[#This Row],[SUB]])</f>
        <v>-</v>
      </c>
      <c r="AP240" s="119">
        <f>BS_CONTROLE[[#This Row],[KM - Inicio]]</f>
        <v>0</v>
      </c>
      <c r="AQ240" s="119">
        <f>BS_CONTROLE[[#This Row],[KM - Inicio]]</f>
        <v>0</v>
      </c>
      <c r="AR240" s="122"/>
      <c r="AS240" s="122"/>
      <c r="AT240" s="122"/>
      <c r="AU240" s="169"/>
      <c r="AV240" s="169"/>
      <c r="AW240" s="16"/>
      <c r="AX240" s="16"/>
      <c r="AY240" s="13" t="str">
        <f>IF(D240="","*",IFERROR(IF(ISODD(COUNT(AS240:AX240)),"ERRO",SUM((AT240-AS240),(AV240-AU240),(AX240-AW240))),"ERRO"))</f>
        <v>*</v>
      </c>
      <c r="AZ240" s="204"/>
      <c r="BA240" s="123"/>
      <c r="BB240" s="11" t="str">
        <f>IFERROR(_xlfn.XLOOKUP(AI240, BS_ATIVIDADE[ATIVIDADE],BS_ATIVIDADE[UNIDADE] ), "*")</f>
        <v>*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92">
        <f>BS_CONTROLE[[#This Row],[Responsavel pelo boletim]]</f>
        <v>0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Aderente</v>
      </c>
      <c r="BR240" s="22" t="str">
        <f>IF(OR(B240="",F240=""),"*",AY240/P240)</f>
        <v>*</v>
      </c>
      <c r="BS240" s="22" t="str">
        <f>IF(OR(B240="",F240=""),"*",BA240/Q240)</f>
        <v>*</v>
      </c>
      <c r="BT240" s="8" t="str">
        <f t="shared" si="3"/>
        <v/>
      </c>
    </row>
    <row r="241" spans="1:72">
      <c r="A241" s="149" t="str">
        <f>D241&amp;B241</f>
        <v/>
      </c>
      <c r="B241" s="116"/>
      <c r="C241" s="9" t="str">
        <f>IF(BS_CONTROLE[[#This Row],[DATA]]="","",WEEKNUM(BS_CONTROLE[[#This Row],[DATA]]))</f>
        <v/>
      </c>
      <c r="D241" s="118"/>
      <c r="E241" s="47">
        <v>236</v>
      </c>
      <c r="F241" s="142"/>
      <c r="G241" s="10" t="str">
        <f>IF(D241="","*",VLOOKUP(F241,BS_ATIVIDADE[],3,FALSE))</f>
        <v>*</v>
      </c>
      <c r="H241" s="192" t="s">
        <v>479</v>
      </c>
      <c r="I241" s="120" t="s">
        <v>479</v>
      </c>
      <c r="J241" s="119"/>
      <c r="K241" s="119"/>
      <c r="L241" s="119" t="s">
        <v>479</v>
      </c>
      <c r="M241" s="14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20"/>
      <c r="P241" s="120"/>
      <c r="Q241" s="119"/>
      <c r="R241" s="11" t="str">
        <f>IFERROR(_xlfn.XLOOKUP(F241, BS_ATIVIDADE[ATIVIDADE],BS_ATIVIDADE[UNIDADE] ), "*")</f>
        <v>*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9"/>
      <c r="W241" s="119"/>
      <c r="X241" s="118"/>
      <c r="Y241" s="145"/>
      <c r="Z241" s="118"/>
      <c r="AA241" s="119"/>
      <c r="AB241" s="117"/>
      <c r="AC241" s="117"/>
      <c r="AD241" s="121"/>
      <c r="AE241" s="119"/>
      <c r="AF241" s="119"/>
      <c r="AG241" s="119"/>
      <c r="AH241" s="17"/>
      <c r="AI241" s="142" t="str">
        <f>IF(BS_CONTROLE[[#This Row],[Atividade]]=0, "-", BS_CONTROLE[[#This Row],[Atividade]])</f>
        <v>-</v>
      </c>
      <c r="AJ241" s="10" t="str">
        <f>IF(BS_CONTROLE[[#This Row],[Atividade]]=0, "-", BS_CONTROLE[[#This Row],[Atividade]])</f>
        <v>-</v>
      </c>
      <c r="AK241" s="35" t="str">
        <f>BS_CONTROLE[[#This Row],[Local - Partida]]</f>
        <v>-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-</v>
      </c>
      <c r="AN241" s="119" t="str">
        <f>IF(BS_CONTROLE[[#This Row],[SB]]=0, "-", BS_CONTROLE[[#This Row],[SB]])</f>
        <v>-</v>
      </c>
      <c r="AO241" s="119" t="str">
        <f>IF(BS_CONTROLE[[#This Row],[SUB]]=0, "-", BS_CONTROLE[[#This Row],[SUB]])</f>
        <v>-</v>
      </c>
      <c r="AP241" s="119">
        <f>BS_CONTROLE[[#This Row],[KM - Inicio]]</f>
        <v>0</v>
      </c>
      <c r="AQ241" s="119">
        <f>BS_CONTROLE[[#This Row],[KM - Inicio]]</f>
        <v>0</v>
      </c>
      <c r="AR241" s="122"/>
      <c r="AS241" s="122"/>
      <c r="AT241" s="122"/>
      <c r="AU241" s="169"/>
      <c r="AV241" s="169"/>
      <c r="AW241" s="16"/>
      <c r="AX241" s="16"/>
      <c r="AY241" s="13" t="str">
        <f>IF(D241="","*",IFERROR(IF(ISODD(COUNT(AS241:AX241)),"ERRO",SUM((AT241-AS241),(AV241-AU241),(AX241-AW241))),"ERRO"))</f>
        <v>*</v>
      </c>
      <c r="AZ241" s="204"/>
      <c r="BA241" s="123"/>
      <c r="BB241" s="11" t="str">
        <f>IFERROR(_xlfn.XLOOKUP(AI241, BS_ATIVIDADE[ATIVIDADE],BS_ATIVIDADE[UNIDADE] ), "*")</f>
        <v>*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92">
        <f>BS_CONTROLE[[#This Row],[Responsavel pelo boletim]]</f>
        <v>0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Aderente</v>
      </c>
      <c r="BR241" s="22" t="str">
        <f>IF(OR(B241="",F241=""),"*",AY241/P241)</f>
        <v>*</v>
      </c>
      <c r="BS241" s="22" t="str">
        <f>IF(OR(B241="",F241=""),"*",BA241/Q241)</f>
        <v>*</v>
      </c>
      <c r="BT241" s="8" t="str">
        <f t="shared" si="3"/>
        <v/>
      </c>
    </row>
    <row r="242" spans="1:72">
      <c r="A242" s="149" t="str">
        <f>D242&amp;B242</f>
        <v/>
      </c>
      <c r="B242" s="116"/>
      <c r="C242" s="9" t="str">
        <f>IF(BS_CONTROLE[[#This Row],[DATA]]="","",WEEKNUM(BS_CONTROLE[[#This Row],[DATA]]))</f>
        <v/>
      </c>
      <c r="D242" s="118"/>
      <c r="E242" s="47">
        <v>237</v>
      </c>
      <c r="F242" s="142"/>
      <c r="G242" s="10" t="str">
        <f>IF(D242="","*",VLOOKUP(F242,BS_ATIVIDADE[],3,FALSE))</f>
        <v>*</v>
      </c>
      <c r="H242" s="192" t="s">
        <v>479</v>
      </c>
      <c r="I242" s="120" t="s">
        <v>479</v>
      </c>
      <c r="J242" s="119"/>
      <c r="K242" s="119"/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20"/>
      <c r="P242" s="120"/>
      <c r="Q242" s="119"/>
      <c r="R242" s="11" t="str">
        <f>IFERROR(_xlfn.XLOOKUP(F242, BS_ATIVIDADE[ATIVIDADE],BS_ATIVIDADE[UNIDADE] ), "*")</f>
        <v>*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9"/>
      <c r="W242" s="119"/>
      <c r="X242" s="118"/>
      <c r="Y242" s="145"/>
      <c r="Z242" s="118"/>
      <c r="AA242" s="119"/>
      <c r="AB242" s="117"/>
      <c r="AC242" s="117"/>
      <c r="AD242" s="121"/>
      <c r="AE242" s="119"/>
      <c r="AF242" s="119"/>
      <c r="AG242" s="119"/>
      <c r="AH242" s="17"/>
      <c r="AI242" s="142" t="str">
        <f>IF(BS_CONTROLE[[#This Row],[Atividade]]=0, "-", BS_CONTROLE[[#This Row],[Atividade]])</f>
        <v>-</v>
      </c>
      <c r="AJ242" s="10" t="str">
        <f>IF(BS_CONTROLE[[#This Row],[Atividade]]=0, "-", BS_CONTROLE[[#This Row],[Atividade]])</f>
        <v>-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-</v>
      </c>
      <c r="AN242" s="119" t="str">
        <f>IF(BS_CONTROLE[[#This Row],[SB]]=0, "-", BS_CONTROLE[[#This Row],[SB]])</f>
        <v>-</v>
      </c>
      <c r="AO242" s="119" t="str">
        <f>IF(BS_CONTROLE[[#This Row],[SUB]]=0, "-", BS_CONTROLE[[#This Row],[SUB]])</f>
        <v>-</v>
      </c>
      <c r="AP242" s="119">
        <f>BS_CONTROLE[[#This Row],[KM - Inicio]]</f>
        <v>0</v>
      </c>
      <c r="AQ242" s="119">
        <f>BS_CONTROLE[[#This Row],[KM - Inicio]]</f>
        <v>0</v>
      </c>
      <c r="AR242" s="122"/>
      <c r="AS242" s="122"/>
      <c r="AT242" s="122"/>
      <c r="AU242" s="169"/>
      <c r="AV242" s="169"/>
      <c r="AW242" s="16"/>
      <c r="AX242" s="16"/>
      <c r="AY242" s="13" t="str">
        <f>IF(D242="","*",IFERROR(IF(ISODD(COUNT(AS242:AX242)),"ERRO",SUM((AT242-AS242),(AV242-AU242),(AX242-AW242))),"ERRO"))</f>
        <v>*</v>
      </c>
      <c r="AZ242" s="204"/>
      <c r="BA242" s="123"/>
      <c r="BB242" s="11" t="str">
        <f>IFERROR(_xlfn.XLOOKUP(AI242, BS_ATIVIDADE[ATIVIDADE],BS_ATIVIDADE[UNIDADE] ), "*")</f>
        <v>*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92">
        <f>BS_CONTROLE[[#This Row],[Responsavel pelo boletim]]</f>
        <v>0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Aderente</v>
      </c>
      <c r="BR242" s="22" t="str">
        <f>IF(OR(B242="",F242=""),"*",AY242/P242)</f>
        <v>*</v>
      </c>
      <c r="BS242" s="22" t="str">
        <f>IF(OR(B242="",F242=""),"*",BA242/Q242)</f>
        <v>*</v>
      </c>
      <c r="BT242" s="8" t="str">
        <f t="shared" si="3"/>
        <v/>
      </c>
    </row>
    <row r="243" spans="1:72">
      <c r="A243" s="149" t="str">
        <f>D243&amp;B243</f>
        <v/>
      </c>
      <c r="B243" s="116"/>
      <c r="C243" s="9" t="str">
        <f>IF(BS_CONTROLE[[#This Row],[DATA]]="","",WEEKNUM(BS_CONTROLE[[#This Row],[DATA]]))</f>
        <v/>
      </c>
      <c r="D243" s="118"/>
      <c r="E243" s="47">
        <v>238</v>
      </c>
      <c r="F243" s="142"/>
      <c r="G243" s="10" t="str">
        <f>IF(D243="","*",VLOOKUP(F243,BS_ATIVIDADE[],3,FALSE))</f>
        <v>*</v>
      </c>
      <c r="H243" s="192" t="s">
        <v>479</v>
      </c>
      <c r="I243" s="120" t="s">
        <v>479</v>
      </c>
      <c r="J243" s="119"/>
      <c r="K243" s="119"/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20"/>
      <c r="P243" s="120"/>
      <c r="Q243" s="119"/>
      <c r="R243" s="11" t="str">
        <f>IFERROR(_xlfn.XLOOKUP(F243, BS_ATIVIDADE[ATIVIDADE],BS_ATIVIDADE[UNIDADE] ), "*")</f>
        <v>*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9"/>
      <c r="W243" s="119"/>
      <c r="X243" s="118"/>
      <c r="Y243" s="145"/>
      <c r="Z243" s="118"/>
      <c r="AA243" s="119"/>
      <c r="AB243" s="117"/>
      <c r="AC243" s="117"/>
      <c r="AD243" s="121"/>
      <c r="AE243" s="119"/>
      <c r="AF243" s="119"/>
      <c r="AG243" s="119"/>
      <c r="AH243" s="17"/>
      <c r="AI243" s="142" t="str">
        <f>IF(BS_CONTROLE[[#This Row],[Atividade]]=0, "-", BS_CONTROLE[[#This Row],[Atividade]])</f>
        <v>-</v>
      </c>
      <c r="AJ243" s="10" t="str">
        <f>IF(BS_CONTROLE[[#This Row],[Atividade]]=0, "-", BS_CONTROLE[[#This Row],[Atividade]])</f>
        <v>-</v>
      </c>
      <c r="AK243" s="35" t="str">
        <f>BS_CONTROLE[[#This Row],[Local - Partida]]</f>
        <v>-</v>
      </c>
      <c r="AL243" s="35" t="str">
        <f>BS_CONTROLE[[#This Row],[Local - Encerramento]]</f>
        <v>-</v>
      </c>
      <c r="AM243" s="119" t="str">
        <f>IF(BS_CONTROLE[[#This Row],[Entre - Estações]]=0, "-", BS_CONTROLE[[#This Row],[Entre - Estações]])</f>
        <v>-</v>
      </c>
      <c r="AN243" s="119" t="str">
        <f>IF(BS_CONTROLE[[#This Row],[SB]]=0, "-", BS_CONTROLE[[#This Row],[SB]])</f>
        <v>-</v>
      </c>
      <c r="AO243" s="119" t="str">
        <f>IF(BS_CONTROLE[[#This Row],[SUB]]=0, "-", BS_CONTROLE[[#This Row],[SUB]])</f>
        <v>-</v>
      </c>
      <c r="AP243" s="119">
        <f>BS_CONTROLE[[#This Row],[KM - Inicio]]</f>
        <v>0</v>
      </c>
      <c r="AQ243" s="119">
        <f>BS_CONTROLE[[#This Row],[KM - Inicio]]</f>
        <v>0</v>
      </c>
      <c r="AR243" s="122"/>
      <c r="AS243" s="122"/>
      <c r="AT243" s="122"/>
      <c r="AU243" s="169"/>
      <c r="AV243" s="169"/>
      <c r="AW243" s="16"/>
      <c r="AX243" s="16"/>
      <c r="AY243" s="13" t="str">
        <f>IF(D243="","*",IFERROR(IF(ISODD(COUNT(AS243:AX243)),"ERRO",SUM((AT243-AS243),(AV243-AU243),(AX243-AW243))),"ERRO"))</f>
        <v>*</v>
      </c>
      <c r="AZ243" s="204"/>
      <c r="BA243" s="123"/>
      <c r="BB243" s="11" t="str">
        <f>IFERROR(_xlfn.XLOOKUP(AI243, BS_ATIVIDADE[ATIVIDADE],BS_ATIVIDADE[UNIDADE] ), "*")</f>
        <v>*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92">
        <f>BS_CONTROLE[[#This Row],[Responsavel pelo boletim]]</f>
        <v>0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Aderente</v>
      </c>
      <c r="BR243" s="22" t="str">
        <f>IF(OR(B243="",F243=""),"*",AY243/P243)</f>
        <v>*</v>
      </c>
      <c r="BS243" s="22" t="str">
        <f>IF(OR(B243="",F243=""),"*",BA243/Q243)</f>
        <v>*</v>
      </c>
      <c r="BT243" s="8" t="str">
        <f t="shared" si="3"/>
        <v/>
      </c>
    </row>
    <row r="244" spans="1:72">
      <c r="A244" s="149" t="str">
        <f>D244&amp;B244</f>
        <v/>
      </c>
      <c r="B244" s="116"/>
      <c r="C244" s="9" t="str">
        <f>IF(BS_CONTROLE[[#This Row],[DATA]]="","",WEEKNUM(BS_CONTROLE[[#This Row],[DATA]]))</f>
        <v/>
      </c>
      <c r="D244" s="118"/>
      <c r="E244" s="47">
        <v>239</v>
      </c>
      <c r="F244" s="142"/>
      <c r="G244" s="10" t="str">
        <f>IF(D244="","*",VLOOKUP(F244,BS_ATIVIDADE[],3,FALSE))</f>
        <v>*</v>
      </c>
      <c r="H244" s="192" t="s">
        <v>479</v>
      </c>
      <c r="I244" s="120" t="s">
        <v>479</v>
      </c>
      <c r="J244" s="119"/>
      <c r="K244" s="119"/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20"/>
      <c r="P244" s="120"/>
      <c r="Q244" s="119"/>
      <c r="R244" s="11" t="str">
        <f>IFERROR(_xlfn.XLOOKUP(F244, BS_ATIVIDADE[ATIVIDADE],BS_ATIVIDADE[UNIDADE] ), "*")</f>
        <v>*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9"/>
      <c r="W244" s="119"/>
      <c r="X244" s="118"/>
      <c r="Y244" s="145"/>
      <c r="Z244" s="118"/>
      <c r="AA244" s="119"/>
      <c r="AB244" s="117"/>
      <c r="AC244" s="117"/>
      <c r="AD244" s="121"/>
      <c r="AE244" s="119"/>
      <c r="AF244" s="119"/>
      <c r="AG244" s="119"/>
      <c r="AH244" s="17"/>
      <c r="AI244" s="142" t="str">
        <f>IF(BS_CONTROLE[[#This Row],[Atividade]]=0, "-", BS_CONTROLE[[#This Row],[Atividade]])</f>
        <v>-</v>
      </c>
      <c r="AJ244" s="10" t="str">
        <f>IF(BS_CONTROLE[[#This Row],[Atividade]]=0, "-", BS_CONTROLE[[#This Row],[Atividade]])</f>
        <v>-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-</v>
      </c>
      <c r="AN244" s="119" t="str">
        <f>IF(BS_CONTROLE[[#This Row],[SB]]=0, "-", BS_CONTROLE[[#This Row],[SB]])</f>
        <v>-</v>
      </c>
      <c r="AO244" s="119" t="str">
        <f>IF(BS_CONTROLE[[#This Row],[SUB]]=0, "-", BS_CONTROLE[[#This Row],[SUB]])</f>
        <v>-</v>
      </c>
      <c r="AP244" s="119">
        <f>BS_CONTROLE[[#This Row],[KM - Inicio]]</f>
        <v>0</v>
      </c>
      <c r="AQ244" s="119">
        <f>BS_CONTROLE[[#This Row],[KM - Inicio]]</f>
        <v>0</v>
      </c>
      <c r="AR244" s="122"/>
      <c r="AS244" s="122"/>
      <c r="AT244" s="122"/>
      <c r="AU244" s="169"/>
      <c r="AV244" s="169"/>
      <c r="AW244" s="16"/>
      <c r="AX244" s="16"/>
      <c r="AY244" s="13" t="str">
        <f>IF(D244="","*",IFERROR(IF(ISODD(COUNT(AS244:AX244)),"ERRO",SUM((AT244-AS244),(AV244-AU244),(AX244-AW244))),"ERRO"))</f>
        <v>*</v>
      </c>
      <c r="AZ244" s="204"/>
      <c r="BA244" s="123"/>
      <c r="BB244" s="11" t="str">
        <f>IFERROR(_xlfn.XLOOKUP(AI244, BS_ATIVIDADE[ATIVIDADE],BS_ATIVIDADE[UNIDADE] ), "*")</f>
        <v>*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92">
        <f>BS_CONTROLE[[#This Row],[Responsavel pelo boletim]]</f>
        <v>0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Aderente</v>
      </c>
      <c r="BR244" s="22" t="str">
        <f>IF(OR(B244="",F244=""),"*",AY244/P244)</f>
        <v>*</v>
      </c>
      <c r="BS244" s="22" t="str">
        <f>IF(OR(B244="",F244=""),"*",BA244/Q244)</f>
        <v>*</v>
      </c>
      <c r="BT244" s="8" t="str">
        <f t="shared" si="3"/>
        <v/>
      </c>
    </row>
    <row r="245" spans="1:72">
      <c r="A245" s="149" t="str">
        <f>D245&amp;B245</f>
        <v/>
      </c>
      <c r="B245" s="116"/>
      <c r="C245" s="9" t="str">
        <f>IF(BS_CONTROLE[[#This Row],[DATA]]="","",WEEKNUM(BS_CONTROLE[[#This Row],[DATA]]))</f>
        <v/>
      </c>
      <c r="D245" s="118"/>
      <c r="E245" s="47">
        <v>240</v>
      </c>
      <c r="F245" s="142"/>
      <c r="G245" s="10" t="str">
        <f>IF(D245="","*",VLOOKUP(F245,BS_ATIVIDADE[],3,FALSE))</f>
        <v>*</v>
      </c>
      <c r="H245" s="192" t="s">
        <v>479</v>
      </c>
      <c r="I245" s="120" t="s">
        <v>479</v>
      </c>
      <c r="J245" s="119"/>
      <c r="K245" s="119"/>
      <c r="L245" s="119" t="s">
        <v>479</v>
      </c>
      <c r="M245" s="14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20"/>
      <c r="P245" s="120"/>
      <c r="Q245" s="119"/>
      <c r="R245" s="11" t="str">
        <f>IFERROR(_xlfn.XLOOKUP(F245, BS_ATIVIDADE[ATIVIDADE],BS_ATIVIDADE[UNIDADE] ), "*")</f>
        <v>*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9"/>
      <c r="W245" s="119"/>
      <c r="X245" s="118"/>
      <c r="Y245" s="145"/>
      <c r="Z245" s="118"/>
      <c r="AA245" s="119"/>
      <c r="AB245" s="117"/>
      <c r="AC245" s="117"/>
      <c r="AD245" s="121"/>
      <c r="AE245" s="119"/>
      <c r="AF245" s="119"/>
      <c r="AG245" s="119"/>
      <c r="AH245" s="17"/>
      <c r="AI245" s="142" t="str">
        <f>IF(BS_CONTROLE[[#This Row],[Atividade]]=0, "-", BS_CONTROLE[[#This Row],[Atividade]])</f>
        <v>-</v>
      </c>
      <c r="AJ245" s="10" t="str">
        <f>IF(BS_CONTROLE[[#This Row],[Atividade]]=0, "-", BS_CONTROLE[[#This Row],[Atividade]])</f>
        <v>-</v>
      </c>
      <c r="AK245" s="35" t="str">
        <f>BS_CONTROLE[[#This Row],[Local - Partida]]</f>
        <v>-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-</v>
      </c>
      <c r="AN245" s="119" t="str">
        <f>IF(BS_CONTROLE[[#This Row],[SB]]=0, "-", BS_CONTROLE[[#This Row],[SB]])</f>
        <v>-</v>
      </c>
      <c r="AO245" s="119" t="str">
        <f>IF(BS_CONTROLE[[#This Row],[SUB]]=0, "-", BS_CONTROLE[[#This Row],[SUB]])</f>
        <v>-</v>
      </c>
      <c r="AP245" s="119">
        <f>BS_CONTROLE[[#This Row],[KM - Inicio]]</f>
        <v>0</v>
      </c>
      <c r="AQ245" s="119">
        <f>BS_CONTROLE[[#This Row],[KM - Inicio]]</f>
        <v>0</v>
      </c>
      <c r="AR245" s="122"/>
      <c r="AS245" s="122"/>
      <c r="AT245" s="122"/>
      <c r="AU245" s="169"/>
      <c r="AV245" s="169"/>
      <c r="AW245" s="16"/>
      <c r="AX245" s="16"/>
      <c r="AY245" s="13" t="str">
        <f>IF(D245="","*",IFERROR(IF(ISODD(COUNT(AS245:AX245)),"ERRO",SUM((AT245-AS245),(AV245-AU245),(AX245-AW245))),"ERRO"))</f>
        <v>*</v>
      </c>
      <c r="AZ245" s="204"/>
      <c r="BA245" s="123"/>
      <c r="BB245" s="11" t="str">
        <f>IFERROR(_xlfn.XLOOKUP(AI245, BS_ATIVIDADE[ATIVIDADE],BS_ATIVIDADE[UNIDADE] ), "*")</f>
        <v>*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92">
        <f>BS_CONTROLE[[#This Row],[Responsavel pelo boletim]]</f>
        <v>0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Aderente</v>
      </c>
      <c r="BR245" s="22" t="str">
        <f>IF(OR(B245="",F245=""),"*",AY245/P245)</f>
        <v>*</v>
      </c>
      <c r="BS245" s="22" t="str">
        <f>IF(OR(B245="",F245=""),"*",BA245/Q245)</f>
        <v>*</v>
      </c>
      <c r="BT245" s="8" t="str">
        <f t="shared" si="3"/>
        <v/>
      </c>
    </row>
    <row r="246" spans="1:72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>
        <v>241</v>
      </c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>
        <v>242</v>
      </c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>
        <v>243</v>
      </c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>
        <v>244</v>
      </c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>
        <v>245</v>
      </c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1:AE213" name="Range1_1_7_35_1"/>
    <protectedRange sqref="AF11 AF20 AF16 AF27 AF32 AF92:AF102 AF106:AF110 AF104 AF130:AF133 AF112:AF126 AF211:AF213" name="Range1_1_8_28"/>
    <protectedRange sqref="AE33" name="Range1_1_7_2"/>
    <protectedRange sqref="AF33" name="Range1_1_8_1"/>
    <protectedRange sqref="AE34:AF34 AE193:AF193 AE210:AF210" name="Range1_1_7_3"/>
    <protectedRange sqref="V37:W37 V40:W40" name="Range1_1_6_1_1"/>
    <protectedRange sqref="AA37 AA44:AA47 AA39 AA49:AA55 AA68 AA105 AA103 AA101 AA126:AA129 AA171 AA178 AA188 AA203" name="Range1_1_7_1_1"/>
    <protectedRange sqref="AB37:AE37 AB44:AE47 AB39:AE39 AB49:AE55 AB68:AE68 AB105 AD97 AD110 AB103:AE103 AB101 AD105:AE105 AB126 AB129 AD129:AE129 AB127:AE128 AB171 AD171:AE171 AB178 AD178:AE178 AB188 AD188:AE188 AB203 AD203:AE203" name="Range1_1_7_34_2"/>
    <protectedRange sqref="AF37 AF44:AF47 AF39 AF49:AF55 AF68 AF105 AF103 AF127:AF129 AF171 AF178 AF188 AF203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7" name="Range1_1_6_5"/>
    <protectedRange sqref="W135" name="Range1_1_6_1_3"/>
    <protectedRange sqref="V148:W150 V186:W186 V191:W191" name="Range1_1_6_2_2"/>
    <protectedRange sqref="V151 V207" name="Range1_1_6_3_1"/>
    <protectedRange sqref="AC143:AE143 AA135:AE142 AA152:AE152 AA153:AC153 AA208:AE208 AA200:AE200 AA217:AE217" name="Range1_1_7_35_1_3"/>
    <protectedRange sqref="AF135:AF143 AF152 AF208 AF200 AF217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" name="Range1_1_7_35_1_2_2"/>
    <protectedRange sqref="AF151 AF154:AF155 AF157:AF158 AF161:AF163 AF166:AF167 AF169 AF183:AF185 AF205 AF207 AF209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" name="Range1_1_7_35_1_2_2_1"/>
    <protectedRange sqref="AF176 AF173:AF174 AF181 AF194 AF197:AF198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W212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35 Y2:Z59 Z60 Y188:Z188 Y61:Z186 Y211:Z213 Z207:Z210 Y205:Z205 Z199:Z204 Y190:Z198 Y215:Z215 Z214 Y218:Z734 Z216:Z217">
    <cfRule type="cellIs" dxfId="216" priority="42678" operator="equal">
      <formula>"OPORTUNIDADE"</formula>
    </cfRule>
  </conditionalFormatting>
  <conditionalFormatting sqref="Z736 Y6:Z59 Z60 Y188:Z188 Y61:Z186 Y211:Z213 Z207:Z210 Y205:Z205 Z199:Z204 Y190:Z198 Y215:Z215 Z214 Y218:Z735 Z216:Z217">
    <cfRule type="cellIs" dxfId="215" priority="264" operator="equal">
      <formula>"NÃO"</formula>
    </cfRule>
    <cfRule type="cellIs" dxfId="214" priority="265" operator="equal">
      <formula>"SIM"</formula>
    </cfRule>
  </conditionalFormatting>
  <conditionalFormatting sqref="AZ6:AZ734">
    <cfRule type="expression" dxfId="213" priority="42720">
      <formula>#REF!=1</formula>
    </cfRule>
  </conditionalFormatting>
  <conditionalFormatting sqref="BF60 U6:U59 V60 AY6:AY738 U61:U736 BE6:BE738">
    <cfRule type="cellIs" dxfId="212" priority="42704" operator="equal">
      <formula>"ERRO"</formula>
    </cfRule>
  </conditionalFormatting>
  <conditionalFormatting sqref="BQ6:BQ155 BQ157:BQ738">
    <cfRule type="cellIs" dxfId="211" priority="42699" operator="equal">
      <formula>"Produção e Intervalo"</formula>
    </cfRule>
    <cfRule type="cellIs" dxfId="210" priority="42700" operator="equal">
      <formula>"Aderente"</formula>
    </cfRule>
    <cfRule type="cellIs" dxfId="209" priority="42701" operator="equal">
      <formula>"Intervalo"</formula>
    </cfRule>
    <cfRule type="cellIs" dxfId="208" priority="42702" operator="equal">
      <formula>"Produção"</formula>
    </cfRule>
    <cfRule type="cellIs" dxfId="207" priority="42703" operator="equal">
      <formula>"ERRO"</formula>
    </cfRule>
  </conditionalFormatting>
  <conditionalFormatting sqref="BR6:BS738">
    <cfRule type="cellIs" dxfId="206" priority="42681" operator="equal">
      <formula>"*"</formula>
    </cfRule>
    <cfRule type="cellIs" dxfId="205" priority="42682" operator="greaterThanOrEqual">
      <formula>1</formula>
    </cfRule>
    <cfRule type="cellIs" dxfId="204" priority="42683" operator="lessThan">
      <formula>1</formula>
    </cfRule>
  </conditionalFormatting>
  <conditionalFormatting sqref="BH737 BH6:BH27 BH28:BI31 BH32:BH734">
    <cfRule type="iconSet" priority="44504">
      <iconSet showValue="0">
        <cfvo type="percent" val="0"/>
        <cfvo type="num" val="1"/>
        <cfvo type="num" val="1" gte="0"/>
      </iconSet>
    </cfRule>
    <cfRule type="iconSet" priority="4450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3" priority="44521">
      <formula>#REF!=1</formula>
    </cfRule>
  </conditionalFormatting>
  <conditionalFormatting sqref="BP10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533">
    <cfRule type="iconSet" priority="44536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9 BP211:BP533">
    <cfRule type="iconSet" priority="44555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591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59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2" priority="102" operator="equal">
      <formula>"OPORTUNIDADE"</formula>
    </cfRule>
  </conditionalFormatting>
  <conditionalFormatting sqref="Z187">
    <cfRule type="cellIs" dxfId="201" priority="100" operator="equal">
      <formula>"NÃO"</formula>
    </cfRule>
    <cfRule type="cellIs" dxfId="200" priority="101" operator="equal">
      <formula>"SIM"</formula>
    </cfRule>
  </conditionalFormatting>
  <conditionalFormatting sqref="Z189">
    <cfRule type="cellIs" dxfId="199" priority="99" operator="equal">
      <formula>"OPORTUNIDADE"</formula>
    </cfRule>
  </conditionalFormatting>
  <conditionalFormatting sqref="Z189">
    <cfRule type="cellIs" dxfId="198" priority="97" operator="equal">
      <formula>"NÃO"</formula>
    </cfRule>
    <cfRule type="cellIs" dxfId="197" priority="98" operator="equal">
      <formula>"SIM"</formula>
    </cfRule>
  </conditionalFormatting>
  <conditionalFormatting sqref="BP17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196" priority="92" operator="equal">
      <formula>"OPORTUNIDADE"</formula>
    </cfRule>
  </conditionalFormatting>
  <conditionalFormatting sqref="Y187">
    <cfRule type="cellIs" dxfId="195" priority="90" operator="equal">
      <formula>"NÃO"</formula>
    </cfRule>
    <cfRule type="cellIs" dxfId="194" priority="91" operator="equal">
      <formula>"SIM"</formula>
    </cfRule>
  </conditionalFormatting>
  <conditionalFormatting sqref="Y189">
    <cfRule type="cellIs" dxfId="193" priority="89" operator="equal">
      <formula>"OPORTUNIDADE"</formula>
    </cfRule>
  </conditionalFormatting>
  <conditionalFormatting sqref="Y189">
    <cfRule type="cellIs" dxfId="192" priority="87" operator="equal">
      <formula>"NÃO"</formula>
    </cfRule>
    <cfRule type="cellIs" dxfId="191" priority="88" operator="equal">
      <formula>"SIM"</formula>
    </cfRule>
  </conditionalFormatting>
  <conditionalFormatting sqref="BP17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0" priority="38" operator="equal">
      <formula>"OPORTUNIDADE"</formula>
    </cfRule>
  </conditionalFormatting>
  <conditionalFormatting sqref="Z206">
    <cfRule type="cellIs" dxfId="189" priority="36" operator="equal">
      <formula>"NÃO"</formula>
    </cfRule>
    <cfRule type="cellIs" dxfId="188" priority="37" operator="equal">
      <formula>"SIM"</formula>
    </cfRule>
  </conditionalFormatting>
  <conditionalFormatting sqref="Y206:Y210">
    <cfRule type="cellIs" dxfId="187" priority="35" operator="equal">
      <formula>"OPORTUNIDADE"</formula>
    </cfRule>
  </conditionalFormatting>
  <conditionalFormatting sqref="Y206:Y210">
    <cfRule type="cellIs" dxfId="186" priority="33" operator="equal">
      <formula>"NÃO"</formula>
    </cfRule>
    <cfRule type="cellIs" dxfId="185" priority="34" operator="equal">
      <formula>"SIM"</formula>
    </cfRule>
  </conditionalFormatting>
  <conditionalFormatting sqref="Y204">
    <cfRule type="cellIs" dxfId="184" priority="32" operator="equal">
      <formula>"OPORTUNIDADE"</formula>
    </cfRule>
  </conditionalFormatting>
  <conditionalFormatting sqref="Y204">
    <cfRule type="cellIs" dxfId="183" priority="30" operator="equal">
      <formula>"NÃO"</formula>
    </cfRule>
    <cfRule type="cellIs" dxfId="182" priority="31" operator="equal">
      <formula>"SIM"</formula>
    </cfRule>
  </conditionalFormatting>
  <conditionalFormatting sqref="Y203">
    <cfRule type="cellIs" dxfId="181" priority="29" operator="equal">
      <formula>"OPORTUNIDADE"</formula>
    </cfRule>
  </conditionalFormatting>
  <conditionalFormatting sqref="Y203">
    <cfRule type="cellIs" dxfId="180" priority="27" operator="equal">
      <formula>"NÃO"</formula>
    </cfRule>
    <cfRule type="cellIs" dxfId="179" priority="28" operator="equal">
      <formula>"SIM"</formula>
    </cfRule>
  </conditionalFormatting>
  <conditionalFormatting sqref="Y202">
    <cfRule type="cellIs" dxfId="178" priority="26" operator="equal">
      <formula>"OPORTUNIDADE"</formula>
    </cfRule>
  </conditionalFormatting>
  <conditionalFormatting sqref="Y202">
    <cfRule type="cellIs" dxfId="177" priority="24" operator="equal">
      <formula>"NÃO"</formula>
    </cfRule>
    <cfRule type="cellIs" dxfId="176" priority="25" operator="equal">
      <formula>"SIM"</formula>
    </cfRule>
  </conditionalFormatting>
  <conditionalFormatting sqref="Y201">
    <cfRule type="cellIs" dxfId="175" priority="23" operator="equal">
      <formula>"OPORTUNIDADE"</formula>
    </cfRule>
  </conditionalFormatting>
  <conditionalFormatting sqref="Y201">
    <cfRule type="cellIs" dxfId="174" priority="21" operator="equal">
      <formula>"NÃO"</formula>
    </cfRule>
    <cfRule type="cellIs" dxfId="173" priority="22" operator="equal">
      <formula>"SIM"</formula>
    </cfRule>
  </conditionalFormatting>
  <conditionalFormatting sqref="Y200">
    <cfRule type="cellIs" dxfId="172" priority="20" operator="equal">
      <formula>"OPORTUNIDADE"</formula>
    </cfRule>
  </conditionalFormatting>
  <conditionalFormatting sqref="Y200">
    <cfRule type="cellIs" dxfId="171" priority="18" operator="equal">
      <formula>"NÃO"</formula>
    </cfRule>
    <cfRule type="cellIs" dxfId="170" priority="19" operator="equal">
      <formula>"SIM"</formula>
    </cfRule>
  </conditionalFormatting>
  <conditionalFormatting sqref="Y199">
    <cfRule type="cellIs" dxfId="169" priority="17" operator="equal">
      <formula>"OPORTUNIDADE"</formula>
    </cfRule>
  </conditionalFormatting>
  <conditionalFormatting sqref="Y199">
    <cfRule type="cellIs" dxfId="168" priority="15" operator="equal">
      <formula>"NÃO"</formula>
    </cfRule>
    <cfRule type="cellIs" dxfId="167" priority="16" operator="equal">
      <formula>"SIM"</formula>
    </cfRule>
  </conditionalFormatting>
  <conditionalFormatting sqref="BQ156">
    <cfRule type="cellIs" dxfId="166" priority="10" operator="equal">
      <formula>"Produção e Intervalo"</formula>
    </cfRule>
    <cfRule type="cellIs" dxfId="165" priority="11" operator="equal">
      <formula>"Aderente"</formula>
    </cfRule>
    <cfRule type="cellIs" dxfId="164" priority="12" operator="equal">
      <formula>"Intervalo"</formula>
    </cfRule>
    <cfRule type="cellIs" dxfId="163" priority="13" operator="equal">
      <formula>"Produção"</formula>
    </cfRule>
    <cfRule type="cellIs" dxfId="162" priority="14" operator="equal">
      <formula>"ERRO"</formula>
    </cfRule>
  </conditionalFormatting>
  <conditionalFormatting sqref="BJ165:BK16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214">
    <cfRule type="cellIs" dxfId="161" priority="6" operator="equal">
      <formula>"OPORTUNIDADE"</formula>
    </cfRule>
  </conditionalFormatting>
  <conditionalFormatting sqref="Y214">
    <cfRule type="cellIs" dxfId="160" priority="4" operator="equal">
      <formula>"NÃO"</formula>
    </cfRule>
    <cfRule type="cellIs" dxfId="159" priority="5" operator="equal">
      <formula>"SIM"</formula>
    </cfRule>
  </conditionalFormatting>
  <conditionalFormatting sqref="Y216:Y217">
    <cfRule type="cellIs" dxfId="158" priority="3" operator="equal">
      <formula>"OPORTUNIDADE"</formula>
    </cfRule>
  </conditionalFormatting>
  <conditionalFormatting sqref="Y216:Y217">
    <cfRule type="cellIs" dxfId="157" priority="1" operator="equal">
      <formula>"NÃO"</formula>
    </cfRule>
    <cfRule type="cellIs" dxfId="156" priority="2" operator="equal">
      <formula>"SIM"</formula>
    </cfRule>
  </conditionalFormatting>
  <dataValidations count="7">
    <dataValidation type="list" allowBlank="1" showInputMessage="1" showErrorMessage="1" sqref="BN34:BO35 BN26:BO27 BN31:BO32 BN48:BO48 BN40:BO40 BN86:BO88 BN54:BO64 BM737 BN93:BO95 BO103 BO105:BO106 BO108:BO109 BN130:BO131 BN116:BO116 BN127:BO128 BN133:BO133 BN118:BO125 BN146:BO147 BN142:BO142 BN136:BO138 BN153:BO153 BN163:BO163 BO113 BN159:BO159 BN161:BO161 BN140:BO140 BO157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5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5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198" sqref="A198:P21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2</v>
      </c>
      <c r="B2" s="80"/>
    </row>
    <row r="5" spans="1:16" s="82" customFormat="1" ht="11.25" customHeight="1">
      <c r="A5" s="81"/>
      <c r="B5" s="81"/>
      <c r="C5" s="258" t="s">
        <v>1565</v>
      </c>
      <c r="D5" s="259"/>
      <c r="E5" s="259"/>
      <c r="F5" s="259"/>
      <c r="G5" s="259"/>
      <c r="H5" s="259"/>
      <c r="I5" s="259"/>
      <c r="J5" s="260"/>
      <c r="K5" s="261" t="s">
        <v>1566</v>
      </c>
      <c r="L5" s="262"/>
      <c r="M5" s="262"/>
      <c r="N5" s="262"/>
      <c r="O5" s="263" t="s">
        <v>1567</v>
      </c>
      <c r="P5" s="264"/>
    </row>
    <row r="6" spans="1:16" s="82" customFormat="1" ht="15" customHeight="1">
      <c r="A6" s="74" t="s">
        <v>1568</v>
      </c>
      <c r="B6" s="83" t="s">
        <v>1569</v>
      </c>
      <c r="C6" s="84" t="s">
        <v>1019</v>
      </c>
      <c r="D6" s="85" t="s">
        <v>1020</v>
      </c>
      <c r="E6" s="84" t="s">
        <v>1570</v>
      </c>
      <c r="F6" s="84" t="s">
        <v>1010</v>
      </c>
      <c r="G6" s="84" t="s">
        <v>1014</v>
      </c>
      <c r="H6" s="130" t="s">
        <v>669</v>
      </c>
      <c r="I6" s="86" t="s">
        <v>1015</v>
      </c>
      <c r="J6" s="86" t="s">
        <v>1016</v>
      </c>
      <c r="K6" s="87" t="s">
        <v>1010</v>
      </c>
      <c r="L6" s="87" t="s">
        <v>1571</v>
      </c>
      <c r="M6" s="88" t="s">
        <v>669</v>
      </c>
      <c r="N6" s="89" t="s">
        <v>1014</v>
      </c>
      <c r="O6" s="90" t="s">
        <v>1057</v>
      </c>
      <c r="P6" s="151" t="s">
        <v>1572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Reprogramado partida de ZFH para ZTO em D+1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Realizando deslocamento ZLI para ZYU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Em deslocamento para ZRO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pronta 08:32/Sem oportunidade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não solicita intervalo/Josiel não está mais na empresa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pronta 08:32/Sem oportunidade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Macro 1 09:04/Sem oportunidade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 xml:space="preserve">Descarga ok 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 xml:space="preserve">Em intervalo as 08:40, realizou 1 solda 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 xml:space="preserve">Realizou 2 soldas 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 xml:space="preserve">Em intervalo as 08:50, realizou 2 soldas 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>Sem oportunidade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pronta 09:24/Sem oportunidade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pronta 08:41/Sem oportunidade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Turma pronta 09:24/Sem oportunidade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Realizado trabalho no acidente em ZJA.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Macro 1 08:37/Lic. 10:55/Em inspeção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Macro 1 08:05/Lic. 10:09/Em deslocamento para o acidente em ZJA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Não solicitou intervalo - Sem contato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Cancelado intervalo em D, devido caminhã da TMC interditado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Realizado intervalo para carregamento de tampões em ZPN-ZXB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realizando serviços de fechamento em outro local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Devido impacto do acidente, sem oportunidade de intervalo em D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1">
        <f>IF(SP_NORTE!B86="","*",SP_NORTE!B86)</f>
        <v>45937</v>
      </c>
      <c r="B87" s="92" t="str">
        <f>IF(SP_NORTE!X86="","*",SP_NORTE!X86)</f>
        <v>Oportunidade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pronta 09:10/Sem oportunidade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pronta 08:39/Sem oportunidade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pronta 08:39/Sem oportunidade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pronta 08:39/Sem oportunidade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pronta 08:46/Sem oportunidade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 xml:space="preserve">Não solicita/Sem turma para acompanhar 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Macro 1 08:01/Sem oportunidade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Macro 1 11:31/Sem oportunidade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não solicitou intervalo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pronta 09:10/Sem oportunidade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pronta 07:47/Chuva no local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Sem condutor para solicitar macro 1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Sem intervalo devido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 xml:space="preserve">Sem oportunidade devido circulação 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 xml:space="preserve">Sem oportunidade devido circulação 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Em inspeção R7D de ZTO-ZRX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 xml:space="preserve">Deslocamento ok 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>MC1 07:46, em inspeção Sperry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Realizando inspeção RD7 entre ZRX-ZAC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*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*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>
        <f>IF(SP_NORTE!B197="","*",SP_NORTE!B197)</f>
        <v>45945</v>
      </c>
      <c r="B197" s="92" t="str">
        <f>IF(SP_NORTE!X197="","*",SP_NORTE!X197)</f>
        <v>Oportunidade</v>
      </c>
      <c r="C197" s="92" t="str">
        <f>IF(SP_NORTE!S197="","*",SP_NORTE!S197)</f>
        <v>SP NORTE</v>
      </c>
      <c r="D197" s="92" t="str">
        <f>IF(SP_NORTE!T197="","*",SP_NORTE!T197)</f>
        <v>ZEB-ZCZ</v>
      </c>
      <c r="E197" s="92" t="str">
        <f>IF(SP_NORTE!D197="","*",SP_NORTE!D197)</f>
        <v xml:space="preserve">TURMA FIXA VIA </v>
      </c>
      <c r="F197" s="92" t="str">
        <f>IF(SP_NORTE!H197="","*",SP_NORTE!H197)</f>
        <v>-</v>
      </c>
      <c r="G197" s="92" t="str">
        <f>IF(SP_NORTE!M197="","*",SP_NORTE!M197)</f>
        <v>ZEH</v>
      </c>
      <c r="H197" s="131">
        <f>IF(SP_NORTE!K197="","*",SP_NORTE!K197)</f>
        <v>190</v>
      </c>
      <c r="I197" s="128">
        <f>IF(SP_NORTE!O197="","*",SP_NORTE!O197)</f>
        <v>0.5</v>
      </c>
      <c r="J197" s="128">
        <f>IF(SP_NORTE!P197="","*",SP_NORTE!P197)</f>
        <v>4.1666666666666664E-2</v>
      </c>
      <c r="K197" s="92" t="str">
        <f>IF(SP_NORTE!AK197="","*",SP_NORTE!AK197)</f>
        <v>-</v>
      </c>
      <c r="L197" s="92" t="str">
        <f>IF(SP_NORTE!AM197="","*",SP_NORTE!AM197)</f>
        <v>ZEH</v>
      </c>
      <c r="M197" s="92">
        <f>IF(SP_NORTE!AP197="","*",SP_NORTE!AP197)</f>
        <v>190</v>
      </c>
      <c r="N197" s="92" t="str">
        <f>IF(SP_NORTE!AM197="","*",SP_NORTE!AM197)</f>
        <v>ZEH</v>
      </c>
      <c r="O197" s="124">
        <f>IF(SP_NORTE!BH197="","*",SP_NORTE!BH197)</f>
        <v>2</v>
      </c>
      <c r="P197" s="187" t="str">
        <f>IF($A$2=1,IF(SP_NORTE!BJ197="","*",SP_NORTE!BJ197),IF(SP_NORTE!BK197="","*",SP_NORTE!BK197))</f>
        <v>Realizado intervalo para substituição de tampão</v>
      </c>
    </row>
    <row r="198" spans="1:16">
      <c r="A198" s="91">
        <f>IF(SP_NORTE!B198="","*",SP_NORTE!B198)</f>
        <v>45945</v>
      </c>
      <c r="B198" s="92" t="str">
        <f>IF(SP_NORTE!X198="","*",SP_NORTE!X198)</f>
        <v>Oportunidade</v>
      </c>
      <c r="C198" s="92" t="str">
        <f>IF(SP_NORTE!S198="","*",SP_NORTE!S198)</f>
        <v>SP NORTE</v>
      </c>
      <c r="D198" s="92" t="str">
        <f>IF(SP_NORTE!T198="","*",SP_NORTE!T198)</f>
        <v>TMI-ZEB</v>
      </c>
      <c r="E198" s="92" t="str">
        <f>IF(SP_NORTE!D198="","*",SP_NORTE!D198)</f>
        <v>JULIO (TP-697)</v>
      </c>
      <c r="F198" s="92" t="str">
        <f>IF(SP_NORTE!H198="","*",SP_NORTE!H198)</f>
        <v>ZED1</v>
      </c>
      <c r="G198" s="92" t="str">
        <f>IF(SP_NORTE!M198="","*",SP_NORTE!M198)</f>
        <v>ZUR-ZUE</v>
      </c>
      <c r="H198" s="131">
        <f>IF(SP_NORTE!K198="","*",SP_NORTE!K198)</f>
        <v>397.1</v>
      </c>
      <c r="I198" s="128">
        <f>IF(SP_NORTE!O198="","*",SP_NORTE!O198)</f>
        <v>0.3888888888888889</v>
      </c>
      <c r="J198" s="128">
        <f>IF(SP_NORTE!P198="","*",SP_NORTE!P198)</f>
        <v>6.25E-2</v>
      </c>
      <c r="K198" s="92" t="str">
        <f>IF(SP_NORTE!AK198="","*",SP_NORTE!AK198)</f>
        <v>ZED1</v>
      </c>
      <c r="L198" s="92" t="str">
        <f>IF(SP_NORTE!AM198="","*",SP_NORTE!AM198)</f>
        <v>ZUR-ZUE</v>
      </c>
      <c r="M198" s="92">
        <f>IF(SP_NORTE!AP198="","*",SP_NORTE!AP198)</f>
        <v>397.1</v>
      </c>
      <c r="N198" s="92" t="str">
        <f>IF(SP_NORTE!AM198="","*",SP_NORTE!AM198)</f>
        <v>ZUR-ZUE</v>
      </c>
      <c r="O198" s="124">
        <f>IF(SP_NORTE!BH198="","*",SP_NORTE!BH198)</f>
        <v>2</v>
      </c>
      <c r="P198" s="187" t="str">
        <f>IF($A$2=1,IF(SP_NORTE!BJ198="","*",SP_NORTE!BJ198),IF(SP_NORTE!BK198="","*",SP_NORTE!BK198))</f>
        <v>Realizado intervalo para exec. de solda no km 397+100 em 394ZUE / Prod. 1 Solda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2</v>
      </c>
      <c r="P199" s="187" t="str">
        <f>IF($A$2=1,IF(SP_NORTE!BJ199="","*",SP_NORTE!BJ199),IF(SP_NORTE!BK199="","*",SP_NORTE!BK199))</f>
        <v>Realizado intervalo para limpeza de lastro no km 393+500 em ZUR394 / Prod. 50m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8.3333333333333329E-2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1</v>
      </c>
      <c r="P200" s="187" t="str">
        <f>IF($A$2=1,IF(SP_NORTE!BJ200="","*",SP_NORTE!BJ200),IF(SP_NORTE!BK200="","*",SP_NORTE!BK200))</f>
        <v>Solicitado MC1 às 08h38, previsão de FX para socaria no km 360+200 entre ZED361 após às 12h00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Realizado intervalo para exec. de soldas no km 205+600 em ZRU205 / Prod. 1 Solda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Realizado intervalo para detecção ultrassom sperry + R7D embarcado em inspeção entre ZEH-ZCZ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Realizado intervalo para posicionamento de trilho em 136ZCV / ZCV2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1</v>
      </c>
      <c r="P204" s="187" t="str">
        <f>IF($A$2=1,IF(SP_NORTE!BJ204="","*",SP_NORTE!BJ204),IF(SP_NORTE!BK204="","*",SP_NORTE!BK204))</f>
        <v>Em intervalo para desc. de pedra no km 15+000 ao km 16+000 em K14K18 (Local do Acidente)</v>
      </c>
    </row>
    <row r="205" spans="1:16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8.3333333333333329E-2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>
        <f>IF(SP_NORTE!BH205="","*",SP_NORTE!BH205)</f>
        <v>1</v>
      </c>
      <c r="P205" s="187" t="str">
        <f>IF($A$2=1,IF(SP_NORTE!BJ205="","*",SP_NORTE!BJ205),IF(SP_NORTE!BK205="","*",SP_NORTE!BK205))</f>
        <v>Solicitado MC1 às 09h22 para socaria no local do acidente no km 15+000 / Prev. partir após R73 12h00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0</v>
      </c>
      <c r="P206" s="187" t="str">
        <f>IF($A$2=1,IF(SP_NORTE!BJ206="","*",SP_NORTE!BJ206),IF(SP_NORTE!BK206="","*",SP_NORTE!BK206))</f>
        <v>Alinhamento do CCO com PCM Via para anexar composição em trem (Ainda sem mais informações)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Realizado intervalo  para exec. de solda no km 244+500 entre ZTO-ZOI / Prod. 2 Soldas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ZSK1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ZSK1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2</v>
      </c>
      <c r="P208" s="187" t="str">
        <f>IF($A$2=1,IF(SP_NORTE!BJ208="","*",SP_NORTE!BJ208),IF(SP_NORTE!BK208="","*",SP_NORTE!BK208))</f>
        <v>Realizado intervalo para exec. de solda no km 206+100 em ZSKPAT2 / Prod. 1 Solda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1</v>
      </c>
      <c r="P209" s="187" t="str">
        <f>IF($A$2=1,IF(SP_NORTE!BJ209="","*",SP_NORTE!BJ209),IF(SP_NORTE!BK209="","*",SP_NORTE!BK209))</f>
        <v>Acionado 2 Maq. FIXOS e 2 Auxiliares / Realizar MNB em ZSK e após deslocamento para ZLI (Prev. em ZSK 13h30)</v>
      </c>
    </row>
    <row r="210" spans="1:16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0</v>
      </c>
      <c r="P210" s="187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1" spans="1:16" hidden="1">
      <c r="A211" s="91" t="str">
        <f>IF(SP_NORTE!B211="","*",SP_NORTE!B211)</f>
        <v>*</v>
      </c>
      <c r="B211" s="92" t="str">
        <f>IF(SP_NORTE!X211="","*",SP_NORTE!X211)</f>
        <v>*</v>
      </c>
      <c r="C211" s="92" t="str">
        <f>IF(SP_NORTE!S211="","*",SP_NORTE!S211)</f>
        <v>-</v>
      </c>
      <c r="D211" s="92" t="str">
        <f>IF(SP_NORTE!T211="","*",SP_NORTE!T211)</f>
        <v>-</v>
      </c>
      <c r="E211" s="92" t="str">
        <f>IF(SP_NORTE!D211="","*",SP_NORTE!D211)</f>
        <v>*</v>
      </c>
      <c r="F211" s="92" t="str">
        <f>IF(SP_NORTE!H211="","*",SP_NORTE!H211)</f>
        <v>-</v>
      </c>
      <c r="G211" s="92" t="str">
        <f>IF(SP_NORTE!M211="","*",SP_NORTE!M211)</f>
        <v>-</v>
      </c>
      <c r="H211" s="131" t="str">
        <f>IF(SP_NORTE!K211="","*",SP_NORTE!K211)</f>
        <v>*</v>
      </c>
      <c r="I211" s="128" t="str">
        <f>IF(SP_NORTE!O211="","*",SP_NORTE!O211)</f>
        <v>*</v>
      </c>
      <c r="J211" s="128" t="str">
        <f>IF(SP_NORTE!P211="","*",SP_NORTE!P211)</f>
        <v>*</v>
      </c>
      <c r="K211" s="92" t="str">
        <f>IF(SP_NORTE!AK211="","*",SP_NORTE!AK211)</f>
        <v>-</v>
      </c>
      <c r="L211" s="92" t="str">
        <f>IF(SP_NORTE!AM211="","*",SP_NORTE!AM211)</f>
        <v>-</v>
      </c>
      <c r="M211" s="92">
        <f>IF(SP_NORTE!AP211="","*",SP_NORTE!AP211)</f>
        <v>0</v>
      </c>
      <c r="N211" s="92" t="str">
        <f>IF(SP_NORTE!AM211="","*",SP_NORTE!AM211)</f>
        <v>-</v>
      </c>
      <c r="O211" s="124" t="str">
        <f>IF(SP_NORTE!BH211="","*",SP_NORTE!BH211)</f>
        <v>*</v>
      </c>
      <c r="P211" s="187" t="str">
        <f>IF($A$2=1,IF(SP_NORTE!BJ211="","*",SP_NORTE!BJ211),IF(SP_NORTE!BK211="","*",SP_NORTE!BK211))</f>
        <v>*</v>
      </c>
    </row>
    <row r="212" spans="1:16" hidden="1">
      <c r="A212" s="91" t="str">
        <f>IF(SP_NORTE!B212="","*",SP_NORTE!B212)</f>
        <v>*</v>
      </c>
      <c r="B212" s="92" t="str">
        <f>IF(SP_NORTE!X212="","*",SP_NORTE!X212)</f>
        <v>*</v>
      </c>
      <c r="C212" s="92" t="str">
        <f>IF(SP_NORTE!S212="","*",SP_NORTE!S212)</f>
        <v>-</v>
      </c>
      <c r="D212" s="92" t="str">
        <f>IF(SP_NORTE!T212="","*",SP_NORTE!T212)</f>
        <v>-</v>
      </c>
      <c r="E212" s="92" t="str">
        <f>IF(SP_NORTE!D212="","*",SP_NORTE!D212)</f>
        <v>*</v>
      </c>
      <c r="F212" s="92" t="str">
        <f>IF(SP_NORTE!H212="","*",SP_NORTE!H212)</f>
        <v>-</v>
      </c>
      <c r="G212" s="92" t="str">
        <f>IF(SP_NORTE!M212="","*",SP_NORTE!M212)</f>
        <v>-</v>
      </c>
      <c r="H212" s="131" t="str">
        <f>IF(SP_NORTE!K212="","*",SP_NORTE!K212)</f>
        <v>*</v>
      </c>
      <c r="I212" s="128" t="str">
        <f>IF(SP_NORTE!O212="","*",SP_NORTE!O212)</f>
        <v>*</v>
      </c>
      <c r="J212" s="128" t="str">
        <f>IF(SP_NORTE!P212="","*",SP_NORTE!P212)</f>
        <v>*</v>
      </c>
      <c r="K212" s="92" t="str">
        <f>IF(SP_NORTE!AK212="","*",SP_NORTE!AK212)</f>
        <v>-</v>
      </c>
      <c r="L212" s="92" t="str">
        <f>IF(SP_NORTE!AM212="","*",SP_NORTE!AM212)</f>
        <v>-</v>
      </c>
      <c r="M212" s="92">
        <f>IF(SP_NORTE!AP212="","*",SP_NORTE!AP212)</f>
        <v>0</v>
      </c>
      <c r="N212" s="92" t="str">
        <f>IF(SP_NORTE!AM212="","*",SP_NORTE!AM212)</f>
        <v>-</v>
      </c>
      <c r="O212" s="124" t="str">
        <f>IF(SP_NORTE!BH212="","*",SP_NORTE!BH212)</f>
        <v>*</v>
      </c>
      <c r="P212" s="187" t="str">
        <f>IF($A$2=1,IF(SP_NORTE!BJ212="","*",SP_NORTE!BJ212),IF(SP_NORTE!BK212="","*",SP_NORTE!BK212))</f>
        <v>*</v>
      </c>
    </row>
    <row r="213" spans="1:16" hidden="1">
      <c r="A213" s="91">
        <f>IF(SP_NORTE!B213="","*",SP_NORTE!B213)</f>
        <v>45946</v>
      </c>
      <c r="B213" s="92" t="str">
        <f>IF(SP_NORTE!X213="","*",SP_NORTE!X213)</f>
        <v>Oportunidade</v>
      </c>
      <c r="C213" s="92" t="str">
        <f>IF(SP_NORTE!S213="","*",SP_NORTE!S213)</f>
        <v>SP NORTE</v>
      </c>
      <c r="D213" s="92" t="str">
        <f>IF(SP_NORTE!T213="","*",SP_NORTE!T213)</f>
        <v>TMI-ZEB</v>
      </c>
      <c r="E213" s="92" t="str">
        <f>IF(SP_NORTE!D213="","*",SP_NORTE!D213)</f>
        <v>DARCI (TMC-657)</v>
      </c>
      <c r="F213" s="92" t="str">
        <f>IF(SP_NORTE!H213="","*",SP_NORTE!H213)</f>
        <v>-</v>
      </c>
      <c r="G213" s="92" t="str">
        <f>IF(SP_NORTE!M213="","*",SP_NORTE!M213)</f>
        <v>ZTF-N</v>
      </c>
      <c r="H213" s="131">
        <f>IF(SP_NORTE!K213="","*",SP_NORTE!K213)</f>
        <v>410.40300000000002</v>
      </c>
      <c r="I213" s="128">
        <f>IF(SP_NORTE!O213="","*",SP_NORTE!O213)</f>
        <v>0.4375</v>
      </c>
      <c r="J213" s="128">
        <f>IF(SP_NORTE!P213="","*",SP_NORTE!P213)</f>
        <v>8.3333333333333329E-2</v>
      </c>
      <c r="K213" s="92" t="str">
        <f>IF(SP_NORTE!AK213="","*",SP_NORTE!AK213)</f>
        <v>-</v>
      </c>
      <c r="L213" s="92" t="str">
        <f>IF(SP_NORTE!AM213="","*",SP_NORTE!AM213)</f>
        <v>ZTF-N</v>
      </c>
      <c r="M213" s="92">
        <f>IF(SP_NORTE!AP213="","*",SP_NORTE!AP213)</f>
        <v>410.40300000000002</v>
      </c>
      <c r="N213" s="92" t="str">
        <f>IF(SP_NORTE!AM213="","*",SP_NORTE!AM213)</f>
        <v>ZTF-N</v>
      </c>
      <c r="O213" s="124" t="str">
        <f>IF(SP_NORTE!BH213="","*",SP_NORTE!BH213)</f>
        <v>*</v>
      </c>
      <c r="P213" s="187" t="str">
        <f>IF($A$2=1,IF(SP_NORTE!BJ213="","*",SP_NORTE!BJ213),IF(SP_NORTE!BK213="","*",SP_NORTE!BK213))</f>
        <v>*</v>
      </c>
    </row>
    <row r="214" spans="1:16" hidden="1">
      <c r="A214" s="91">
        <f>IF(SP_NORTE!B214="","*",SP_NORTE!B214)</f>
        <v>45946</v>
      </c>
      <c r="B214" s="92" t="str">
        <f>IF(SP_NORTE!X214="","*",SP_NORTE!X214)</f>
        <v>Oportunidade</v>
      </c>
      <c r="C214" s="92" t="str">
        <f>IF(SP_NORTE!S214="","*",SP_NORTE!S214)</f>
        <v>SP NORTE</v>
      </c>
      <c r="D214" s="92" t="str">
        <f>IF(SP_NORTE!T214="","*",SP_NORTE!T214)</f>
        <v>TMI-ZEB</v>
      </c>
      <c r="E214" s="92" t="str">
        <f>IF(SP_NORTE!D214="","*",SP_NORTE!D214)</f>
        <v>IGOR (TF-660)</v>
      </c>
      <c r="F214" s="92" t="str">
        <f>IF(SP_NORTE!H214="","*",SP_NORTE!H214)</f>
        <v>-</v>
      </c>
      <c r="G214" s="92" t="str">
        <f>IF(SP_NORTE!M214="","*",SP_NORTE!M214)</f>
        <v>ZUR-ZUE</v>
      </c>
      <c r="H214" s="131">
        <f>IF(SP_NORTE!K214="","*",SP_NORTE!K214)</f>
        <v>393.5</v>
      </c>
      <c r="I214" s="128">
        <f>IF(SP_NORTE!O214="","*",SP_NORTE!O214)</f>
        <v>0.41666666666666669</v>
      </c>
      <c r="J214" s="128">
        <f>IF(SP_NORTE!P214="","*",SP_NORTE!P214)</f>
        <v>4.1666666666666664E-2</v>
      </c>
      <c r="K214" s="92" t="str">
        <f>IF(SP_NORTE!AK214="","*",SP_NORTE!AK214)</f>
        <v>-</v>
      </c>
      <c r="L214" s="92" t="str">
        <f>IF(SP_NORTE!AM214="","*",SP_NORTE!AM214)</f>
        <v>ZUR-ZUE</v>
      </c>
      <c r="M214" s="92">
        <f>IF(SP_NORTE!AP214="","*",SP_NORTE!AP214)</f>
        <v>393.5</v>
      </c>
      <c r="N214" s="92" t="str">
        <f>IF(SP_NORTE!AM214="","*",SP_NORTE!AM214)</f>
        <v>ZUR-ZUE</v>
      </c>
      <c r="O214" s="124" t="str">
        <f>IF(SP_NORTE!BH214="","*",SP_NORTE!BH214)</f>
        <v>*</v>
      </c>
      <c r="P214" s="187" t="str">
        <f>IF($A$2=1,IF(SP_NORTE!BJ214="","*",SP_NORTE!BJ214),IF(SP_NORTE!BK214="","*",SP_NORTE!BK214))</f>
        <v>*</v>
      </c>
    </row>
    <row r="215" spans="1:16" hidden="1">
      <c r="A215" s="91">
        <f>IF(SP_NORTE!B215="","*",SP_NORTE!B215)</f>
        <v>45946</v>
      </c>
      <c r="B215" s="92" t="str">
        <f>IF(SP_NORTE!X215="","*",SP_NORTE!X215)</f>
        <v>Oportunidade</v>
      </c>
      <c r="C215" s="92" t="str">
        <f>IF(SP_NORTE!S215="","*",SP_NORTE!S215)</f>
        <v>-</v>
      </c>
      <c r="D215" s="92" t="str">
        <f>IF(SP_NORTE!T215="","*",SP_NORTE!T215)</f>
        <v>-</v>
      </c>
      <c r="E215" s="92" t="str">
        <f>IF(SP_NORTE!D215="","*",SP_NORTE!D215)</f>
        <v>JULIO (TP-697)</v>
      </c>
      <c r="F215" s="92" t="str">
        <f>IF(SP_NORTE!H215="","*",SP_NORTE!H215)</f>
        <v>-</v>
      </c>
      <c r="G215" s="92" t="str">
        <f>IF(SP_NORTE!M215="","*",SP_NORTE!M215)</f>
        <v>-</v>
      </c>
      <c r="H215" s="131" t="str">
        <f>IF(SP_NORTE!K215="","*",SP_NORTE!K215)</f>
        <v>*</v>
      </c>
      <c r="I215" s="128" t="str">
        <f>IF(SP_NORTE!O215="","*",SP_NORTE!O215)</f>
        <v>*</v>
      </c>
      <c r="J215" s="128" t="str">
        <f>IF(SP_NORTE!P215="","*",SP_NORTE!P215)</f>
        <v>*</v>
      </c>
      <c r="K215" s="92" t="str">
        <f>IF(SP_NORTE!AK215="","*",SP_NORTE!AK215)</f>
        <v>-</v>
      </c>
      <c r="L215" s="92" t="str">
        <f>IF(SP_NORTE!AM215="","*",SP_NORTE!AM215)</f>
        <v>-</v>
      </c>
      <c r="M215" s="92">
        <f>IF(SP_NORTE!AP215="","*",SP_NORTE!AP215)</f>
        <v>0</v>
      </c>
      <c r="N215" s="92" t="str">
        <f>IF(SP_NORTE!AM215="","*",SP_NORTE!AM215)</f>
        <v>-</v>
      </c>
      <c r="O215" s="124" t="str">
        <f>IF(SP_NORTE!BH215="","*",SP_NORTE!BH215)</f>
        <v>*</v>
      </c>
      <c r="P215" s="187" t="str">
        <f>IF($A$2=1,IF(SP_NORTE!BJ215="","*",SP_NORTE!BJ215),IF(SP_NORTE!BK215="","*",SP_NORTE!BK215))</f>
        <v>*</v>
      </c>
    </row>
    <row r="216" spans="1:16" hidden="1">
      <c r="A216" s="91">
        <f>IF(SP_NORTE!B216="","*",SP_NORTE!B216)</f>
        <v>45946</v>
      </c>
      <c r="B216" s="92" t="str">
        <f>IF(SP_NORTE!X216="","*",SP_NORTE!X216)</f>
        <v>Oportunidade</v>
      </c>
      <c r="C216" s="92" t="str">
        <f>IF(SP_NORTE!S216="","*",SP_NORTE!S216)</f>
        <v>-</v>
      </c>
      <c r="D216" s="92" t="str">
        <f>IF(SP_NORTE!T216="","*",SP_NORTE!T216)</f>
        <v>-</v>
      </c>
      <c r="E216" s="92" t="str">
        <f>IF(SP_NORTE!D216="","*",SP_NORTE!D216)</f>
        <v>JOVÂNIO (TP-850)</v>
      </c>
      <c r="F216" s="92" t="str">
        <f>IF(SP_NORTE!H216="","*",SP_NORTE!H216)</f>
        <v>-</v>
      </c>
      <c r="G216" s="92" t="str">
        <f>IF(SP_NORTE!M216="","*",SP_NORTE!M216)</f>
        <v>-</v>
      </c>
      <c r="H216" s="131" t="str">
        <f>IF(SP_NORTE!K216="","*",SP_NORTE!K216)</f>
        <v>*</v>
      </c>
      <c r="I216" s="128" t="str">
        <f>IF(SP_NORTE!O216="","*",SP_NORTE!O216)</f>
        <v>*</v>
      </c>
      <c r="J216" s="128" t="str">
        <f>IF(SP_NORTE!P216="","*",SP_NORTE!P216)</f>
        <v>*</v>
      </c>
      <c r="K216" s="92" t="str">
        <f>IF(SP_NORTE!AK216="","*",SP_NORTE!AK216)</f>
        <v>-</v>
      </c>
      <c r="L216" s="92" t="str">
        <f>IF(SP_NORTE!AM216="","*",SP_NORTE!AM216)</f>
        <v>-</v>
      </c>
      <c r="M216" s="92">
        <f>IF(SP_NORTE!AP216="","*",SP_NORTE!AP216)</f>
        <v>0</v>
      </c>
      <c r="N216" s="92" t="str">
        <f>IF(SP_NORTE!AM216="","*",SP_NORTE!AM216)</f>
        <v>-</v>
      </c>
      <c r="O216" s="124" t="str">
        <f>IF(SP_NORTE!BH216="","*",SP_NORTE!BH216)</f>
        <v>*</v>
      </c>
      <c r="P216" s="187" t="str">
        <f>IF($A$2=1,IF(SP_NORTE!BJ216="","*",SP_NORTE!BJ216),IF(SP_NORTE!BK216="","*",SP_NORTE!BK216))</f>
        <v>*</v>
      </c>
    </row>
    <row r="217" spans="1:16" hidden="1">
      <c r="A217" s="91">
        <f>IF(SP_NORTE!B217="","*",SP_NORTE!B217)</f>
        <v>45946</v>
      </c>
      <c r="B217" s="92" t="str">
        <f>IF(SP_NORTE!X217="","*",SP_NORTE!X217)</f>
        <v>Oportunidade</v>
      </c>
      <c r="C217" s="92" t="str">
        <f>IF(SP_NORTE!S217="","*",SP_NORTE!S217)</f>
        <v>SP NORTE</v>
      </c>
      <c r="D217" s="92" t="str">
        <f>IF(SP_NORTE!T217="","*",SP_NORTE!T217)</f>
        <v>TMI-ZEB</v>
      </c>
      <c r="E217" s="92" t="str">
        <f>IF(SP_NORTE!D217="","*",SP_NORTE!D217)</f>
        <v>V88</v>
      </c>
      <c r="F217" s="92" t="str">
        <f>IF(SP_NORTE!H217="","*",SP_NORTE!H217)</f>
        <v>ZJA2</v>
      </c>
      <c r="G217" s="92" t="str">
        <f>IF(SP_NORTE!M217="","*",SP_NORTE!M217)</f>
        <v>ZED-ZJA</v>
      </c>
      <c r="H217" s="131">
        <f>IF(SP_NORTE!K217="","*",SP_NORTE!K217)</f>
        <v>358.42</v>
      </c>
      <c r="I217" s="128">
        <f>IF(SP_NORTE!O217="","*",SP_NORTE!O217)</f>
        <v>0.375</v>
      </c>
      <c r="J217" s="128">
        <f>IF(SP_NORTE!P217="","*",SP_NORTE!P217)</f>
        <v>8.3333333333333329E-2</v>
      </c>
      <c r="K217" s="92" t="str">
        <f>IF(SP_NORTE!AK217="","*",SP_NORTE!AK217)</f>
        <v>ZJA2</v>
      </c>
      <c r="L217" s="92" t="str">
        <f>IF(SP_NORTE!AM217="","*",SP_NORTE!AM217)</f>
        <v>ZED-ZJA</v>
      </c>
      <c r="M217" s="92">
        <f>IF(SP_NORTE!AP217="","*",SP_NORTE!AP217)</f>
        <v>358.42</v>
      </c>
      <c r="N217" s="92" t="str">
        <f>IF(SP_NORTE!AM217="","*",SP_NORTE!AM217)</f>
        <v>ZED-ZJA</v>
      </c>
      <c r="O217" s="124" t="str">
        <f>IF(SP_NORTE!BH217="","*",SP_NORTE!BH217)</f>
        <v>*</v>
      </c>
      <c r="P217" s="187" t="str">
        <f>IF($A$2=1,IF(SP_NORTE!BJ217="","*",SP_NORTE!BJ217),IF(SP_NORTE!BK217="","*",SP_NORTE!BK217))</f>
        <v>*</v>
      </c>
    </row>
    <row r="218" spans="1:16" hidden="1">
      <c r="A218" s="91">
        <f>IF(SP_NORTE!B218="","*",SP_NORTE!B218)</f>
        <v>45946</v>
      </c>
      <c r="B218" s="92" t="str">
        <f>IF(SP_NORTE!X218="","*",SP_NORTE!X218)</f>
        <v>*</v>
      </c>
      <c r="C218" s="92" t="str">
        <f>IF(SP_NORTE!S218="","*",SP_NORTE!S218)</f>
        <v>-</v>
      </c>
      <c r="D218" s="92" t="str">
        <f>IF(SP_NORTE!T218="","*",SP_NORTE!T218)</f>
        <v>-</v>
      </c>
      <c r="E218" s="92" t="str">
        <f>IF(SP_NORTE!D218="","*",SP_NORTE!D218)</f>
        <v>*</v>
      </c>
      <c r="F218" s="92" t="str">
        <f>IF(SP_NORTE!H218="","*",SP_NORTE!H218)</f>
        <v>-</v>
      </c>
      <c r="G218" s="92" t="str">
        <f>IF(SP_NORTE!M218="","*",SP_NORTE!M218)</f>
        <v>-</v>
      </c>
      <c r="H218" s="131" t="str">
        <f>IF(SP_NORTE!K218="","*",SP_NORTE!K218)</f>
        <v>*</v>
      </c>
      <c r="I218" s="128" t="str">
        <f>IF(SP_NORTE!O218="","*",SP_NORTE!O218)</f>
        <v>*</v>
      </c>
      <c r="J218" s="128" t="str">
        <f>IF(SP_NORTE!P218="","*",SP_NORTE!P218)</f>
        <v>*</v>
      </c>
      <c r="K218" s="92" t="str">
        <f>IF(SP_NORTE!AK218="","*",SP_NORTE!AK218)</f>
        <v>-</v>
      </c>
      <c r="L218" s="92" t="str">
        <f>IF(SP_NORTE!AM218="","*",SP_NORTE!AM218)</f>
        <v>-</v>
      </c>
      <c r="M218" s="92">
        <f>IF(SP_NORTE!AP218="","*",SP_NORTE!AP218)</f>
        <v>0</v>
      </c>
      <c r="N218" s="92" t="str">
        <f>IF(SP_NORTE!AM218="","*",SP_NORTE!AM218)</f>
        <v>-</v>
      </c>
      <c r="O218" s="124" t="str">
        <f>IF(SP_NORTE!BH218="","*",SP_NORTE!BH218)</f>
        <v>*</v>
      </c>
      <c r="P218" s="187" t="str">
        <f>IF($A$2=1,IF(SP_NORTE!BJ218="","*",SP_NORTE!BJ218),IF(SP_NORTE!BK218="","*",SP_NORTE!BK218))</f>
        <v>*</v>
      </c>
    </row>
    <row r="219" spans="1:16" hidden="1">
      <c r="A219" s="91">
        <f>IF(SP_NORTE!B219="","*",SP_NORTE!B219)</f>
        <v>45946</v>
      </c>
      <c r="B219" s="92" t="str">
        <f>IF(SP_NORTE!X219="","*",SP_NORTE!X219)</f>
        <v>*</v>
      </c>
      <c r="C219" s="92" t="str">
        <f>IF(SP_NORTE!S219="","*",SP_NORTE!S219)</f>
        <v>-</v>
      </c>
      <c r="D219" s="92" t="str">
        <f>IF(SP_NORTE!T219="","*",SP_NORTE!T219)</f>
        <v>-</v>
      </c>
      <c r="E219" s="92" t="str">
        <f>IF(SP_NORTE!D219="","*",SP_NORTE!D219)</f>
        <v>*</v>
      </c>
      <c r="F219" s="92" t="str">
        <f>IF(SP_NORTE!H219="","*",SP_NORTE!H219)</f>
        <v>-</v>
      </c>
      <c r="G219" s="92" t="str">
        <f>IF(SP_NORTE!M219="","*",SP_NORTE!M219)</f>
        <v>-</v>
      </c>
      <c r="H219" s="131" t="str">
        <f>IF(SP_NORTE!K219="","*",SP_NORTE!K219)</f>
        <v>*</v>
      </c>
      <c r="I219" s="128" t="str">
        <f>IF(SP_NORTE!O219="","*",SP_NORTE!O219)</f>
        <v>*</v>
      </c>
      <c r="J219" s="128" t="str">
        <f>IF(SP_NORTE!P219="","*",SP_NORTE!P219)</f>
        <v>*</v>
      </c>
      <c r="K219" s="92" t="str">
        <f>IF(SP_NORTE!AK219="","*",SP_NORTE!AK219)</f>
        <v>-</v>
      </c>
      <c r="L219" s="92" t="str">
        <f>IF(SP_NORTE!AM219="","*",SP_NORTE!AM219)</f>
        <v>-</v>
      </c>
      <c r="M219" s="92">
        <f>IF(SP_NORTE!AP219="","*",SP_NORTE!AP219)</f>
        <v>0</v>
      </c>
      <c r="N219" s="92" t="str">
        <f>IF(SP_NORTE!AM219="","*",SP_NORTE!AM219)</f>
        <v>-</v>
      </c>
      <c r="O219" s="124" t="str">
        <f>IF(SP_NORTE!BH219="","*",SP_NORTE!BH219)</f>
        <v>*</v>
      </c>
      <c r="P219" s="187" t="str">
        <f>IF($A$2=1,IF(SP_NORTE!BJ219="","*",SP_NORTE!BJ219),IF(SP_NORTE!BK219="","*",SP_NORTE!BK219))</f>
        <v>*</v>
      </c>
    </row>
    <row r="220" spans="1:16" hidden="1">
      <c r="A220" s="91">
        <f>IF(SP_NORTE!B220="","*",SP_NORTE!B220)</f>
        <v>45946</v>
      </c>
      <c r="B220" s="92" t="str">
        <f>IF(SP_NORTE!X220="","*",SP_NORTE!X220)</f>
        <v>*</v>
      </c>
      <c r="C220" s="92" t="str">
        <f>IF(SP_NORTE!S220="","*",SP_NORTE!S220)</f>
        <v>-</v>
      </c>
      <c r="D220" s="92" t="str">
        <f>IF(SP_NORTE!T220="","*",SP_NORTE!T220)</f>
        <v>-</v>
      </c>
      <c r="E220" s="92" t="str">
        <f>IF(SP_NORTE!D220="","*",SP_NORTE!D220)</f>
        <v>*</v>
      </c>
      <c r="F220" s="92" t="str">
        <f>IF(SP_NORTE!H220="","*",SP_NORTE!H220)</f>
        <v>-</v>
      </c>
      <c r="G220" s="92" t="str">
        <f>IF(SP_NORTE!M220="","*",SP_NORTE!M220)</f>
        <v>-</v>
      </c>
      <c r="H220" s="131" t="str">
        <f>IF(SP_NORTE!K220="","*",SP_NORTE!K220)</f>
        <v>*</v>
      </c>
      <c r="I220" s="128" t="str">
        <f>IF(SP_NORTE!O220="","*",SP_NORTE!O220)</f>
        <v>*</v>
      </c>
      <c r="J220" s="128" t="str">
        <f>IF(SP_NORTE!P220="","*",SP_NORTE!P220)</f>
        <v>*</v>
      </c>
      <c r="K220" s="92" t="str">
        <f>IF(SP_NORTE!AK220="","*",SP_NORTE!AK220)</f>
        <v>-</v>
      </c>
      <c r="L220" s="92" t="str">
        <f>IF(SP_NORTE!AM220="","*",SP_NORTE!AM220)</f>
        <v>-</v>
      </c>
      <c r="M220" s="92">
        <f>IF(SP_NORTE!AP220="","*",SP_NORTE!AP220)</f>
        <v>0</v>
      </c>
      <c r="N220" s="92" t="str">
        <f>IF(SP_NORTE!AM220="","*",SP_NORTE!AM220)</f>
        <v>-</v>
      </c>
      <c r="O220" s="124" t="str">
        <f>IF(SP_NORTE!BH220="","*",SP_NORTE!BH220)</f>
        <v>*</v>
      </c>
      <c r="P220" s="187" t="str">
        <f>IF($A$2=1,IF(SP_NORTE!BJ220="","*",SP_NORTE!BJ220),IF(SP_NORTE!BK220="","*",SP_NORTE!BK220))</f>
        <v>*</v>
      </c>
    </row>
    <row r="221" spans="1:16" hidden="1">
      <c r="A221" s="91">
        <f>IF(SP_NORTE!B221="","*",SP_NORTE!B221)</f>
        <v>45946</v>
      </c>
      <c r="B221" s="92" t="str">
        <f>IF(SP_NORTE!X221="","*",SP_NORTE!X221)</f>
        <v>*</v>
      </c>
      <c r="C221" s="92" t="str">
        <f>IF(SP_NORTE!S221="","*",SP_NORTE!S221)</f>
        <v>-</v>
      </c>
      <c r="D221" s="92" t="str">
        <f>IF(SP_NORTE!T221="","*",SP_NORTE!T221)</f>
        <v>-</v>
      </c>
      <c r="E221" s="92" t="str">
        <f>IF(SP_NORTE!D221="","*",SP_NORTE!D221)</f>
        <v>*</v>
      </c>
      <c r="F221" s="92" t="str">
        <f>IF(SP_NORTE!H221="","*",SP_NORTE!H221)</f>
        <v>-</v>
      </c>
      <c r="G221" s="92" t="str">
        <f>IF(SP_NORTE!M221="","*",SP_NORTE!M221)</f>
        <v>-</v>
      </c>
      <c r="H221" s="131" t="str">
        <f>IF(SP_NORTE!K221="","*",SP_NORTE!K221)</f>
        <v>*</v>
      </c>
      <c r="I221" s="128" t="str">
        <f>IF(SP_NORTE!O221="","*",SP_NORTE!O221)</f>
        <v>*</v>
      </c>
      <c r="J221" s="128" t="str">
        <f>IF(SP_NORTE!P221="","*",SP_NORTE!P221)</f>
        <v>*</v>
      </c>
      <c r="K221" s="92" t="str">
        <f>IF(SP_NORTE!AK221="","*",SP_NORTE!AK221)</f>
        <v>-</v>
      </c>
      <c r="L221" s="92" t="str">
        <f>IF(SP_NORTE!AM221="","*",SP_NORTE!AM221)</f>
        <v>-</v>
      </c>
      <c r="M221" s="92">
        <f>IF(SP_NORTE!AP221="","*",SP_NORTE!AP221)</f>
        <v>0</v>
      </c>
      <c r="N221" s="92" t="str">
        <f>IF(SP_NORTE!AM221="","*",SP_NORTE!AM221)</f>
        <v>-</v>
      </c>
      <c r="O221" s="124" t="str">
        <f>IF(SP_NORTE!BH221="","*",SP_NORTE!BH221)</f>
        <v>*</v>
      </c>
      <c r="P221" s="187" t="str">
        <f>IF($A$2=1,IF(SP_NORTE!BJ221="","*",SP_NORTE!BJ221),IF(SP_NORTE!BK221="","*",SP_NORTE!BK221))</f>
        <v>*</v>
      </c>
    </row>
    <row r="222" spans="1:16" hidden="1">
      <c r="A222" s="91">
        <f>IF(SP_NORTE!B222="","*",SP_NORTE!B222)</f>
        <v>45946</v>
      </c>
      <c r="B222" s="92" t="str">
        <f>IF(SP_NORTE!X222="","*",SP_NORTE!X222)</f>
        <v>*</v>
      </c>
      <c r="C222" s="92" t="str">
        <f>IF(SP_NORTE!S222="","*",SP_NORTE!S222)</f>
        <v>-</v>
      </c>
      <c r="D222" s="92" t="str">
        <f>IF(SP_NORTE!T222="","*",SP_NORTE!T222)</f>
        <v>-</v>
      </c>
      <c r="E222" s="92" t="str">
        <f>IF(SP_NORTE!D222="","*",SP_NORTE!D222)</f>
        <v>*</v>
      </c>
      <c r="F222" s="92" t="str">
        <f>IF(SP_NORTE!H222="","*",SP_NORTE!H222)</f>
        <v>-</v>
      </c>
      <c r="G222" s="92" t="str">
        <f>IF(SP_NORTE!M222="","*",SP_NORTE!M222)</f>
        <v>-</v>
      </c>
      <c r="H222" s="131" t="str">
        <f>IF(SP_NORTE!K222="","*",SP_NORTE!K222)</f>
        <v>*</v>
      </c>
      <c r="I222" s="128" t="str">
        <f>IF(SP_NORTE!O222="","*",SP_NORTE!O222)</f>
        <v>*</v>
      </c>
      <c r="J222" s="128" t="str">
        <f>IF(SP_NORTE!P222="","*",SP_NORTE!P222)</f>
        <v>*</v>
      </c>
      <c r="K222" s="92" t="str">
        <f>IF(SP_NORTE!AK222="","*",SP_NORTE!AK222)</f>
        <v>-</v>
      </c>
      <c r="L222" s="92" t="str">
        <f>IF(SP_NORTE!AM222="","*",SP_NORTE!AM222)</f>
        <v>-</v>
      </c>
      <c r="M222" s="92">
        <f>IF(SP_NORTE!AP222="","*",SP_NORTE!AP222)</f>
        <v>0</v>
      </c>
      <c r="N222" s="92" t="str">
        <f>IF(SP_NORTE!AM222="","*",SP_NORTE!AM222)</f>
        <v>-</v>
      </c>
      <c r="O222" s="124" t="str">
        <f>IF(SP_NORTE!BH222="","*",SP_NORTE!BH222)</f>
        <v>*</v>
      </c>
      <c r="P222" s="187" t="str">
        <f>IF($A$2=1,IF(SP_NORTE!BJ222="","*",SP_NORTE!BJ222),IF(SP_NORTE!BK222="","*",SP_NORTE!BK222))</f>
        <v>*</v>
      </c>
    </row>
    <row r="223" spans="1:16" hidden="1">
      <c r="A223" s="91">
        <f>IF(SP_NORTE!B223="","*",SP_NORTE!B223)</f>
        <v>45946</v>
      </c>
      <c r="B223" s="92" t="str">
        <f>IF(SP_NORTE!X223="","*",SP_NORTE!X223)</f>
        <v>*</v>
      </c>
      <c r="C223" s="92" t="str">
        <f>IF(SP_NORTE!S223="","*",SP_NORTE!S223)</f>
        <v>-</v>
      </c>
      <c r="D223" s="92" t="str">
        <f>IF(SP_NORTE!T223="","*",SP_NORTE!T223)</f>
        <v>-</v>
      </c>
      <c r="E223" s="92" t="str">
        <f>IF(SP_NORTE!D223="","*",SP_NORTE!D223)</f>
        <v>*</v>
      </c>
      <c r="F223" s="92" t="str">
        <f>IF(SP_NORTE!H223="","*",SP_NORTE!H223)</f>
        <v>-</v>
      </c>
      <c r="G223" s="92" t="str">
        <f>IF(SP_NORTE!M223="","*",SP_NORTE!M223)</f>
        <v>-</v>
      </c>
      <c r="H223" s="131" t="str">
        <f>IF(SP_NORTE!K223="","*",SP_NORTE!K223)</f>
        <v>*</v>
      </c>
      <c r="I223" s="128" t="str">
        <f>IF(SP_NORTE!O223="","*",SP_NORTE!O223)</f>
        <v>*</v>
      </c>
      <c r="J223" s="128" t="str">
        <f>IF(SP_NORTE!P223="","*",SP_NORTE!P223)</f>
        <v>*</v>
      </c>
      <c r="K223" s="92" t="str">
        <f>IF(SP_NORTE!AK223="","*",SP_NORTE!AK223)</f>
        <v>-</v>
      </c>
      <c r="L223" s="92" t="str">
        <f>IF(SP_NORTE!AM223="","*",SP_NORTE!AM223)</f>
        <v>-</v>
      </c>
      <c r="M223" s="92">
        <f>IF(SP_NORTE!AP223="","*",SP_NORTE!AP223)</f>
        <v>0</v>
      </c>
      <c r="N223" s="92" t="str">
        <f>IF(SP_NORTE!AM223="","*",SP_NORTE!AM223)</f>
        <v>-</v>
      </c>
      <c r="O223" s="124" t="str">
        <f>IF(SP_NORTE!BH223="","*",SP_NORTE!BH223)</f>
        <v>*</v>
      </c>
      <c r="P223" s="187" t="str">
        <f>IF($A$2=1,IF(SP_NORTE!BJ223="","*",SP_NORTE!BJ223),IF(SP_NORTE!BK223="","*",SP_NORTE!BK223))</f>
        <v>*</v>
      </c>
    </row>
    <row r="224" spans="1:16" hidden="1">
      <c r="A224" s="91">
        <f>IF(SP_NORTE!B224="","*",SP_NORTE!B224)</f>
        <v>45946</v>
      </c>
      <c r="B224" s="92" t="str">
        <f>IF(SP_NORTE!X224="","*",SP_NORTE!X224)</f>
        <v>*</v>
      </c>
      <c r="C224" s="92" t="str">
        <f>IF(SP_NORTE!S224="","*",SP_NORTE!S224)</f>
        <v>-</v>
      </c>
      <c r="D224" s="92" t="str">
        <f>IF(SP_NORTE!T224="","*",SP_NORTE!T224)</f>
        <v>-</v>
      </c>
      <c r="E224" s="92" t="str">
        <f>IF(SP_NORTE!D224="","*",SP_NORTE!D224)</f>
        <v>*</v>
      </c>
      <c r="F224" s="92" t="str">
        <f>IF(SP_NORTE!H224="","*",SP_NORTE!H224)</f>
        <v>-</v>
      </c>
      <c r="G224" s="92" t="str">
        <f>IF(SP_NORTE!M224="","*",SP_NORTE!M224)</f>
        <v>-</v>
      </c>
      <c r="H224" s="131" t="str">
        <f>IF(SP_NORTE!K224="","*",SP_NORTE!K224)</f>
        <v>*</v>
      </c>
      <c r="I224" s="128" t="str">
        <f>IF(SP_NORTE!O224="","*",SP_NORTE!O224)</f>
        <v>*</v>
      </c>
      <c r="J224" s="128" t="str">
        <f>IF(SP_NORTE!P224="","*",SP_NORTE!P224)</f>
        <v>*</v>
      </c>
      <c r="K224" s="92" t="str">
        <f>IF(SP_NORTE!AK224="","*",SP_NORTE!AK224)</f>
        <v>-</v>
      </c>
      <c r="L224" s="92" t="str">
        <f>IF(SP_NORTE!AM224="","*",SP_NORTE!AM224)</f>
        <v>-</v>
      </c>
      <c r="M224" s="92">
        <f>IF(SP_NORTE!AP224="","*",SP_NORTE!AP224)</f>
        <v>0</v>
      </c>
      <c r="N224" s="92" t="str">
        <f>IF(SP_NORTE!AM224="","*",SP_NORTE!AM224)</f>
        <v>-</v>
      </c>
      <c r="O224" s="124" t="str">
        <f>IF(SP_NORTE!BH224="","*",SP_NORTE!BH224)</f>
        <v>*</v>
      </c>
      <c r="P224" s="187" t="str">
        <f>IF($A$2=1,IF(SP_NORTE!BJ224="","*",SP_NORTE!BJ224),IF(SP_NORTE!BK224="","*",SP_NORTE!BK224))</f>
        <v>*</v>
      </c>
    </row>
    <row r="225" spans="1:16" hidden="1">
      <c r="A225" s="91">
        <f>IF(SP_NORTE!B225="","*",SP_NORTE!B225)</f>
        <v>45946</v>
      </c>
      <c r="B225" s="92" t="str">
        <f>IF(SP_NORTE!X225="","*",SP_NORTE!X225)</f>
        <v>*</v>
      </c>
      <c r="C225" s="92" t="str">
        <f>IF(SP_NORTE!S225="","*",SP_NORTE!S225)</f>
        <v>-</v>
      </c>
      <c r="D225" s="92" t="str">
        <f>IF(SP_NORTE!T225="","*",SP_NORTE!T225)</f>
        <v>-</v>
      </c>
      <c r="E225" s="92" t="str">
        <f>IF(SP_NORTE!D225="","*",SP_NORTE!D225)</f>
        <v>*</v>
      </c>
      <c r="F225" s="92" t="str">
        <f>IF(SP_NORTE!H225="","*",SP_NORTE!H225)</f>
        <v>-</v>
      </c>
      <c r="G225" s="92" t="str">
        <f>IF(SP_NORTE!M225="","*",SP_NORTE!M225)</f>
        <v>-</v>
      </c>
      <c r="H225" s="131" t="str">
        <f>IF(SP_NORTE!K225="","*",SP_NORTE!K225)</f>
        <v>*</v>
      </c>
      <c r="I225" s="128" t="str">
        <f>IF(SP_NORTE!O225="","*",SP_NORTE!O225)</f>
        <v>*</v>
      </c>
      <c r="J225" s="128" t="str">
        <f>IF(SP_NORTE!P225="","*",SP_NORTE!P225)</f>
        <v>*</v>
      </c>
      <c r="K225" s="92" t="str">
        <f>IF(SP_NORTE!AK225="","*",SP_NORTE!AK225)</f>
        <v>-</v>
      </c>
      <c r="L225" s="92" t="str">
        <f>IF(SP_NORTE!AM225="","*",SP_NORTE!AM225)</f>
        <v>-</v>
      </c>
      <c r="M225" s="92">
        <f>IF(SP_NORTE!AP225="","*",SP_NORTE!AP225)</f>
        <v>0</v>
      </c>
      <c r="N225" s="92" t="str">
        <f>IF(SP_NORTE!AM225="","*",SP_NORTE!AM225)</f>
        <v>-</v>
      </c>
      <c r="O225" s="124" t="str">
        <f>IF(SP_NORTE!BH225="","*",SP_NORTE!BH225)</f>
        <v>*</v>
      </c>
      <c r="P225" s="187" t="str">
        <f>IF($A$2=1,IF(SP_NORTE!BJ225="","*",SP_NORTE!BJ225),IF(SP_NORTE!BK225="","*",SP_NORTE!BK225))</f>
        <v>*</v>
      </c>
    </row>
    <row r="226" spans="1:16" hidden="1">
      <c r="A226" s="91">
        <f>IF(SP_NORTE!B226="","*",SP_NORTE!B226)</f>
        <v>45946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 t="str">
        <f>IF(SP_NORTE!B227="","*",SP_NORTE!B227)</f>
        <v>*</v>
      </c>
      <c r="B227" s="92" t="str">
        <f>IF(SP_NORTE!X227="","*",SP_NORTE!X227)</f>
        <v>*</v>
      </c>
      <c r="C227" s="92" t="str">
        <f>IF(SP_NORTE!S227="","*",SP_NORTE!S227)</f>
        <v>-</v>
      </c>
      <c r="D227" s="92" t="str">
        <f>IF(SP_NORTE!T227="","*",SP_NORTE!T227)</f>
        <v>-</v>
      </c>
      <c r="E227" s="92" t="str">
        <f>IF(SP_NORTE!D227="","*",SP_NORTE!D227)</f>
        <v>*</v>
      </c>
      <c r="F227" s="92" t="str">
        <f>IF(SP_NORTE!H227="","*",SP_NORTE!H227)</f>
        <v>-</v>
      </c>
      <c r="G227" s="92" t="str">
        <f>IF(SP_NORTE!M227="","*",SP_NORTE!M227)</f>
        <v>-</v>
      </c>
      <c r="H227" s="131" t="str">
        <f>IF(SP_NORTE!K227="","*",SP_NORTE!K227)</f>
        <v>*</v>
      </c>
      <c r="I227" s="128" t="str">
        <f>IF(SP_NORTE!O227="","*",SP_NORTE!O227)</f>
        <v>*</v>
      </c>
      <c r="J227" s="128" t="str">
        <f>IF(SP_NORTE!P227="","*",SP_NORTE!P227)</f>
        <v>*</v>
      </c>
      <c r="K227" s="92" t="str">
        <f>IF(SP_NORTE!AK227="","*",SP_NORTE!AK227)</f>
        <v>-</v>
      </c>
      <c r="L227" s="92" t="str">
        <f>IF(SP_NORTE!AM227="","*",SP_NORTE!AM227)</f>
        <v>-</v>
      </c>
      <c r="M227" s="92">
        <f>IF(SP_NORTE!AP227="","*",SP_NORTE!AP227)</f>
        <v>0</v>
      </c>
      <c r="N227" s="92" t="str">
        <f>IF(SP_NORTE!AM227="","*",SP_NORTE!AM227)</f>
        <v>-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 t="str">
        <f>IF(SP_NORTE!B228="","*",SP_NORTE!B228)</f>
        <v>*</v>
      </c>
      <c r="B228" s="92" t="str">
        <f>IF(SP_NORTE!X228="","*",SP_NORTE!X228)</f>
        <v>*</v>
      </c>
      <c r="C228" s="92" t="str">
        <f>IF(SP_NORTE!S228="","*",SP_NORTE!S228)</f>
        <v>-</v>
      </c>
      <c r="D228" s="92" t="str">
        <f>IF(SP_NORTE!T228="","*",SP_NORTE!T228)</f>
        <v>-</v>
      </c>
      <c r="E228" s="92" t="str">
        <f>IF(SP_NORTE!D228="","*",SP_NORTE!D228)</f>
        <v>*</v>
      </c>
      <c r="F228" s="92" t="str">
        <f>IF(SP_NORTE!H228="","*",SP_NORTE!H228)</f>
        <v>-</v>
      </c>
      <c r="G228" s="92" t="str">
        <f>IF(SP_NORTE!M228="","*",SP_NORTE!M228)</f>
        <v>-</v>
      </c>
      <c r="H228" s="131" t="str">
        <f>IF(SP_NORTE!K228="","*",SP_NORTE!K228)</f>
        <v>*</v>
      </c>
      <c r="I228" s="128" t="str">
        <f>IF(SP_NORTE!O228="","*",SP_NORTE!O228)</f>
        <v>*</v>
      </c>
      <c r="J228" s="128" t="str">
        <f>IF(SP_NORTE!P228="","*",SP_NORTE!P228)</f>
        <v>*</v>
      </c>
      <c r="K228" s="92" t="str">
        <f>IF(SP_NORTE!AK228="","*",SP_NORTE!AK228)</f>
        <v>-</v>
      </c>
      <c r="L228" s="92" t="str">
        <f>IF(SP_NORTE!AM228="","*",SP_NORTE!AM228)</f>
        <v>-</v>
      </c>
      <c r="M228" s="92">
        <f>IF(SP_NORTE!AP228="","*",SP_NORTE!AP228)</f>
        <v>0</v>
      </c>
      <c r="N228" s="92" t="str">
        <f>IF(SP_NORTE!AM228="","*",SP_NORTE!AM228)</f>
        <v>-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 t="str">
        <f>IF(SP_NORTE!B229="","*",SP_NORTE!B229)</f>
        <v>*</v>
      </c>
      <c r="B229" s="92" t="str">
        <f>IF(SP_NORTE!X229="","*",SP_NORTE!X229)</f>
        <v>*</v>
      </c>
      <c r="C229" s="92" t="str">
        <f>IF(SP_NORTE!S229="","*",SP_NORTE!S229)</f>
        <v>-</v>
      </c>
      <c r="D229" s="92" t="str">
        <f>IF(SP_NORTE!T229="","*",SP_NORTE!T229)</f>
        <v>-</v>
      </c>
      <c r="E229" s="92" t="str">
        <f>IF(SP_NORTE!D229="","*",SP_NORTE!D229)</f>
        <v>*</v>
      </c>
      <c r="F229" s="92" t="str">
        <f>IF(SP_NORTE!H229="","*",SP_NORTE!H229)</f>
        <v>-</v>
      </c>
      <c r="G229" s="92" t="str">
        <f>IF(SP_NORTE!M229="","*",SP_NORTE!M229)</f>
        <v>-</v>
      </c>
      <c r="H229" s="131" t="str">
        <f>IF(SP_NORTE!K229="","*",SP_NORTE!K229)</f>
        <v>*</v>
      </c>
      <c r="I229" s="128" t="str">
        <f>IF(SP_NORTE!O229="","*",SP_NORTE!O229)</f>
        <v>*</v>
      </c>
      <c r="J229" s="128" t="str">
        <f>IF(SP_NORTE!P229="","*",SP_NORTE!P229)</f>
        <v>*</v>
      </c>
      <c r="K229" s="92" t="str">
        <f>IF(SP_NORTE!AK229="","*",SP_NORTE!AK229)</f>
        <v>-</v>
      </c>
      <c r="L229" s="92" t="str">
        <f>IF(SP_NORTE!AM229="","*",SP_NORTE!AM229)</f>
        <v>-</v>
      </c>
      <c r="M229" s="92">
        <f>IF(SP_NORTE!AP229="","*",SP_NORTE!AP229)</f>
        <v>0</v>
      </c>
      <c r="N229" s="92" t="str">
        <f>IF(SP_NORTE!AM229="","*",SP_NORTE!AM229)</f>
        <v>-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 t="str">
        <f>IF(SP_NORTE!B230="","*",SP_NORTE!B230)</f>
        <v>*</v>
      </c>
      <c r="B230" s="92" t="str">
        <f>IF(SP_NORTE!X230="","*",SP_NORTE!X230)</f>
        <v>*</v>
      </c>
      <c r="C230" s="92" t="str">
        <f>IF(SP_NORTE!S230="","*",SP_NORTE!S230)</f>
        <v>-</v>
      </c>
      <c r="D230" s="92" t="str">
        <f>IF(SP_NORTE!T230="","*",SP_NORTE!T230)</f>
        <v>-</v>
      </c>
      <c r="E230" s="92" t="str">
        <f>IF(SP_NORTE!D230="","*",SP_NORTE!D230)</f>
        <v>*</v>
      </c>
      <c r="F230" s="92" t="str">
        <f>IF(SP_NORTE!H230="","*",SP_NORTE!H230)</f>
        <v>-</v>
      </c>
      <c r="G230" s="92" t="str">
        <f>IF(SP_NORTE!M230="","*",SP_NORTE!M230)</f>
        <v>-</v>
      </c>
      <c r="H230" s="131" t="str">
        <f>IF(SP_NORTE!K230="","*",SP_NORTE!K230)</f>
        <v>*</v>
      </c>
      <c r="I230" s="128" t="str">
        <f>IF(SP_NORTE!O230="","*",SP_NORTE!O230)</f>
        <v>*</v>
      </c>
      <c r="J230" s="128" t="str">
        <f>IF(SP_NORTE!P230="","*",SP_NORTE!P230)</f>
        <v>*</v>
      </c>
      <c r="K230" s="92" t="str">
        <f>IF(SP_NORTE!AK230="","*",SP_NORTE!AK230)</f>
        <v>-</v>
      </c>
      <c r="L230" s="92" t="str">
        <f>IF(SP_NORTE!AM230="","*",SP_NORTE!AM230)</f>
        <v>-</v>
      </c>
      <c r="M230" s="92">
        <f>IF(SP_NORTE!AP230="","*",SP_NORTE!AP230)</f>
        <v>0</v>
      </c>
      <c r="N230" s="92" t="str">
        <f>IF(SP_NORTE!AM230="","*",SP_NORTE!AM230)</f>
        <v>-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 t="str">
        <f>IF(SP_NORTE!B231="","*",SP_NORTE!B231)</f>
        <v>*</v>
      </c>
      <c r="B231" s="92" t="str">
        <f>IF(SP_NORTE!X231="","*",SP_NORTE!X231)</f>
        <v>*</v>
      </c>
      <c r="C231" s="92" t="str">
        <f>IF(SP_NORTE!S231="","*",SP_NORTE!S231)</f>
        <v>-</v>
      </c>
      <c r="D231" s="92" t="str">
        <f>IF(SP_NORTE!T231="","*",SP_NORTE!T231)</f>
        <v>-</v>
      </c>
      <c r="E231" s="92" t="str">
        <f>IF(SP_NORTE!D231="","*",SP_NORTE!D231)</f>
        <v>*</v>
      </c>
      <c r="F231" s="92" t="str">
        <f>IF(SP_NORTE!H231="","*",SP_NORTE!H231)</f>
        <v>-</v>
      </c>
      <c r="G231" s="92" t="str">
        <f>IF(SP_NORTE!M231="","*",SP_NORTE!M231)</f>
        <v>-</v>
      </c>
      <c r="H231" s="131" t="str">
        <f>IF(SP_NORTE!K231="","*",SP_NORTE!K231)</f>
        <v>*</v>
      </c>
      <c r="I231" s="128" t="str">
        <f>IF(SP_NORTE!O231="","*",SP_NORTE!O231)</f>
        <v>*</v>
      </c>
      <c r="J231" s="128" t="str">
        <f>IF(SP_NORTE!P231="","*",SP_NORTE!P231)</f>
        <v>*</v>
      </c>
      <c r="K231" s="92" t="str">
        <f>IF(SP_NORTE!AK231="","*",SP_NORTE!AK231)</f>
        <v>-</v>
      </c>
      <c r="L231" s="92" t="str">
        <f>IF(SP_NORTE!AM231="","*",SP_NORTE!AM231)</f>
        <v>-</v>
      </c>
      <c r="M231" s="92">
        <f>IF(SP_NORTE!AP231="","*",SP_NORTE!AP231)</f>
        <v>0</v>
      </c>
      <c r="N231" s="92" t="str">
        <f>IF(SP_NORTE!AM231="","*",SP_NORTE!AM231)</f>
        <v>-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 t="str">
        <f>IF(SP_NORTE!B232="","*",SP_NORTE!B232)</f>
        <v>*</v>
      </c>
      <c r="B232" s="92" t="str">
        <f>IF(SP_NORTE!X232="","*",SP_NORTE!X232)</f>
        <v>*</v>
      </c>
      <c r="C232" s="92" t="str">
        <f>IF(SP_NORTE!S232="","*",SP_NORTE!S232)</f>
        <v>-</v>
      </c>
      <c r="D232" s="92" t="str">
        <f>IF(SP_NORTE!T232="","*",SP_NORTE!T232)</f>
        <v>-</v>
      </c>
      <c r="E232" s="92" t="str">
        <f>IF(SP_NORTE!D232="","*",SP_NORTE!D232)</f>
        <v>*</v>
      </c>
      <c r="F232" s="92" t="str">
        <f>IF(SP_NORTE!H232="","*",SP_NORTE!H232)</f>
        <v>-</v>
      </c>
      <c r="G232" s="92" t="str">
        <f>IF(SP_NORTE!M232="","*",SP_NORTE!M232)</f>
        <v>-</v>
      </c>
      <c r="H232" s="131" t="str">
        <f>IF(SP_NORTE!K232="","*",SP_NORTE!K232)</f>
        <v>*</v>
      </c>
      <c r="I232" s="128" t="str">
        <f>IF(SP_NORTE!O232="","*",SP_NORTE!O232)</f>
        <v>*</v>
      </c>
      <c r="J232" s="128" t="str">
        <f>IF(SP_NORTE!P232="","*",SP_NORTE!P232)</f>
        <v>*</v>
      </c>
      <c r="K232" s="92" t="str">
        <f>IF(SP_NORTE!AK232="","*",SP_NORTE!AK232)</f>
        <v>-</v>
      </c>
      <c r="L232" s="92" t="str">
        <f>IF(SP_NORTE!AM232="","*",SP_NORTE!AM232)</f>
        <v>-</v>
      </c>
      <c r="M232" s="92">
        <f>IF(SP_NORTE!AP232="","*",SP_NORTE!AP232)</f>
        <v>0</v>
      </c>
      <c r="N232" s="92" t="str">
        <f>IF(SP_NORTE!AM232="","*",SP_NORTE!AM232)</f>
        <v>-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 t="str">
        <f>IF(SP_NORTE!B233="","*",SP_NORTE!B233)</f>
        <v>*</v>
      </c>
      <c r="B233" s="92" t="str">
        <f>IF(SP_NORTE!X233="","*",SP_NORTE!X233)</f>
        <v>*</v>
      </c>
      <c r="C233" s="92" t="str">
        <f>IF(SP_NORTE!S233="","*",SP_NORTE!S233)</f>
        <v>-</v>
      </c>
      <c r="D233" s="92" t="str">
        <f>IF(SP_NORTE!T233="","*",SP_NORTE!T233)</f>
        <v>-</v>
      </c>
      <c r="E233" s="92" t="str">
        <f>IF(SP_NORTE!D233="","*",SP_NORTE!D233)</f>
        <v>*</v>
      </c>
      <c r="F233" s="92" t="str">
        <f>IF(SP_NORTE!H233="","*",SP_NORTE!H233)</f>
        <v>-</v>
      </c>
      <c r="G233" s="92" t="str">
        <f>IF(SP_NORTE!M233="","*",SP_NORTE!M233)</f>
        <v>-</v>
      </c>
      <c r="H233" s="131" t="str">
        <f>IF(SP_NORTE!K233="","*",SP_NORTE!K233)</f>
        <v>*</v>
      </c>
      <c r="I233" s="128" t="str">
        <f>IF(SP_NORTE!O233="","*",SP_NORTE!O233)</f>
        <v>*</v>
      </c>
      <c r="J233" s="128" t="str">
        <f>IF(SP_NORTE!P233="","*",SP_NORTE!P233)</f>
        <v>*</v>
      </c>
      <c r="K233" s="92" t="str">
        <f>IF(SP_NORTE!AK233="","*",SP_NORTE!AK233)</f>
        <v>-</v>
      </c>
      <c r="L233" s="92" t="str">
        <f>IF(SP_NORTE!AM233="","*",SP_NORTE!AM233)</f>
        <v>-</v>
      </c>
      <c r="M233" s="92">
        <f>IF(SP_NORTE!AP233="","*",SP_NORTE!AP233)</f>
        <v>0</v>
      </c>
      <c r="N233" s="92" t="str">
        <f>IF(SP_NORTE!AM233="","*",SP_NORTE!AM233)</f>
        <v>-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 t="str">
        <f>IF(SP_NORTE!B234="","*",SP_NORTE!B234)</f>
        <v>*</v>
      </c>
      <c r="B234" s="92" t="str">
        <f>IF(SP_NORTE!X234="","*",SP_NORTE!X234)</f>
        <v>*</v>
      </c>
      <c r="C234" s="92" t="str">
        <f>IF(SP_NORTE!S234="","*",SP_NORTE!S234)</f>
        <v>-</v>
      </c>
      <c r="D234" s="92" t="str">
        <f>IF(SP_NORTE!T234="","*",SP_NORTE!T234)</f>
        <v>-</v>
      </c>
      <c r="E234" s="92" t="str">
        <f>IF(SP_NORTE!D234="","*",SP_NORTE!D234)</f>
        <v>*</v>
      </c>
      <c r="F234" s="92" t="str">
        <f>IF(SP_NORTE!H234="","*",SP_NORTE!H234)</f>
        <v>-</v>
      </c>
      <c r="G234" s="92" t="str">
        <f>IF(SP_NORTE!M234="","*",SP_NORTE!M234)</f>
        <v>-</v>
      </c>
      <c r="H234" s="131" t="str">
        <f>IF(SP_NORTE!K234="","*",SP_NORTE!K234)</f>
        <v>*</v>
      </c>
      <c r="I234" s="128" t="str">
        <f>IF(SP_NORTE!O234="","*",SP_NORTE!O234)</f>
        <v>*</v>
      </c>
      <c r="J234" s="128" t="str">
        <f>IF(SP_NORTE!P234="","*",SP_NORTE!P234)</f>
        <v>*</v>
      </c>
      <c r="K234" s="92" t="str">
        <f>IF(SP_NORTE!AK234="","*",SP_NORTE!AK234)</f>
        <v>-</v>
      </c>
      <c r="L234" s="92" t="str">
        <f>IF(SP_NORTE!AM234="","*",SP_NORTE!AM234)</f>
        <v>-</v>
      </c>
      <c r="M234" s="92">
        <f>IF(SP_NORTE!AP234="","*",SP_NORTE!AP234)</f>
        <v>0</v>
      </c>
      <c r="N234" s="92" t="str">
        <f>IF(SP_NORTE!AM234="","*",SP_NORTE!AM234)</f>
        <v>-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 t="str">
        <f>IF(SP_NORTE!B235="","*",SP_NORTE!B235)</f>
        <v>*</v>
      </c>
      <c r="B235" s="92" t="str">
        <f>IF(SP_NORTE!X235="","*",SP_NORTE!X235)</f>
        <v>*</v>
      </c>
      <c r="C235" s="92" t="str">
        <f>IF(SP_NORTE!S235="","*",SP_NORTE!S235)</f>
        <v>-</v>
      </c>
      <c r="D235" s="92" t="str">
        <f>IF(SP_NORTE!T235="","*",SP_NORTE!T235)</f>
        <v>-</v>
      </c>
      <c r="E235" s="92" t="str">
        <f>IF(SP_NORTE!D235="","*",SP_NORTE!D235)</f>
        <v>*</v>
      </c>
      <c r="F235" s="92" t="str">
        <f>IF(SP_NORTE!H235="","*",SP_NORTE!H235)</f>
        <v>-</v>
      </c>
      <c r="G235" s="92" t="str">
        <f>IF(SP_NORTE!M235="","*",SP_NORTE!M235)</f>
        <v>-</v>
      </c>
      <c r="H235" s="131" t="str">
        <f>IF(SP_NORTE!K235="","*",SP_NORTE!K235)</f>
        <v>*</v>
      </c>
      <c r="I235" s="128" t="str">
        <f>IF(SP_NORTE!O235="","*",SP_NORTE!O235)</f>
        <v>*</v>
      </c>
      <c r="J235" s="128" t="str">
        <f>IF(SP_NORTE!P235="","*",SP_NORTE!P235)</f>
        <v>*</v>
      </c>
      <c r="K235" s="92" t="str">
        <f>IF(SP_NORTE!AK235="","*",SP_NORTE!AK235)</f>
        <v>-</v>
      </c>
      <c r="L235" s="92" t="str">
        <f>IF(SP_NORTE!AM235="","*",SP_NORTE!AM235)</f>
        <v>-</v>
      </c>
      <c r="M235" s="92">
        <f>IF(SP_NORTE!AP235="","*",SP_NORTE!AP235)</f>
        <v>0</v>
      </c>
      <c r="N235" s="92" t="str">
        <f>IF(SP_NORTE!AM235="","*",SP_NORTE!AM235)</f>
        <v>-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*</v>
      </c>
      <c r="C236" s="92" t="str">
        <f>IF(SP_NORTE!S236="","*",SP_NORTE!S236)</f>
        <v>-</v>
      </c>
      <c r="D236" s="92" t="str">
        <f>IF(SP_NORTE!T236="","*",SP_NORTE!T236)</f>
        <v>-</v>
      </c>
      <c r="E236" s="92" t="str">
        <f>IF(SP_NORTE!D236="","*",SP_NORTE!D236)</f>
        <v>*</v>
      </c>
      <c r="F236" s="92" t="str">
        <f>IF(SP_NORTE!H236="","*",SP_NORTE!H236)</f>
        <v>-</v>
      </c>
      <c r="G236" s="92" t="str">
        <f>IF(SP_NORTE!M236="","*",SP_NORTE!M236)</f>
        <v>-</v>
      </c>
      <c r="H236" s="131" t="str">
        <f>IF(SP_NORTE!K236="","*",SP_NORTE!K236)</f>
        <v>*</v>
      </c>
      <c r="I236" s="128" t="str">
        <f>IF(SP_NORTE!O236="","*",SP_NORTE!O236)</f>
        <v>*</v>
      </c>
      <c r="J236" s="128" t="str">
        <f>IF(SP_NORTE!P236="","*",SP_NORTE!P236)</f>
        <v>*</v>
      </c>
      <c r="K236" s="92" t="str">
        <f>IF(SP_NORTE!AK236="","*",SP_NORTE!AK236)</f>
        <v>-</v>
      </c>
      <c r="L236" s="92" t="str">
        <f>IF(SP_NORTE!AM236="","*",SP_NORTE!AM236)</f>
        <v>-</v>
      </c>
      <c r="M236" s="92">
        <f>IF(SP_NORTE!AP236="","*",SP_NORTE!AP236)</f>
        <v>0</v>
      </c>
      <c r="N236" s="92" t="str">
        <f>IF(SP_NORTE!AM236="","*",SP_NORTE!AM236)</f>
        <v>-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*</v>
      </c>
      <c r="C237" s="92" t="str">
        <f>IF(SP_NORTE!S237="","*",SP_NORTE!S237)</f>
        <v>-</v>
      </c>
      <c r="D237" s="92" t="str">
        <f>IF(SP_NORTE!T237="","*",SP_NORTE!T237)</f>
        <v>-</v>
      </c>
      <c r="E237" s="92" t="str">
        <f>IF(SP_NORTE!D237="","*",SP_NORTE!D237)</f>
        <v>*</v>
      </c>
      <c r="F237" s="92" t="str">
        <f>IF(SP_NORTE!H237="","*",SP_NORTE!H237)</f>
        <v>-</v>
      </c>
      <c r="G237" s="92" t="str">
        <f>IF(SP_NORTE!M237="","*",SP_NORTE!M237)</f>
        <v>-</v>
      </c>
      <c r="H237" s="131" t="str">
        <f>IF(SP_NORTE!K237="","*",SP_NORTE!K237)</f>
        <v>*</v>
      </c>
      <c r="I237" s="128" t="str">
        <f>IF(SP_NORTE!O237="","*",SP_NORTE!O237)</f>
        <v>*</v>
      </c>
      <c r="J237" s="128" t="str">
        <f>IF(SP_NORTE!P237="","*",SP_NORTE!P237)</f>
        <v>*</v>
      </c>
      <c r="K237" s="92" t="str">
        <f>IF(SP_NORTE!AK237="","*",SP_NORTE!AK237)</f>
        <v>-</v>
      </c>
      <c r="L237" s="92" t="str">
        <f>IF(SP_NORTE!AM237="","*",SP_NORTE!AM237)</f>
        <v>-</v>
      </c>
      <c r="M237" s="92">
        <f>IF(SP_NORTE!AP237="","*",SP_NORTE!AP237)</f>
        <v>0</v>
      </c>
      <c r="N237" s="92" t="str">
        <f>IF(SP_NORTE!AM237="","*",SP_NORTE!AM237)</f>
        <v>-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*</v>
      </c>
      <c r="C238" s="92" t="str">
        <f>IF(SP_NORTE!S238="","*",SP_NORTE!S238)</f>
        <v>-</v>
      </c>
      <c r="D238" s="92" t="str">
        <f>IF(SP_NORTE!T238="","*",SP_NORTE!T238)</f>
        <v>-</v>
      </c>
      <c r="E238" s="92" t="str">
        <f>IF(SP_NORTE!D238="","*",SP_NORTE!D238)</f>
        <v>*</v>
      </c>
      <c r="F238" s="92" t="str">
        <f>IF(SP_NORTE!H238="","*",SP_NORTE!H238)</f>
        <v>-</v>
      </c>
      <c r="G238" s="92" t="str">
        <f>IF(SP_NORTE!M238="","*",SP_NORTE!M238)</f>
        <v>-</v>
      </c>
      <c r="H238" s="131" t="str">
        <f>IF(SP_NORTE!K238="","*",SP_NORTE!K238)</f>
        <v>*</v>
      </c>
      <c r="I238" s="128" t="str">
        <f>IF(SP_NORTE!O238="","*",SP_NORTE!O238)</f>
        <v>*</v>
      </c>
      <c r="J238" s="128" t="str">
        <f>IF(SP_NORTE!P238="","*",SP_NORTE!P238)</f>
        <v>*</v>
      </c>
      <c r="K238" s="92" t="str">
        <f>IF(SP_NORTE!AK238="","*",SP_NORTE!AK238)</f>
        <v>-</v>
      </c>
      <c r="L238" s="92" t="str">
        <f>IF(SP_NORTE!AM238="","*",SP_NORTE!AM238)</f>
        <v>-</v>
      </c>
      <c r="M238" s="92">
        <f>IF(SP_NORTE!AP238="","*",SP_NORTE!AP238)</f>
        <v>0</v>
      </c>
      <c r="N238" s="92" t="str">
        <f>IF(SP_NORTE!AM238="","*",SP_NORTE!AM238)</f>
        <v>-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 t="str">
        <f>IF(SP_NORTE!B239="","*",SP_NORTE!B239)</f>
        <v>*</v>
      </c>
      <c r="B239" s="92" t="str">
        <f>IF(SP_NORTE!X239="","*",SP_NORTE!X239)</f>
        <v>*</v>
      </c>
      <c r="C239" s="92" t="str">
        <f>IF(SP_NORTE!S239="","*",SP_NORTE!S239)</f>
        <v>-</v>
      </c>
      <c r="D239" s="92" t="str">
        <f>IF(SP_NORTE!T239="","*",SP_NORTE!T239)</f>
        <v>-</v>
      </c>
      <c r="E239" s="92" t="str">
        <f>IF(SP_NORTE!D239="","*",SP_NORTE!D239)</f>
        <v>*</v>
      </c>
      <c r="F239" s="92" t="str">
        <f>IF(SP_NORTE!H239="","*",SP_NORTE!H239)</f>
        <v>-</v>
      </c>
      <c r="G239" s="92" t="str">
        <f>IF(SP_NORTE!M239="","*",SP_NORTE!M239)</f>
        <v>-</v>
      </c>
      <c r="H239" s="131" t="str">
        <f>IF(SP_NORTE!K239="","*",SP_NORTE!K239)</f>
        <v>*</v>
      </c>
      <c r="I239" s="128" t="str">
        <f>IF(SP_NORTE!O239="","*",SP_NORTE!O239)</f>
        <v>*</v>
      </c>
      <c r="J239" s="128" t="str">
        <f>IF(SP_NORTE!P239="","*",SP_NORTE!P239)</f>
        <v>*</v>
      </c>
      <c r="K239" s="92" t="str">
        <f>IF(SP_NORTE!AK239="","*",SP_NORTE!AK239)</f>
        <v>-</v>
      </c>
      <c r="L239" s="92" t="str">
        <f>IF(SP_NORTE!AM239="","*",SP_NORTE!AM239)</f>
        <v>-</v>
      </c>
      <c r="M239" s="92">
        <f>IF(SP_NORTE!AP239="","*",SP_NORTE!AP239)</f>
        <v>0</v>
      </c>
      <c r="N239" s="92" t="str">
        <f>IF(SP_NORTE!AM239="","*",SP_NORTE!AM239)</f>
        <v>-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 t="str">
        <f>IF(SP_NORTE!B240="","*",SP_NORTE!B240)</f>
        <v>*</v>
      </c>
      <c r="B240" s="92" t="str">
        <f>IF(SP_NORTE!X240="","*",SP_NORTE!X240)</f>
        <v>*</v>
      </c>
      <c r="C240" s="92" t="str">
        <f>IF(SP_NORTE!S240="","*",SP_NORTE!S240)</f>
        <v>-</v>
      </c>
      <c r="D240" s="92" t="str">
        <f>IF(SP_NORTE!T240="","*",SP_NORTE!T240)</f>
        <v>-</v>
      </c>
      <c r="E240" s="92" t="str">
        <f>IF(SP_NORTE!D240="","*",SP_NORTE!D240)</f>
        <v>*</v>
      </c>
      <c r="F240" s="92" t="str">
        <f>IF(SP_NORTE!H240="","*",SP_NORTE!H240)</f>
        <v>-</v>
      </c>
      <c r="G240" s="92" t="str">
        <f>IF(SP_NORTE!M240="","*",SP_NORTE!M240)</f>
        <v>-</v>
      </c>
      <c r="H240" s="131" t="str">
        <f>IF(SP_NORTE!K240="","*",SP_NORTE!K240)</f>
        <v>*</v>
      </c>
      <c r="I240" s="128" t="str">
        <f>IF(SP_NORTE!O240="","*",SP_NORTE!O240)</f>
        <v>*</v>
      </c>
      <c r="J240" s="128" t="str">
        <f>IF(SP_NORTE!P240="","*",SP_NORTE!P240)</f>
        <v>*</v>
      </c>
      <c r="K240" s="92" t="str">
        <f>IF(SP_NORTE!AK240="","*",SP_NORTE!AK240)</f>
        <v>-</v>
      </c>
      <c r="L240" s="92" t="str">
        <f>IF(SP_NORTE!AM240="","*",SP_NORTE!AM240)</f>
        <v>-</v>
      </c>
      <c r="M240" s="92">
        <f>IF(SP_NORTE!AP240="","*",SP_NORTE!AP240)</f>
        <v>0</v>
      </c>
      <c r="N240" s="92" t="str">
        <f>IF(SP_NORTE!AM240="","*",SP_NORTE!AM240)</f>
        <v>-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 t="str">
        <f>IF(SP_NORTE!B241="","*",SP_NORTE!B241)</f>
        <v>*</v>
      </c>
      <c r="B241" s="92" t="str">
        <f>IF(SP_NORTE!X241="","*",SP_NORTE!X241)</f>
        <v>*</v>
      </c>
      <c r="C241" s="92" t="str">
        <f>IF(SP_NORTE!S241="","*",SP_NORTE!S241)</f>
        <v>-</v>
      </c>
      <c r="D241" s="92" t="str">
        <f>IF(SP_NORTE!T241="","*",SP_NORTE!T241)</f>
        <v>-</v>
      </c>
      <c r="E241" s="92" t="str">
        <f>IF(SP_NORTE!D241="","*",SP_NORTE!D241)</f>
        <v>*</v>
      </c>
      <c r="F241" s="92" t="str">
        <f>IF(SP_NORTE!H241="","*",SP_NORTE!H241)</f>
        <v>-</v>
      </c>
      <c r="G241" s="92" t="str">
        <f>IF(SP_NORTE!M241="","*",SP_NORTE!M241)</f>
        <v>-</v>
      </c>
      <c r="H241" s="131" t="str">
        <f>IF(SP_NORTE!K241="","*",SP_NORTE!K241)</f>
        <v>*</v>
      </c>
      <c r="I241" s="128" t="str">
        <f>IF(SP_NORTE!O241="","*",SP_NORTE!O241)</f>
        <v>*</v>
      </c>
      <c r="J241" s="128" t="str">
        <f>IF(SP_NORTE!P241="","*",SP_NORTE!P241)</f>
        <v>*</v>
      </c>
      <c r="K241" s="92" t="str">
        <f>IF(SP_NORTE!AK241="","*",SP_NORTE!AK241)</f>
        <v>-</v>
      </c>
      <c r="L241" s="92" t="str">
        <f>IF(SP_NORTE!AM241="","*",SP_NORTE!AM241)</f>
        <v>-</v>
      </c>
      <c r="M241" s="92">
        <f>IF(SP_NORTE!AP241="","*",SP_NORTE!AP241)</f>
        <v>0</v>
      </c>
      <c r="N241" s="92" t="str">
        <f>IF(SP_NORTE!AM241="","*",SP_NORTE!AM241)</f>
        <v>-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 t="str">
        <f>IF(SP_NORTE!B242="","*",SP_NORTE!B242)</f>
        <v>*</v>
      </c>
      <c r="B242" s="92" t="str">
        <f>IF(SP_NORTE!X242="","*",SP_NORTE!X242)</f>
        <v>*</v>
      </c>
      <c r="C242" s="92" t="str">
        <f>IF(SP_NORTE!S242="","*",SP_NORTE!S242)</f>
        <v>-</v>
      </c>
      <c r="D242" s="92" t="str">
        <f>IF(SP_NORTE!T242="","*",SP_NORTE!T242)</f>
        <v>-</v>
      </c>
      <c r="E242" s="92" t="str">
        <f>IF(SP_NORTE!D242="","*",SP_NORTE!D242)</f>
        <v>*</v>
      </c>
      <c r="F242" s="92" t="str">
        <f>IF(SP_NORTE!H242="","*",SP_NORTE!H242)</f>
        <v>-</v>
      </c>
      <c r="G242" s="92" t="str">
        <f>IF(SP_NORTE!M242="","*",SP_NORTE!M242)</f>
        <v>-</v>
      </c>
      <c r="H242" s="131" t="str">
        <f>IF(SP_NORTE!K242="","*",SP_NORTE!K242)</f>
        <v>*</v>
      </c>
      <c r="I242" s="128" t="str">
        <f>IF(SP_NORTE!O242="","*",SP_NORTE!O242)</f>
        <v>*</v>
      </c>
      <c r="J242" s="128" t="str">
        <f>IF(SP_NORTE!P242="","*",SP_NORTE!P242)</f>
        <v>*</v>
      </c>
      <c r="K242" s="92" t="str">
        <f>IF(SP_NORTE!AK242="","*",SP_NORTE!AK242)</f>
        <v>-</v>
      </c>
      <c r="L242" s="92" t="str">
        <f>IF(SP_NORTE!AM242="","*",SP_NORTE!AM242)</f>
        <v>-</v>
      </c>
      <c r="M242" s="92">
        <f>IF(SP_NORTE!AP242="","*",SP_NORTE!AP242)</f>
        <v>0</v>
      </c>
      <c r="N242" s="92" t="str">
        <f>IF(SP_NORTE!AM242="","*",SP_NORTE!AM242)</f>
        <v>-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 t="str">
        <f>IF(SP_NORTE!B243="","*",SP_NORTE!B243)</f>
        <v>*</v>
      </c>
      <c r="B243" s="92" t="str">
        <f>IF(SP_NORTE!X243="","*",SP_NORTE!X243)</f>
        <v>*</v>
      </c>
      <c r="C243" s="92" t="str">
        <f>IF(SP_NORTE!S243="","*",SP_NORTE!S243)</f>
        <v>-</v>
      </c>
      <c r="D243" s="92" t="str">
        <f>IF(SP_NORTE!T243="","*",SP_NORTE!T243)</f>
        <v>-</v>
      </c>
      <c r="E243" s="92" t="str">
        <f>IF(SP_NORTE!D243="","*",SP_NORTE!D243)</f>
        <v>*</v>
      </c>
      <c r="F243" s="92" t="str">
        <f>IF(SP_NORTE!H243="","*",SP_NORTE!H243)</f>
        <v>-</v>
      </c>
      <c r="G243" s="92" t="str">
        <f>IF(SP_NORTE!M243="","*",SP_NORTE!M243)</f>
        <v>-</v>
      </c>
      <c r="H243" s="131" t="str">
        <f>IF(SP_NORTE!K243="","*",SP_NORTE!K243)</f>
        <v>*</v>
      </c>
      <c r="I243" s="128" t="str">
        <f>IF(SP_NORTE!O243="","*",SP_NORTE!O243)</f>
        <v>*</v>
      </c>
      <c r="J243" s="128" t="str">
        <f>IF(SP_NORTE!P243="","*",SP_NORTE!P243)</f>
        <v>*</v>
      </c>
      <c r="K243" s="92" t="str">
        <f>IF(SP_NORTE!AK243="","*",SP_NORTE!AK243)</f>
        <v>-</v>
      </c>
      <c r="L243" s="92" t="str">
        <f>IF(SP_NORTE!AM243="","*",SP_NORTE!AM243)</f>
        <v>-</v>
      </c>
      <c r="M243" s="92">
        <f>IF(SP_NORTE!AP243="","*",SP_NORTE!AP243)</f>
        <v>0</v>
      </c>
      <c r="N243" s="92" t="str">
        <f>IF(SP_NORTE!AM243="","*",SP_NORTE!AM243)</f>
        <v>-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 t="str">
        <f>IF(SP_NORTE!B244="","*",SP_NORTE!B244)</f>
        <v>*</v>
      </c>
      <c r="B244" s="92" t="str">
        <f>IF(SP_NORTE!X244="","*",SP_NORTE!X244)</f>
        <v>*</v>
      </c>
      <c r="C244" s="92" t="str">
        <f>IF(SP_NORTE!S244="","*",SP_NORTE!S244)</f>
        <v>-</v>
      </c>
      <c r="D244" s="92" t="str">
        <f>IF(SP_NORTE!T244="","*",SP_NORTE!T244)</f>
        <v>-</v>
      </c>
      <c r="E244" s="92" t="str">
        <f>IF(SP_NORTE!D244="","*",SP_NORTE!D244)</f>
        <v>*</v>
      </c>
      <c r="F244" s="92" t="str">
        <f>IF(SP_NORTE!H244="","*",SP_NORTE!H244)</f>
        <v>-</v>
      </c>
      <c r="G244" s="92" t="str">
        <f>IF(SP_NORTE!M244="","*",SP_NORTE!M244)</f>
        <v>-</v>
      </c>
      <c r="H244" s="131" t="str">
        <f>IF(SP_NORTE!K244="","*",SP_NORTE!K244)</f>
        <v>*</v>
      </c>
      <c r="I244" s="128" t="str">
        <f>IF(SP_NORTE!O244="","*",SP_NORTE!O244)</f>
        <v>*</v>
      </c>
      <c r="J244" s="128" t="str">
        <f>IF(SP_NORTE!P244="","*",SP_NORTE!P244)</f>
        <v>*</v>
      </c>
      <c r="K244" s="92" t="str">
        <f>IF(SP_NORTE!AK244="","*",SP_NORTE!AK244)</f>
        <v>-</v>
      </c>
      <c r="L244" s="92" t="str">
        <f>IF(SP_NORTE!AM244="","*",SP_NORTE!AM244)</f>
        <v>-</v>
      </c>
      <c r="M244" s="92">
        <f>IF(SP_NORTE!AP244="","*",SP_NORTE!AP244)</f>
        <v>0</v>
      </c>
      <c r="N244" s="92" t="str">
        <f>IF(SP_NORTE!AM244="","*",SP_NORTE!AM244)</f>
        <v>-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 t="str">
        <f>IF(SP_NORTE!B245="","*",SP_NORTE!B245)</f>
        <v>*</v>
      </c>
      <c r="B245" s="92" t="str">
        <f>IF(SP_NORTE!X245="","*",SP_NORTE!X245)</f>
        <v>*</v>
      </c>
      <c r="C245" s="92" t="str">
        <f>IF(SP_NORTE!S245="","*",SP_NORTE!S245)</f>
        <v>-</v>
      </c>
      <c r="D245" s="92" t="str">
        <f>IF(SP_NORTE!T245="","*",SP_NORTE!T245)</f>
        <v>-</v>
      </c>
      <c r="E245" s="92" t="str">
        <f>IF(SP_NORTE!D245="","*",SP_NORTE!D245)</f>
        <v>*</v>
      </c>
      <c r="F245" s="92" t="str">
        <f>IF(SP_NORTE!H245="","*",SP_NORTE!H245)</f>
        <v>-</v>
      </c>
      <c r="G245" s="92" t="str">
        <f>IF(SP_NORTE!M245="","*",SP_NORTE!M245)</f>
        <v>-</v>
      </c>
      <c r="H245" s="131" t="str">
        <f>IF(SP_NORTE!K245="","*",SP_NORTE!K245)</f>
        <v>*</v>
      </c>
      <c r="I245" s="128" t="str">
        <f>IF(SP_NORTE!O245="","*",SP_NORTE!O245)</f>
        <v>*</v>
      </c>
      <c r="J245" s="128" t="str">
        <f>IF(SP_NORTE!P245="","*",SP_NORTE!P245)</f>
        <v>*</v>
      </c>
      <c r="K245" s="92" t="str">
        <f>IF(SP_NORTE!AK245="","*",SP_NORTE!AK245)</f>
        <v>-</v>
      </c>
      <c r="L245" s="92" t="str">
        <f>IF(SP_NORTE!AM245="","*",SP_NORTE!AM245)</f>
        <v>-</v>
      </c>
      <c r="M245" s="92">
        <f>IF(SP_NORTE!AP245="","*",SP_NORTE!AP245)</f>
        <v>0</v>
      </c>
      <c r="N245" s="92" t="str">
        <f>IF(SP_NORTE!AM245="","*",SP_NORTE!AM245)</f>
        <v>-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T3007" sqref="T3007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5"/>
      <c r="B1" s="266"/>
      <c r="C1" s="267"/>
      <c r="L1" s="94"/>
      <c r="M1" s="125"/>
      <c r="N1" s="125"/>
      <c r="O1" s="125"/>
      <c r="P1" s="268" t="s">
        <v>1067</v>
      </c>
      <c r="Q1" s="269"/>
      <c r="R1" s="125"/>
      <c r="T1" s="95"/>
      <c r="U1" s="270" t="s">
        <v>1573</v>
      </c>
      <c r="V1" s="270"/>
      <c r="W1" s="270"/>
    </row>
    <row r="2" spans="1:23" s="93" customFormat="1">
      <c r="A2" s="96" t="s">
        <v>1574</v>
      </c>
      <c r="B2" s="96" t="s">
        <v>1569</v>
      </c>
      <c r="C2" s="96" t="s">
        <v>470</v>
      </c>
      <c r="D2" s="97" t="s">
        <v>1019</v>
      </c>
      <c r="E2" s="97" t="s">
        <v>1020</v>
      </c>
      <c r="F2" s="97" t="s">
        <v>1568</v>
      </c>
      <c r="G2" s="97" t="s">
        <v>531</v>
      </c>
      <c r="H2" s="97" t="s">
        <v>1008</v>
      </c>
      <c r="I2" s="97" t="s">
        <v>1010</v>
      </c>
      <c r="J2" s="97" t="s">
        <v>1011</v>
      </c>
      <c r="K2" s="97" t="s">
        <v>1014</v>
      </c>
      <c r="L2" s="97" t="s">
        <v>8</v>
      </c>
      <c r="M2" s="140" t="s">
        <v>4</v>
      </c>
      <c r="N2" s="126" t="s">
        <v>1012</v>
      </c>
      <c r="O2" s="126" t="s">
        <v>1013</v>
      </c>
      <c r="P2" s="98" t="s">
        <v>1015</v>
      </c>
      <c r="Q2" s="98" t="s">
        <v>1016</v>
      </c>
      <c r="R2" s="126" t="s">
        <v>1017</v>
      </c>
      <c r="S2" s="99" t="s">
        <v>1575</v>
      </c>
      <c r="T2" s="100" t="s">
        <v>1022</v>
      </c>
      <c r="U2" s="174">
        <f ca="1">TODAY()-1</f>
        <v>45944</v>
      </c>
      <c r="V2" s="174">
        <f ca="1">U2-1</f>
        <v>45943</v>
      </c>
      <c r="W2" s="174">
        <f ca="1">V2-1</f>
        <v>45942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0</v>
      </c>
      <c r="W7" s="173" t="str">
        <f ca="1">_xlfn.XLOOKUP(G7&amp;$W$2,BS_CONTROLE[CHAVE],BS_CONTROLE[Quantidade_11],"-")</f>
        <v>-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0</v>
      </c>
      <c r="W8" s="173" t="str">
        <f ca="1">_xlfn.XLOOKUP(G8&amp;$W$2,BS_CONTROLE[CHAVE],BS_CONTROLE[Quantidade_11],"-")</f>
        <v>-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>
        <f ca="1">_xlfn.XLOOKUP(G10&amp;$U$2,BS_CONTROLE[CHAVE],BS_CONTROLE[Quantidade_11],"-")</f>
        <v>1</v>
      </c>
      <c r="V10" s="173">
        <f ca="1">_xlfn.XLOOKUP(G10&amp;$V$2,BS_CONTROLE[CHAVE],BS_CONTROLE[Quantidade_11],"-")</f>
        <v>0</v>
      </c>
      <c r="W10" s="173" t="str">
        <f ca="1">_xlfn.XLOOKUP(G10&amp;$W$2,BS_CONTROLE[CHAVE],BS_CONTROLE[Quantidade_11],"-")</f>
        <v>-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 t="str">
        <f ca="1">_xlfn.XLOOKUP(G11&amp;$U$2,BS_CONTROLE[CHAVE],BS_CONTROLE[Quantidade_11],"-")</f>
        <v>-</v>
      </c>
      <c r="V11" s="173" t="str">
        <f ca="1">_xlfn.XLOOKUP(G11&amp;$V$2,BS_CONTROLE[CHAVE],BS_CONTROLE[Quantidade_11],"-")</f>
        <v>-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65</v>
      </c>
      <c r="V13" s="173" t="str">
        <f ca="1">_xlfn.XLOOKUP(G13&amp;$V$2,BS_CONTROLE[CHAVE],BS_CONTROLE[Quantidade_11],"-")</f>
        <v>-</v>
      </c>
      <c r="W13" s="173" t="str">
        <f ca="1">_xlfn.XLOOKUP(G13&amp;$W$2,BS_CONTROLE[CHAVE],BS_CONTROLE[Quantidade_11],"-")</f>
        <v>-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114</v>
      </c>
      <c r="V14" s="173">
        <f ca="1">_xlfn.XLOOKUP(G14&amp;$V$2,BS_CONTROLE[CHAVE],BS_CONTROLE[Quantidade_11],"-")</f>
        <v>0</v>
      </c>
      <c r="W14" s="173">
        <f ca="1">_xlfn.XLOOKUP(G14&amp;$W$2,BS_CONTROLE[CHAVE],BS_CONTROLE[Quantidade_11],"-")</f>
        <v>0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 t="str">
        <f ca="1">_xlfn.XLOOKUP(G17&amp;$U$2,BS_CONTROLE[CHAVE],BS_CONTROLE[Quantidade_11],"-")</f>
        <v>-</v>
      </c>
      <c r="V17" s="173" t="str">
        <f ca="1">_xlfn.XLOOKUP(G17&amp;$V$2,BS_CONTROLE[CHAVE],BS_CONTROLE[Quantidade_11],"-")</f>
        <v>-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0</v>
      </c>
      <c r="W21" s="173" t="str">
        <f ca="1">_xlfn.XLOOKUP(G21&amp;$W$2,BS_CONTROLE[CHAVE],BS_CONTROLE[Quantidade_11],"-")</f>
        <v>-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0</v>
      </c>
      <c r="W22" s="173" t="str">
        <f ca="1">_xlfn.XLOOKUP(G22&amp;$W$2,BS_CONTROLE[CHAVE],BS_CONTROLE[Quantidade_11],"-")</f>
        <v>-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>
        <f ca="1">_xlfn.XLOOKUP(G24&amp;$U$2,BS_CONTROLE[CHAVE],BS_CONTROLE[Quantidade_11],"-")</f>
        <v>1</v>
      </c>
      <c r="V24" s="173">
        <f ca="1">_xlfn.XLOOKUP(G24&amp;$V$2,BS_CONTROLE[CHAVE],BS_CONTROLE[Quantidade_11],"-")</f>
        <v>0</v>
      </c>
      <c r="W24" s="173" t="str">
        <f ca="1">_xlfn.XLOOKUP(G24&amp;$W$2,BS_CONTROLE[CHAVE],BS_CONTROLE[Quantidade_11],"-")</f>
        <v>-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>
        <f ca="1">_xlfn.XLOOKUP(G25&amp;$U$2,BS_CONTROLE[CHAVE],BS_CONTROLE[Quantidade_11],"-")</f>
        <v>0</v>
      </c>
      <c r="V25" s="173">
        <f ca="1">_xlfn.XLOOKUP(G25&amp;$V$2,BS_CONTROLE[CHAVE],BS_CONTROLE[Quantidade_11],"-")</f>
        <v>0</v>
      </c>
      <c r="W25" s="173" t="str">
        <f ca="1">_xlfn.XLOOKUP(G25&amp;$W$2,BS_CONTROLE[CHAVE],BS_CONTROLE[Quantidade_11],"-")</f>
        <v>-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 t="str">
        <f ca="1">_xlfn.XLOOKUP(G26&amp;$U$2,BS_CONTROLE[CHAVE],BS_CONTROLE[Quantidade_11],"-")</f>
        <v>-</v>
      </c>
      <c r="V26" s="173" t="str">
        <f ca="1">_xlfn.XLOOKUP(G26&amp;$V$2,BS_CONTROLE[CHAVE],BS_CONTROLE[Quantidade_11],"-")</f>
        <v>-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>
        <f ca="1">_xlfn.XLOOKUP(G27&amp;$U$2,BS_CONTROLE[CHAVE],BS_CONTROLE[Quantidade_11],"-")</f>
        <v>0</v>
      </c>
      <c r="V27" s="173">
        <f ca="1">_xlfn.XLOOKUP(G27&amp;$V$2,BS_CONTROLE[CHAVE],BS_CONTROLE[Quantidade_11],"-")</f>
        <v>0</v>
      </c>
      <c r="W27" s="173" t="str">
        <f ca="1">_xlfn.XLOOKUP(G27&amp;$W$2,BS_CONTROLE[CHAVE],BS_CONTROLE[Quantidade_11],"-")</f>
        <v>-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114</v>
      </c>
      <c r="V29" s="173">
        <f ca="1">_xlfn.XLOOKUP(G29&amp;$V$2,BS_CONTROLE[CHAVE],BS_CONTROLE[Quantidade_11],"-")</f>
        <v>0</v>
      </c>
      <c r="W29" s="173">
        <f ca="1">_xlfn.XLOOKUP(G29&amp;$W$2,BS_CONTROLE[CHAVE],BS_CONTROLE[Quantidade_11],"-")</f>
        <v>0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>
        <f ca="1">_xlfn.XLOOKUP(G30&amp;$U$2,BS_CONTROLE[CHAVE],BS_CONTROLE[Quantidade_11],"-")</f>
        <v>53</v>
      </c>
      <c r="V30" s="173">
        <f ca="1">_xlfn.XLOOKUP(G30&amp;$V$2,BS_CONTROLE[CHAVE],BS_CONTROLE[Quantidade_11],"-")</f>
        <v>123</v>
      </c>
      <c r="W30" s="173" t="str">
        <f ca="1">_xlfn.XLOOKUP(G30&amp;$W$2,BS_CONTROLE[CHAVE],BS_CONTROLE[Quantidade_11],"-")</f>
        <v>-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1</v>
      </c>
      <c r="V34" s="173" t="str">
        <f ca="1">_xlfn.XLOOKUP(G34&amp;$V$2,BS_CONTROLE[CHAVE],BS_CONTROLE[Quantidade_11],"-")</f>
        <v>-</v>
      </c>
      <c r="W34" s="173" t="str">
        <f ca="1">_xlfn.XLOOKUP(G34&amp;$W$2,BS_CONTROLE[CHAVE],BS_CONTROLE[Quantidade_11],"-")</f>
        <v>-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0</v>
      </c>
      <c r="W37" s="173" t="str">
        <f ca="1">_xlfn.XLOOKUP(G37&amp;$W$2,BS_CONTROLE[CHAVE],BS_CONTROLE[Quantidade_11],"-")</f>
        <v>-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0</v>
      </c>
      <c r="W38" s="173" t="str">
        <f ca="1">_xlfn.XLOOKUP(G38&amp;$W$2,BS_CONTROLE[CHAVE],BS_CONTROLE[Quantidade_11],"-")</f>
        <v>-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>
        <f ca="1">_xlfn.XLOOKUP(G40&amp;$U$2,BS_CONTROLE[CHAVE],BS_CONTROLE[Quantidade_11],"-")</f>
        <v>1</v>
      </c>
      <c r="V40" s="173">
        <f ca="1">_xlfn.XLOOKUP(G40&amp;$V$2,BS_CONTROLE[CHAVE],BS_CONTROLE[Quantidade_11],"-")</f>
        <v>0</v>
      </c>
      <c r="W40" s="173" t="str">
        <f ca="1">_xlfn.XLOOKUP(G40&amp;$W$2,BS_CONTROLE[CHAVE],BS_CONTROLE[Quantidade_11],"-")</f>
        <v>-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 t="str">
        <f ca="1">_xlfn.XLOOKUP(G44&amp;$U$2,BS_CONTROLE[CHAVE],BS_CONTROLE[Quantidade_11],"-")</f>
        <v>-</v>
      </c>
      <c r="V44" s="173" t="str">
        <f ca="1">_xlfn.XLOOKUP(G44&amp;$V$2,BS_CONTROLE[CHAVE],BS_CONTROLE[Quantidade_11],"-")</f>
        <v>-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>
        <f ca="1">_xlfn.XLOOKUP(G45&amp;$V$2,BS_CONTROLE[CHAVE],BS_CONTROLE[Quantidade_11],"-")</f>
        <v>1</v>
      </c>
      <c r="W45" s="173" t="str">
        <f ca="1">_xlfn.XLOOKUP(G45&amp;$W$2,BS_CONTROLE[CHAVE],BS_CONTROLE[Quantidade_11],"-")</f>
        <v>-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>
        <f ca="1">_xlfn.XLOOKUP(G47&amp;$U$2,BS_CONTROLE[CHAVE],BS_CONTROLE[Quantidade_11],"-")</f>
        <v>0</v>
      </c>
      <c r="V47" s="173">
        <f ca="1">_xlfn.XLOOKUP(G47&amp;$V$2,BS_CONTROLE[CHAVE],BS_CONTROLE[Quantidade_11],"-")</f>
        <v>0</v>
      </c>
      <c r="W47" s="173" t="str">
        <f ca="1">_xlfn.XLOOKUP(G47&amp;$W$2,BS_CONTROLE[CHAVE],BS_CONTROLE[Quantidade_11],"-")</f>
        <v>-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114</v>
      </c>
      <c r="V49" s="173">
        <f ca="1">_xlfn.XLOOKUP(G49&amp;$V$2,BS_CONTROLE[CHAVE],BS_CONTROLE[Quantidade_11],"-")</f>
        <v>0</v>
      </c>
      <c r="W49" s="173">
        <f ca="1">_xlfn.XLOOKUP(G49&amp;$W$2,BS_CONTROLE[CHAVE],BS_CONTROLE[Quantidade_11],"-")</f>
        <v>0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>
        <f ca="1">_xlfn.XLOOKUP(G50&amp;$V$2,BS_CONTROLE[CHAVE],BS_CONTROLE[Quantidade_11],"-")</f>
        <v>50</v>
      </c>
      <c r="W50" s="173" t="str">
        <f ca="1">_xlfn.XLOOKUP(G50&amp;$W$2,BS_CONTROLE[CHAVE],BS_CONTROLE[Quantidade_11],"-")</f>
        <v>-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0</v>
      </c>
      <c r="W51" s="173" t="str">
        <f ca="1">_xlfn.XLOOKUP(G51&amp;$W$2,BS_CONTROLE[CHAVE],BS_CONTROLE[Quantidade_11],"-")</f>
        <v>-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0</v>
      </c>
      <c r="W52" s="173" t="str">
        <f ca="1">_xlfn.XLOOKUP(G52&amp;$W$2,BS_CONTROLE[CHAVE],BS_CONTROLE[Quantidade_11],"-")</f>
        <v>-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114</v>
      </c>
      <c r="V54" s="173">
        <f ca="1">_xlfn.XLOOKUP(G54&amp;$V$2,BS_CONTROLE[CHAVE],BS_CONTROLE[Quantidade_11],"-")</f>
        <v>0</v>
      </c>
      <c r="W54" s="173">
        <f ca="1">_xlfn.XLOOKUP(G54&amp;$W$2,BS_CONTROLE[CHAVE],BS_CONTROLE[Quantidade_11],"-")</f>
        <v>0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114</v>
      </c>
      <c r="V55" s="173">
        <f ca="1">_xlfn.XLOOKUP(G55&amp;$V$2,BS_CONTROLE[CHAVE],BS_CONTROLE[Quantidade_11],"-")</f>
        <v>0</v>
      </c>
      <c r="W55" s="173">
        <f ca="1">_xlfn.XLOOKUP(G55&amp;$W$2,BS_CONTROLE[CHAVE],BS_CONTROLE[Quantidade_11],"-")</f>
        <v>0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0</v>
      </c>
      <c r="W57" s="173" t="str">
        <f ca="1">_xlfn.XLOOKUP(G57&amp;$W$2,BS_CONTROLE[CHAVE],BS_CONTROLE[Quantidade_11],"-")</f>
        <v>-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0</v>
      </c>
      <c r="W58" s="173" t="str">
        <f ca="1">_xlfn.XLOOKUP(G58&amp;$W$2,BS_CONTROLE[CHAVE],BS_CONTROLE[Quantidade_11],"-")</f>
        <v>-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>
        <f ca="1">_xlfn.XLOOKUP(G60&amp;$U$2,BS_CONTROLE[CHAVE],BS_CONTROLE[Quantidade_11],"-")</f>
        <v>1</v>
      </c>
      <c r="V60" s="173">
        <f ca="1">_xlfn.XLOOKUP(G60&amp;$V$2,BS_CONTROLE[CHAVE],BS_CONTROLE[Quantidade_11],"-")</f>
        <v>0</v>
      </c>
      <c r="W60" s="173" t="str">
        <f ca="1">_xlfn.XLOOKUP(G60&amp;$W$2,BS_CONTROLE[CHAVE],BS_CONTROLE[Quantidade_11],"-")</f>
        <v>-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114</v>
      </c>
      <c r="V63" s="173">
        <f ca="1">_xlfn.XLOOKUP(G63&amp;$V$2,BS_CONTROLE[CHAVE],BS_CONTROLE[Quantidade_11],"-")</f>
        <v>0</v>
      </c>
      <c r="W63" s="173">
        <f ca="1">_xlfn.XLOOKUP(G63&amp;$W$2,BS_CONTROLE[CHAVE],BS_CONTROLE[Quantidade_11],"-")</f>
        <v>0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>
        <f ca="1">_xlfn.XLOOKUP(G64&amp;$U$2,BS_CONTROLE[CHAVE],BS_CONTROLE[Quantidade_11],"-")</f>
        <v>53</v>
      </c>
      <c r="V64" s="173">
        <f ca="1">_xlfn.XLOOKUP(G64&amp;$V$2,BS_CONTROLE[CHAVE],BS_CONTROLE[Quantidade_11],"-")</f>
        <v>123</v>
      </c>
      <c r="W64" s="173" t="str">
        <f ca="1">_xlfn.XLOOKUP(G64&amp;$W$2,BS_CONTROLE[CHAVE],BS_CONTROLE[Quantidade_11],"-")</f>
        <v>-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0</v>
      </c>
      <c r="W68" s="173" t="str">
        <f ca="1">_xlfn.XLOOKUP(G68&amp;$W$2,BS_CONTROLE[CHAVE],BS_CONTROLE[Quantidade_11],"-")</f>
        <v>-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0</v>
      </c>
      <c r="W69" s="173" t="str">
        <f ca="1">_xlfn.XLOOKUP(G69&amp;$W$2,BS_CONTROLE[CHAVE],BS_CONTROLE[Quantidade_11],"-")</f>
        <v>-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>
        <f ca="1">_xlfn.XLOOKUP(G71&amp;$U$2,BS_CONTROLE[CHAVE],BS_CONTROLE[Quantidade_11],"-")</f>
        <v>0</v>
      </c>
      <c r="V71" s="173">
        <f ca="1">_xlfn.XLOOKUP(G71&amp;$V$2,BS_CONTROLE[CHAVE],BS_CONTROLE[Quantidade_11],"-")</f>
        <v>0</v>
      </c>
      <c r="W71" s="173" t="str">
        <f ca="1">_xlfn.XLOOKUP(G71&amp;$W$2,BS_CONTROLE[CHAVE],BS_CONTROLE[Quantidade_11],"-")</f>
        <v>-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>
        <f ca="1">_xlfn.XLOOKUP(G72&amp;$U$2,BS_CONTROLE[CHAVE],BS_CONTROLE[Quantidade_11],"-")</f>
        <v>0</v>
      </c>
      <c r="V72" s="173">
        <f ca="1">_xlfn.XLOOKUP(G72&amp;$V$2,BS_CONTROLE[CHAVE],BS_CONTROLE[Quantidade_11],"-")</f>
        <v>0</v>
      </c>
      <c r="W72" s="173" t="str">
        <f ca="1">_xlfn.XLOOKUP(G72&amp;$W$2,BS_CONTROLE[CHAVE],BS_CONTROLE[Quantidade_11],"-")</f>
        <v>-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 t="str">
        <f ca="1">_xlfn.XLOOKUP(G75&amp;$U$2,BS_CONTROLE[CHAVE],BS_CONTROLE[Quantidade_11],"-")</f>
        <v>-</v>
      </c>
      <c r="V75" s="173" t="str">
        <f ca="1">_xlfn.XLOOKUP(G75&amp;$V$2,BS_CONTROLE[CHAVE],BS_CONTROLE[Quantidade_11],"-")</f>
        <v>-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1</v>
      </c>
      <c r="V76" s="173" t="str">
        <f ca="1">_xlfn.XLOOKUP(G76&amp;$V$2,BS_CONTROLE[CHAVE],BS_CONTROLE[Quantidade_11],"-")</f>
        <v>-</v>
      </c>
      <c r="W76" s="173" t="str">
        <f ca="1">_xlfn.XLOOKUP(G76&amp;$W$2,BS_CONTROLE[CHAVE],BS_CONTROLE[Quantidade_11],"-")</f>
        <v>-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1</v>
      </c>
      <c r="V77" s="173" t="str">
        <f ca="1">_xlfn.XLOOKUP(G77&amp;$V$2,BS_CONTROLE[CHAVE],BS_CONTROLE[Quantidade_11],"-")</f>
        <v>-</v>
      </c>
      <c r="W77" s="173" t="str">
        <f ca="1">_xlfn.XLOOKUP(G77&amp;$W$2,BS_CONTROLE[CHAVE],BS_CONTROLE[Quantidade_11],"-")</f>
        <v>-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>
        <f ca="1">_xlfn.XLOOKUP(G78&amp;$U$2,BS_CONTROLE[CHAVE],BS_CONTROLE[Quantidade_11],"-")</f>
        <v>0</v>
      </c>
      <c r="V78" s="173" t="str">
        <f ca="1">_xlfn.XLOOKUP(G78&amp;$V$2,BS_CONTROLE[CHAVE],BS_CONTROLE[Quantidade_11],"-")</f>
        <v>-</v>
      </c>
      <c r="W78" s="173" t="str">
        <f ca="1">_xlfn.XLOOKUP(G78&amp;$W$2,BS_CONTROLE[CHAVE],BS_CONTROLE[Quantidade_11],"-")</f>
        <v>-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>
        <f ca="1">_xlfn.XLOOKUP(G79&amp;$U$2,BS_CONTROLE[CHAVE],BS_CONTROLE[Quantidade_11],"-")</f>
        <v>0</v>
      </c>
      <c r="V79" s="173">
        <f ca="1">_xlfn.XLOOKUP(G79&amp;$V$2,BS_CONTROLE[CHAVE],BS_CONTROLE[Quantidade_11],"-")</f>
        <v>0</v>
      </c>
      <c r="W79" s="173" t="str">
        <f ca="1">_xlfn.XLOOKUP(G79&amp;$W$2,BS_CONTROLE[CHAVE],BS_CONTROLE[Quantidade_11],"-")</f>
        <v>-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>
        <f ca="1">_xlfn.XLOOKUP(G80&amp;$U$2,BS_CONTROLE[CHAVE],BS_CONTROLE[Quantidade_11],"-")</f>
        <v>0</v>
      </c>
      <c r="V80" s="173">
        <f ca="1">_xlfn.XLOOKUP(G80&amp;$V$2,BS_CONTROLE[CHAVE],BS_CONTROLE[Quantidade_11],"-")</f>
        <v>0</v>
      </c>
      <c r="W80" s="173" t="str">
        <f ca="1">_xlfn.XLOOKUP(G80&amp;$W$2,BS_CONTROLE[CHAVE],BS_CONTROLE[Quantidade_11],"-")</f>
        <v>-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1363</v>
      </c>
      <c r="V81" s="173">
        <f ca="1">_xlfn.XLOOKUP(G81&amp;$V$2,BS_CONTROLE[CHAVE],BS_CONTROLE[Quantidade_11],"-")</f>
        <v>500</v>
      </c>
      <c r="W81" s="173">
        <f ca="1">_xlfn.XLOOKUP(G81&amp;$W$2,BS_CONTROLE[CHAVE],BS_CONTROLE[Quantidade_11],"-")</f>
        <v>0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65</v>
      </c>
      <c r="V82" s="173" t="str">
        <f ca="1">_xlfn.XLOOKUP(G82&amp;$V$2,BS_CONTROLE[CHAVE],BS_CONTROLE[Quantidade_11],"-")</f>
        <v>-</v>
      </c>
      <c r="W82" s="173" t="str">
        <f ca="1">_xlfn.XLOOKUP(G82&amp;$W$2,BS_CONTROLE[CHAVE],BS_CONTROLE[Quantidade_11],"-")</f>
        <v>-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Oportunidade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>
        <f ca="1">_xlfn.XLOOKUP(G83&amp;$U$2,BS_CONTROLE[CHAVE],BS_CONTROLE[Quantidade_11],"-")</f>
        <v>0</v>
      </c>
      <c r="V83" s="173" t="str">
        <f ca="1">_xlfn.XLOOKUP(G83&amp;$V$2,BS_CONTROLE[CHAVE],BS_CONTROLE[Quantidade_11],"-")</f>
        <v>-</v>
      </c>
      <c r="W83" s="173" t="str">
        <f ca="1">_xlfn.XLOOKUP(G83&amp;$W$2,BS_CONTROLE[CHAVE],BS_CONTROLE[Quantidade_11],"-")</f>
        <v>-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>
        <f ca="1">_xlfn.XLOOKUP(G85&amp;$U$2,BS_CONTROLE[CHAVE],BS_CONTROLE[Quantidade_11],"-")</f>
        <v>1</v>
      </c>
      <c r="V85" s="173">
        <f ca="1">_xlfn.XLOOKUP(G85&amp;$V$2,BS_CONTROLE[CHAVE],BS_CONTROLE[Quantidade_11],"-")</f>
        <v>0</v>
      </c>
      <c r="W85" s="173" t="str">
        <f ca="1">_xlfn.XLOOKUP(G85&amp;$W$2,BS_CONTROLE[CHAVE],BS_CONTROLE[Quantidade_11],"-")</f>
        <v>-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0</v>
      </c>
      <c r="W86" s="173" t="str">
        <f ca="1">_xlfn.XLOOKUP(G86&amp;$W$2,BS_CONTROLE[CHAVE],BS_CONTROLE[Quantidade_11],"-")</f>
        <v>-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0</v>
      </c>
      <c r="W87" s="173" t="str">
        <f ca="1">_xlfn.XLOOKUP(G87&amp;$W$2,BS_CONTROLE[CHAVE],BS_CONTROLE[Quantidade_11],"-")</f>
        <v>-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>
        <f ca="1">_xlfn.XLOOKUP(G89&amp;$U$2,BS_CONTROLE[CHAVE],BS_CONTROLE[Quantidade_11],"-")</f>
        <v>1</v>
      </c>
      <c r="V89" s="173">
        <f ca="1">_xlfn.XLOOKUP(G89&amp;$V$2,BS_CONTROLE[CHAVE],BS_CONTROLE[Quantidade_11],"-")</f>
        <v>0</v>
      </c>
      <c r="W89" s="173" t="str">
        <f ca="1">_xlfn.XLOOKUP(G89&amp;$W$2,BS_CONTROLE[CHAVE],BS_CONTROLE[Quantidade_11],"-")</f>
        <v>-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>
        <f ca="1">_xlfn.XLOOKUP(G90&amp;$U$2,BS_CONTROLE[CHAVE],BS_CONTROLE[Quantidade_11],"-")</f>
        <v>0</v>
      </c>
      <c r="V90" s="173">
        <f ca="1">_xlfn.XLOOKUP(G90&amp;$V$2,BS_CONTROLE[CHAVE],BS_CONTROLE[Quantidade_11],"-")</f>
        <v>0</v>
      </c>
      <c r="W90" s="173" t="str">
        <f ca="1">_xlfn.XLOOKUP(G90&amp;$W$2,BS_CONTROLE[CHAVE],BS_CONTROLE[Quantidade_11],"-")</f>
        <v>-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>
        <f ca="1">_xlfn.XLOOKUP(G91&amp;$U$2,BS_CONTROLE[CHAVE],BS_CONTROLE[Quantidade_11],"-")</f>
        <v>0</v>
      </c>
      <c r="V91" s="173">
        <f ca="1">_xlfn.XLOOKUP(G91&amp;$V$2,BS_CONTROLE[CHAVE],BS_CONTROLE[Quantidade_11],"-")</f>
        <v>0</v>
      </c>
      <c r="W91" s="173" t="str">
        <f ca="1">_xlfn.XLOOKUP(G91&amp;$W$2,BS_CONTROLE[CHAVE],BS_CONTROLE[Quantidade_11],"-")</f>
        <v>-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 t="str">
        <f ca="1">_xlfn.XLOOKUP(G92&amp;$U$2,BS_CONTROLE[CHAVE],BS_CONTROLE[Quantidade_11],"-")</f>
        <v>-</v>
      </c>
      <c r="V92" s="173" t="str">
        <f ca="1">_xlfn.XLOOKUP(G92&amp;$V$2,BS_CONTROLE[CHAVE],BS_CONTROLE[Quantidade_11],"-")</f>
        <v>-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1</v>
      </c>
      <c r="V93" s="173" t="str">
        <f ca="1">_xlfn.XLOOKUP(G93&amp;$V$2,BS_CONTROLE[CHAVE],BS_CONTROLE[Quantidade_11],"-")</f>
        <v>-</v>
      </c>
      <c r="W93" s="173" t="str">
        <f ca="1">_xlfn.XLOOKUP(G93&amp;$W$2,BS_CONTROLE[CHAVE],BS_CONTROLE[Quantidade_11],"-")</f>
        <v>-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>
        <f ca="1">_xlfn.XLOOKUP(G94&amp;$U$2,BS_CONTROLE[CHAVE],BS_CONTROLE[Quantidade_11],"-")</f>
        <v>0</v>
      </c>
      <c r="V94" s="173" t="str">
        <f ca="1">_xlfn.XLOOKUP(G94&amp;$V$2,BS_CONTROLE[CHAVE],BS_CONTROLE[Quantidade_11],"-")</f>
        <v>-</v>
      </c>
      <c r="W94" s="173" t="str">
        <f ca="1">_xlfn.XLOOKUP(G94&amp;$W$2,BS_CONTROLE[CHAVE],BS_CONTROLE[Quantidade_11],"-")</f>
        <v>-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1363</v>
      </c>
      <c r="V95" s="173">
        <f ca="1">_xlfn.XLOOKUP(G95&amp;$V$2,BS_CONTROLE[CHAVE],BS_CONTROLE[Quantidade_11],"-")</f>
        <v>500</v>
      </c>
      <c r="W95" s="173">
        <f ca="1">_xlfn.XLOOKUP(G95&amp;$W$2,BS_CONTROLE[CHAVE],BS_CONTROLE[Quantidade_11],"-")</f>
        <v>0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65</v>
      </c>
      <c r="V96" s="173" t="str">
        <f ca="1">_xlfn.XLOOKUP(G96&amp;$V$2,BS_CONTROLE[CHAVE],BS_CONTROLE[Quantidade_11],"-")</f>
        <v>-</v>
      </c>
      <c r="W96" s="173" t="str">
        <f ca="1">_xlfn.XLOOKUP(G96&amp;$W$2,BS_CONTROLE[CHAVE],BS_CONTROLE[Quantidade_11],"-")</f>
        <v>-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114</v>
      </c>
      <c r="V97" s="173">
        <f ca="1">_xlfn.XLOOKUP(G97&amp;$V$2,BS_CONTROLE[CHAVE],BS_CONTROLE[Quantidade_11],"-")</f>
        <v>0</v>
      </c>
      <c r="W97" s="173">
        <f ca="1">_xlfn.XLOOKUP(G97&amp;$W$2,BS_CONTROLE[CHAVE],BS_CONTROLE[Quantidade_11],"-")</f>
        <v>0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>
        <f ca="1">_xlfn.XLOOKUP(G98&amp;$U$2,BS_CONTROLE[CHAVE],BS_CONTROLE[Quantidade_11],"-")</f>
        <v>53</v>
      </c>
      <c r="V98" s="173">
        <f ca="1">_xlfn.XLOOKUP(G98&amp;$V$2,BS_CONTROLE[CHAVE],BS_CONTROLE[Quantidade_11],"-")</f>
        <v>123</v>
      </c>
      <c r="W98" s="173" t="str">
        <f ca="1">_xlfn.XLOOKUP(G98&amp;$W$2,BS_CONTROLE[CHAVE],BS_CONTROLE[Quantidade_11],"-")</f>
        <v>-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>
        <f ca="1">_xlfn.XLOOKUP(G100&amp;$U$2,BS_CONTROLE[CHAVE],BS_CONTROLE[Quantidade_11],"-")</f>
        <v>1</v>
      </c>
      <c r="V100" s="173">
        <f ca="1">_xlfn.XLOOKUP(G100&amp;$V$2,BS_CONTROLE[CHAVE],BS_CONTROLE[Quantidade_11],"-")</f>
        <v>0</v>
      </c>
      <c r="W100" s="173" t="str">
        <f ca="1">_xlfn.XLOOKUP(G100&amp;$W$2,BS_CONTROLE[CHAVE],BS_CONTROLE[Quantidade_11],"-")</f>
        <v>-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0</v>
      </c>
      <c r="W101" s="173" t="str">
        <f ca="1">_xlfn.XLOOKUP(G101&amp;$W$2,BS_CONTROLE[CHAVE],BS_CONTROLE[Quantidade_11],"-")</f>
        <v>-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0</v>
      </c>
      <c r="W102" s="173" t="str">
        <f ca="1">_xlfn.XLOOKUP(G102&amp;$W$2,BS_CONTROLE[CHAVE],BS_CONTROLE[Quantidade_11],"-")</f>
        <v>-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>
        <f ca="1">_xlfn.XLOOKUP(G104&amp;$U$2,BS_CONTROLE[CHAVE],BS_CONTROLE[Quantidade_11],"-")</f>
        <v>1</v>
      </c>
      <c r="V104" s="173">
        <f ca="1">_xlfn.XLOOKUP(G104&amp;$V$2,BS_CONTROLE[CHAVE],BS_CONTROLE[Quantidade_11],"-")</f>
        <v>0</v>
      </c>
      <c r="W104" s="173" t="str">
        <f ca="1">_xlfn.XLOOKUP(G104&amp;$W$2,BS_CONTROLE[CHAVE],BS_CONTROLE[Quantidade_11],"-")</f>
        <v>-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1</v>
      </c>
      <c r="V105" s="173" t="str">
        <f ca="1">_xlfn.XLOOKUP(G105&amp;$V$2,BS_CONTROLE[CHAVE],BS_CONTROLE[Quantidade_11],"-")</f>
        <v>-</v>
      </c>
      <c r="W105" s="173" t="str">
        <f ca="1">_xlfn.XLOOKUP(G105&amp;$W$2,BS_CONTROLE[CHAVE],BS_CONTROLE[Quantidade_11],"-")</f>
        <v>-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>
        <f ca="1">_xlfn.XLOOKUP(G106&amp;$U$2,BS_CONTROLE[CHAVE],BS_CONTROLE[Quantidade_11],"-")</f>
        <v>1</v>
      </c>
      <c r="V106" s="173" t="str">
        <f ca="1">_xlfn.XLOOKUP(G106&amp;$V$2,BS_CONTROLE[CHAVE],BS_CONTROLE[Quantidade_11],"-")</f>
        <v>-</v>
      </c>
      <c r="W106" s="173" t="str">
        <f ca="1">_xlfn.XLOOKUP(G106&amp;$W$2,BS_CONTROLE[CHAVE],BS_CONTROLE[Quantidade_11],"-")</f>
        <v>-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>
        <f ca="1">_xlfn.XLOOKUP(G107&amp;$U$2,BS_CONTROLE[CHAVE],BS_CONTROLE[Quantidade_11],"-")</f>
        <v>0</v>
      </c>
      <c r="V107" s="173" t="str">
        <f ca="1">_xlfn.XLOOKUP(G107&amp;$V$2,BS_CONTROLE[CHAVE],BS_CONTROLE[Quantidade_11],"-")</f>
        <v>-</v>
      </c>
      <c r="W107" s="173" t="str">
        <f ca="1">_xlfn.XLOOKUP(G107&amp;$W$2,BS_CONTROLE[CHAVE],BS_CONTROLE[Quantidade_11],"-")</f>
        <v>-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1363</v>
      </c>
      <c r="V108" s="173">
        <f ca="1">_xlfn.XLOOKUP(G108&amp;$V$2,BS_CONTROLE[CHAVE],BS_CONTROLE[Quantidade_11],"-")</f>
        <v>500</v>
      </c>
      <c r="W108" s="173">
        <f ca="1">_xlfn.XLOOKUP(G108&amp;$W$2,BS_CONTROLE[CHAVE],BS_CONTROLE[Quantidade_11],"-")</f>
        <v>0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114</v>
      </c>
      <c r="V109" s="173">
        <f ca="1">_xlfn.XLOOKUP(G109&amp;$V$2,BS_CONTROLE[CHAVE],BS_CONTROLE[Quantidade_11],"-")</f>
        <v>0</v>
      </c>
      <c r="W109" s="173">
        <f ca="1">_xlfn.XLOOKUP(G109&amp;$W$2,BS_CONTROLE[CHAVE],BS_CONTROLE[Quantidade_11],"-")</f>
        <v>0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>
        <f ca="1">_xlfn.XLOOKUP(G110&amp;$U$2,BS_CONTROLE[CHAVE],BS_CONTROLE[Quantidade_11],"-")</f>
        <v>0</v>
      </c>
      <c r="V110" s="173">
        <f ca="1">_xlfn.XLOOKUP(G110&amp;$V$2,BS_CONTROLE[CHAVE],BS_CONTROLE[Quantidade_11],"-")</f>
        <v>0</v>
      </c>
      <c r="W110" s="173" t="str">
        <f ca="1">_xlfn.XLOOKUP(G110&amp;$W$2,BS_CONTROLE[CHAVE],BS_CONTROLE[Quantidade_11],"-")</f>
        <v>-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1</v>
      </c>
      <c r="V112" s="173" t="str">
        <f ca="1">_xlfn.XLOOKUP(G112&amp;$V$2,BS_CONTROLE[CHAVE],BS_CONTROLE[Quantidade_11],"-")</f>
        <v>-</v>
      </c>
      <c r="W112" s="173" t="str">
        <f ca="1">_xlfn.XLOOKUP(G112&amp;$W$2,BS_CONTROLE[CHAVE],BS_CONTROLE[Quantidade_11],"-")</f>
        <v>-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>
        <f ca="1">_xlfn.XLOOKUP(G113&amp;$U$2,BS_CONTROLE[CHAVE],BS_CONTROLE[Quantidade_11],"-")</f>
        <v>1</v>
      </c>
      <c r="V113" s="173">
        <f ca="1">_xlfn.XLOOKUP(G113&amp;$V$2,BS_CONTROLE[CHAVE],BS_CONTROLE[Quantidade_11],"-")</f>
        <v>0</v>
      </c>
      <c r="W113" s="173" t="str">
        <f ca="1">_xlfn.XLOOKUP(G113&amp;$W$2,BS_CONTROLE[CHAVE],BS_CONTROLE[Quantidade_11],"-")</f>
        <v>-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0</v>
      </c>
      <c r="W114" s="173" t="str">
        <f ca="1">_xlfn.XLOOKUP(G114&amp;$W$2,BS_CONTROLE[CHAVE],BS_CONTROLE[Quantidade_11],"-")</f>
        <v>-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0</v>
      </c>
      <c r="W115" s="173" t="str">
        <f ca="1">_xlfn.XLOOKUP(G115&amp;$W$2,BS_CONTROLE[CHAVE],BS_CONTROLE[Quantidade_11],"-")</f>
        <v>-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>
        <f ca="1">_xlfn.XLOOKUP(G116&amp;$U$2,BS_CONTROLE[CHAVE],BS_CONTROLE[Quantidade_11],"-")</f>
        <v>1</v>
      </c>
      <c r="V116" s="173">
        <f ca="1">_xlfn.XLOOKUP(G116&amp;$V$2,BS_CONTROLE[CHAVE],BS_CONTROLE[Quantidade_11],"-")</f>
        <v>0</v>
      </c>
      <c r="W116" s="173" t="str">
        <f ca="1">_xlfn.XLOOKUP(G116&amp;$W$2,BS_CONTROLE[CHAVE],BS_CONTROLE[Quantidade_11],"-")</f>
        <v>-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1363</v>
      </c>
      <c r="V117" s="173">
        <f ca="1">_xlfn.XLOOKUP(G117&amp;$V$2,BS_CONTROLE[CHAVE],BS_CONTROLE[Quantidade_11],"-")</f>
        <v>500</v>
      </c>
      <c r="W117" s="173">
        <f ca="1">_xlfn.XLOOKUP(G117&amp;$W$2,BS_CONTROLE[CHAVE],BS_CONTROLE[Quantidade_11],"-")</f>
        <v>0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>
        <f ca="1">_xlfn.XLOOKUP(G119&amp;$V$2,BS_CONTROLE[CHAVE],BS_CONTROLE[Quantidade_11],"-")</f>
        <v>1</v>
      </c>
      <c r="W119" s="173" t="str">
        <f ca="1">_xlfn.XLOOKUP(G119&amp;$W$2,BS_CONTROLE[CHAVE],BS_CONTROLE[Quantidade_11],"-")</f>
        <v>-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114</v>
      </c>
      <c r="V120" s="173">
        <f ca="1">_xlfn.XLOOKUP(G120&amp;$V$2,BS_CONTROLE[CHAVE],BS_CONTROLE[Quantidade_11],"-")</f>
        <v>0</v>
      </c>
      <c r="W120" s="173">
        <f ca="1">_xlfn.XLOOKUP(G120&amp;$W$2,BS_CONTROLE[CHAVE],BS_CONTROLE[Quantidade_11],"-")</f>
        <v>0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 t="str">
        <f ca="1">_xlfn.XLOOKUP(G121&amp;$U$2,BS_CONTROLE[CHAVE],BS_CONTROLE[Quantidade_11],"-")</f>
        <v>-</v>
      </c>
      <c r="V121" s="173" t="str">
        <f ca="1">_xlfn.XLOOKUP(G121&amp;$V$2,BS_CONTROLE[CHAVE],BS_CONTROLE[Quantidade_11],"-")</f>
        <v>-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>
        <f ca="1">_xlfn.XLOOKUP(G122&amp;$U$2,BS_CONTROLE[CHAVE],BS_CONTROLE[Quantidade_11],"-")</f>
        <v>0</v>
      </c>
      <c r="V122" s="173">
        <f ca="1">_xlfn.XLOOKUP(G122&amp;$V$2,BS_CONTROLE[CHAVE],BS_CONTROLE[Quantidade_11],"-")</f>
        <v>0</v>
      </c>
      <c r="W122" s="173" t="str">
        <f ca="1">_xlfn.XLOOKUP(G122&amp;$W$2,BS_CONTROLE[CHAVE],BS_CONTROLE[Quantidade_11],"-")</f>
        <v>-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>
        <f ca="1">_xlfn.XLOOKUP(G123&amp;$U$2,BS_CONTROLE[CHAVE],BS_CONTROLE[Quantidade_11],"-")</f>
        <v>1</v>
      </c>
      <c r="V123" s="173">
        <f ca="1">_xlfn.XLOOKUP(G123&amp;$V$2,BS_CONTROLE[CHAVE],BS_CONTROLE[Quantidade_11],"-")</f>
        <v>0</v>
      </c>
      <c r="W123" s="173" t="str">
        <f ca="1">_xlfn.XLOOKUP(G123&amp;$W$2,BS_CONTROLE[CHAVE],BS_CONTROLE[Quantidade_11],"-")</f>
        <v>-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0</v>
      </c>
      <c r="W124" s="173" t="str">
        <f ca="1">_xlfn.XLOOKUP(G124&amp;$W$2,BS_CONTROLE[CHAVE],BS_CONTROLE[Quantidade_11],"-")</f>
        <v>-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0</v>
      </c>
      <c r="W125" s="173" t="str">
        <f ca="1">_xlfn.XLOOKUP(G125&amp;$W$2,BS_CONTROLE[CHAVE],BS_CONTROLE[Quantidade_11],"-")</f>
        <v>-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1363</v>
      </c>
      <c r="V126" s="173">
        <f ca="1">_xlfn.XLOOKUP(G126&amp;$V$2,BS_CONTROLE[CHAVE],BS_CONTROLE[Quantidade_11],"-")</f>
        <v>500</v>
      </c>
      <c r="W126" s="173">
        <f ca="1">_xlfn.XLOOKUP(G126&amp;$W$2,BS_CONTROLE[CHAVE],BS_CONTROLE[Quantidade_11],"-")</f>
        <v>0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>
        <f ca="1">_xlfn.XLOOKUP(G127&amp;$V$2,BS_CONTROLE[CHAVE],BS_CONTROLE[Quantidade_11],"-")</f>
        <v>1</v>
      </c>
      <c r="W127" s="173" t="str">
        <f ca="1">_xlfn.XLOOKUP(G127&amp;$W$2,BS_CONTROLE[CHAVE],BS_CONTROLE[Quantidade_11],"-")</f>
        <v>-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114</v>
      </c>
      <c r="V128" s="173">
        <f ca="1">_xlfn.XLOOKUP(G128&amp;$V$2,BS_CONTROLE[CHAVE],BS_CONTROLE[Quantidade_11],"-")</f>
        <v>0</v>
      </c>
      <c r="W128" s="173">
        <f ca="1">_xlfn.XLOOKUP(G128&amp;$W$2,BS_CONTROLE[CHAVE],BS_CONTROLE[Quantidade_11],"-")</f>
        <v>0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1363</v>
      </c>
      <c r="V129" s="173">
        <f ca="1">_xlfn.XLOOKUP(G129&amp;$V$2,BS_CONTROLE[CHAVE],BS_CONTROLE[Quantidade_11],"-")</f>
        <v>500</v>
      </c>
      <c r="W129" s="173">
        <f ca="1">_xlfn.XLOOKUP(G129&amp;$W$2,BS_CONTROLE[CHAVE],BS_CONTROLE[Quantidade_11],"-")</f>
        <v>0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114</v>
      </c>
      <c r="V130" s="173">
        <f ca="1">_xlfn.XLOOKUP(G130&amp;$V$2,BS_CONTROLE[CHAVE],BS_CONTROLE[Quantidade_11],"-")</f>
        <v>0</v>
      </c>
      <c r="W130" s="173">
        <f ca="1">_xlfn.XLOOKUP(G130&amp;$W$2,BS_CONTROLE[CHAVE],BS_CONTROLE[Quantidade_11],"-")</f>
        <v>0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>
        <f ca="1">_xlfn.XLOOKUP(G131&amp;$U$2,BS_CONTROLE[CHAVE],BS_CONTROLE[Quantidade_11],"-")</f>
        <v>1</v>
      </c>
      <c r="V131" s="173">
        <f ca="1">_xlfn.XLOOKUP(G131&amp;$V$2,BS_CONTROLE[CHAVE],BS_CONTROLE[Quantidade_11],"-")</f>
        <v>0</v>
      </c>
      <c r="W131" s="173" t="str">
        <f ca="1">_xlfn.XLOOKUP(G131&amp;$W$2,BS_CONTROLE[CHAVE],BS_CONTROLE[Quantidade_11],"-")</f>
        <v>-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0</v>
      </c>
      <c r="W132" s="173" t="str">
        <f ca="1">_xlfn.XLOOKUP(G132&amp;$W$2,BS_CONTROLE[CHAVE],BS_CONTROLE[Quantidade_11],"-")</f>
        <v>-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0</v>
      </c>
      <c r="W133" s="173" t="str">
        <f ca="1">_xlfn.XLOOKUP(G133&amp;$W$2,BS_CONTROLE[CHAVE],BS_CONTROLE[Quantidade_11],"-")</f>
        <v>-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>
        <f ca="1">_xlfn.XLOOKUP(G134&amp;$U$2,BS_CONTROLE[CHAVE],BS_CONTROLE[Quantidade_11],"-")</f>
        <v>1</v>
      </c>
      <c r="V134" s="173">
        <f ca="1">_xlfn.XLOOKUP(G134&amp;$V$2,BS_CONTROLE[CHAVE],BS_CONTROLE[Quantidade_11],"-")</f>
        <v>0</v>
      </c>
      <c r="W134" s="173" t="str">
        <f ca="1">_xlfn.XLOOKUP(G134&amp;$W$2,BS_CONTROLE[CHAVE],BS_CONTROLE[Quantidade_11],"-")</f>
        <v>-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>
        <f ca="1">_xlfn.XLOOKUP(G135&amp;$U$2,BS_CONTROLE[CHAVE],BS_CONTROLE[Quantidade_11],"-")</f>
        <v>0</v>
      </c>
      <c r="V135" s="173">
        <f ca="1">_xlfn.XLOOKUP(G135&amp;$V$2,BS_CONTROLE[CHAVE],BS_CONTROLE[Quantidade_11],"-")</f>
        <v>0</v>
      </c>
      <c r="W135" s="173" t="str">
        <f ca="1">_xlfn.XLOOKUP(G135&amp;$W$2,BS_CONTROLE[CHAVE],BS_CONTROLE[Quantidade_11],"-")</f>
        <v>-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>
        <f ca="1">_xlfn.XLOOKUP(G136&amp;$U$2,BS_CONTROLE[CHAVE],BS_CONTROLE[Quantidade_11],"-")</f>
        <v>0</v>
      </c>
      <c r="V136" s="173">
        <f ca="1">_xlfn.XLOOKUP(G136&amp;$V$2,BS_CONTROLE[CHAVE],BS_CONTROLE[Quantidade_11],"-")</f>
        <v>0</v>
      </c>
      <c r="W136" s="173" t="str">
        <f ca="1">_xlfn.XLOOKUP(G136&amp;$W$2,BS_CONTROLE[CHAVE],BS_CONTROLE[Quantidade_11],"-")</f>
        <v>-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1363</v>
      </c>
      <c r="V137" s="173">
        <f ca="1">_xlfn.XLOOKUP(G137&amp;$V$2,BS_CONTROLE[CHAVE],BS_CONTROLE[Quantidade_11],"-")</f>
        <v>500</v>
      </c>
      <c r="W137" s="173">
        <f ca="1">_xlfn.XLOOKUP(G137&amp;$W$2,BS_CONTROLE[CHAVE],BS_CONTROLE[Quantidade_11],"-")</f>
        <v>0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>
        <f ca="1">_xlfn.XLOOKUP(G138&amp;$V$2,BS_CONTROLE[CHAVE],BS_CONTROLE[Quantidade_11],"-")</f>
        <v>1</v>
      </c>
      <c r="W138" s="173" t="str">
        <f ca="1">_xlfn.XLOOKUP(G138&amp;$W$2,BS_CONTROLE[CHAVE],BS_CONTROLE[Quantidade_11],"-")</f>
        <v>-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114</v>
      </c>
      <c r="V139" s="173">
        <f ca="1">_xlfn.XLOOKUP(G139&amp;$V$2,BS_CONTROLE[CHAVE],BS_CONTROLE[Quantidade_11],"-")</f>
        <v>0</v>
      </c>
      <c r="W139" s="173">
        <f ca="1">_xlfn.XLOOKUP(G139&amp;$W$2,BS_CONTROLE[CHAVE],BS_CONTROLE[Quantidade_11],"-")</f>
        <v>0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>
        <f ca="1">_xlfn.XLOOKUP(G140&amp;$U$2,BS_CONTROLE[CHAVE],BS_CONTROLE[Quantidade_11],"-")</f>
        <v>53</v>
      </c>
      <c r="V140" s="173">
        <f ca="1">_xlfn.XLOOKUP(G140&amp;$V$2,BS_CONTROLE[CHAVE],BS_CONTROLE[Quantidade_11],"-")</f>
        <v>123</v>
      </c>
      <c r="W140" s="173" t="str">
        <f ca="1">_xlfn.XLOOKUP(G140&amp;$W$2,BS_CONTROLE[CHAVE],BS_CONTROLE[Quantidade_11],"-")</f>
        <v>-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>
        <f ca="1">_xlfn.XLOOKUP(G141&amp;$V$2,BS_CONTROLE[CHAVE],BS_CONTROLE[Quantidade_11],"-")</f>
        <v>0</v>
      </c>
      <c r="W141" s="173" t="str">
        <f ca="1">_xlfn.XLOOKUP(G141&amp;$W$2,BS_CONTROLE[CHAVE],BS_CONTROLE[Quantidade_11],"-")</f>
        <v>-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>
        <f ca="1">_xlfn.XLOOKUP(G142&amp;$U$2,BS_CONTROLE[CHAVE],BS_CONTROLE[Quantidade_11],"-")</f>
        <v>0</v>
      </c>
      <c r="V142" s="173">
        <f ca="1">_xlfn.XLOOKUP(G142&amp;$V$2,BS_CONTROLE[CHAVE],BS_CONTROLE[Quantidade_11],"-")</f>
        <v>0</v>
      </c>
      <c r="W142" s="173" t="str">
        <f ca="1">_xlfn.XLOOKUP(G142&amp;$W$2,BS_CONTROLE[CHAVE],BS_CONTROLE[Quantidade_11],"-")</f>
        <v>-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>
        <f ca="1">_xlfn.XLOOKUP(G143&amp;$U$2,BS_CONTROLE[CHAVE],BS_CONTROLE[Quantidade_11],"-")</f>
        <v>0</v>
      </c>
      <c r="V143" s="173">
        <f ca="1">_xlfn.XLOOKUP(G143&amp;$V$2,BS_CONTROLE[CHAVE],BS_CONTROLE[Quantidade_11],"-")</f>
        <v>0</v>
      </c>
      <c r="W143" s="173" t="str">
        <f ca="1">_xlfn.XLOOKUP(G143&amp;$W$2,BS_CONTROLE[CHAVE],BS_CONTROLE[Quantidade_11],"-")</f>
        <v>-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>
        <f ca="1">_xlfn.XLOOKUP(G145&amp;$U$2,BS_CONTROLE[CHAVE],BS_CONTROLE[Quantidade_11],"-")</f>
        <v>0</v>
      </c>
      <c r="V145" s="173" t="str">
        <f ca="1">_xlfn.XLOOKUP(G145&amp;$V$2,BS_CONTROLE[CHAVE],BS_CONTROLE[Quantidade_11],"-")</f>
        <v>-</v>
      </c>
      <c r="W145" s="173" t="str">
        <f ca="1">_xlfn.XLOOKUP(G145&amp;$W$2,BS_CONTROLE[CHAVE],BS_CONTROLE[Quantidade_11],"-")</f>
        <v>-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>
        <f ca="1">_xlfn.XLOOKUP(G146&amp;$U$2,BS_CONTROLE[CHAVE],BS_CONTROLE[Quantidade_11],"-")</f>
        <v>1</v>
      </c>
      <c r="V146" s="173">
        <f ca="1">_xlfn.XLOOKUP(G146&amp;$V$2,BS_CONTROLE[CHAVE],BS_CONTROLE[Quantidade_11],"-")</f>
        <v>0</v>
      </c>
      <c r="W146" s="173" t="str">
        <f ca="1">_xlfn.XLOOKUP(G146&amp;$W$2,BS_CONTROLE[CHAVE],BS_CONTROLE[Quantidade_11],"-")</f>
        <v>-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>
        <f ca="1">_xlfn.XLOOKUP(G147&amp;$U$2,BS_CONTROLE[CHAVE],BS_CONTROLE[Quantidade_11],"-")</f>
        <v>1</v>
      </c>
      <c r="V147" s="173">
        <f ca="1">_xlfn.XLOOKUP(G147&amp;$V$2,BS_CONTROLE[CHAVE],BS_CONTROLE[Quantidade_11],"-")</f>
        <v>0</v>
      </c>
      <c r="W147" s="173" t="str">
        <f ca="1">_xlfn.XLOOKUP(G147&amp;$W$2,BS_CONTROLE[CHAVE],BS_CONTROLE[Quantidade_11],"-")</f>
        <v>-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1</v>
      </c>
      <c r="V148" s="173" t="str">
        <f ca="1">_xlfn.XLOOKUP(G148&amp;$V$2,BS_CONTROLE[CHAVE],BS_CONTROLE[Quantidade_11],"-")</f>
        <v>-</v>
      </c>
      <c r="W148" s="173" t="str">
        <f ca="1">_xlfn.XLOOKUP(G148&amp;$W$2,BS_CONTROLE[CHAVE],BS_CONTROLE[Quantidade_11],"-")</f>
        <v>-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0</v>
      </c>
      <c r="W149" s="173" t="str">
        <f ca="1">_xlfn.XLOOKUP(G149&amp;$W$2,BS_CONTROLE[CHAVE],BS_CONTROLE[Quantidade_11],"-")</f>
        <v>-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>
        <f ca="1">_xlfn.XLOOKUP(G150&amp;$U$2,BS_CONTROLE[CHAVE],BS_CONTROLE[Quantidade_11],"-")</f>
        <v>0</v>
      </c>
      <c r="V150" s="173">
        <f ca="1">_xlfn.XLOOKUP(G150&amp;$V$2,BS_CONTROLE[CHAVE],BS_CONTROLE[Quantidade_11],"-")</f>
        <v>0</v>
      </c>
      <c r="W150" s="173" t="str">
        <f ca="1">_xlfn.XLOOKUP(G150&amp;$W$2,BS_CONTROLE[CHAVE],BS_CONTROLE[Quantidade_11],"-")</f>
        <v>-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>
        <f ca="1">_xlfn.XLOOKUP(G151&amp;$U$2,BS_CONTROLE[CHAVE],BS_CONTROLE[Quantidade_11],"-")</f>
        <v>1</v>
      </c>
      <c r="V151" s="173" t="str">
        <f ca="1">_xlfn.XLOOKUP(G151&amp;$V$2,BS_CONTROLE[CHAVE],BS_CONTROLE[Quantidade_11],"-")</f>
        <v>-</v>
      </c>
      <c r="W151" s="173" t="str">
        <f ca="1">_xlfn.XLOOKUP(G151&amp;$W$2,BS_CONTROLE[CHAVE],BS_CONTROLE[Quantidade_11],"-")</f>
        <v>-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1</v>
      </c>
      <c r="V152" s="173" t="str">
        <f ca="1">_xlfn.XLOOKUP(G152&amp;$V$2,BS_CONTROLE[CHAVE],BS_CONTROLE[Quantidade_11],"-")</f>
        <v>-</v>
      </c>
      <c r="W152" s="173" t="str">
        <f ca="1">_xlfn.XLOOKUP(G152&amp;$W$2,BS_CONTROLE[CHAVE],BS_CONTROLE[Quantidade_11],"-")</f>
        <v>-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1363</v>
      </c>
      <c r="V153" s="173">
        <f ca="1">_xlfn.XLOOKUP(G153&amp;$V$2,BS_CONTROLE[CHAVE],BS_CONTROLE[Quantidade_11],"-")</f>
        <v>500</v>
      </c>
      <c r="W153" s="173">
        <f ca="1">_xlfn.XLOOKUP(G153&amp;$W$2,BS_CONTROLE[CHAVE],BS_CONTROLE[Quantidade_11],"-")</f>
        <v>0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>
        <f ca="1">_xlfn.XLOOKUP(G154&amp;$U$2,BS_CONTROLE[CHAVE],BS_CONTROLE[Quantidade_11],"-")</f>
        <v>0</v>
      </c>
      <c r="V154" s="173">
        <f ca="1">_xlfn.XLOOKUP(G154&amp;$V$2,BS_CONTROLE[CHAVE],BS_CONTROLE[Quantidade_11],"-")</f>
        <v>0</v>
      </c>
      <c r="W154" s="173" t="str">
        <f ca="1">_xlfn.XLOOKUP(G154&amp;$W$2,BS_CONTROLE[CHAVE],BS_CONTROLE[Quantidade_11],"-")</f>
        <v>-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65</v>
      </c>
      <c r="V155" s="173" t="str">
        <f ca="1">_xlfn.XLOOKUP(G155&amp;$V$2,BS_CONTROLE[CHAVE],BS_CONTROLE[Quantidade_11],"-")</f>
        <v>-</v>
      </c>
      <c r="W155" s="173" t="str">
        <f ca="1">_xlfn.XLOOKUP(G155&amp;$W$2,BS_CONTROLE[CHAVE],BS_CONTROLE[Quantidade_11],"-")</f>
        <v>-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114</v>
      </c>
      <c r="V156" s="173">
        <f ca="1">_xlfn.XLOOKUP(G156&amp;$V$2,BS_CONTROLE[CHAVE],BS_CONTROLE[Quantidade_11],"-")</f>
        <v>0</v>
      </c>
      <c r="W156" s="173">
        <f ca="1">_xlfn.XLOOKUP(G156&amp;$W$2,BS_CONTROLE[CHAVE],BS_CONTROLE[Quantidade_11],"-")</f>
        <v>0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>
        <f ca="1">_xlfn.XLOOKUP(G157&amp;$U$2,BS_CONTROLE[CHAVE],BS_CONTROLE[Quantidade_11],"-")</f>
        <v>53</v>
      </c>
      <c r="V157" s="173">
        <f ca="1">_xlfn.XLOOKUP(G157&amp;$V$2,BS_CONTROLE[CHAVE],BS_CONTROLE[Quantidade_11],"-")</f>
        <v>123</v>
      </c>
      <c r="W157" s="173" t="str">
        <f ca="1">_xlfn.XLOOKUP(G157&amp;$W$2,BS_CONTROLE[CHAVE],BS_CONTROLE[Quantidade_11],"-")</f>
        <v>-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>
        <f ca="1">_xlfn.XLOOKUP(G158&amp;$U$2,BS_CONTROLE[CHAVE],BS_CONTROLE[Quantidade_11],"-")</f>
        <v>0</v>
      </c>
      <c r="V158" s="173">
        <f ca="1">_xlfn.XLOOKUP(G158&amp;$V$2,BS_CONTROLE[CHAVE],BS_CONTROLE[Quantidade_11],"-")</f>
        <v>0</v>
      </c>
      <c r="W158" s="173" t="str">
        <f ca="1">_xlfn.XLOOKUP(G158&amp;$W$2,BS_CONTROLE[CHAVE],BS_CONTROLE[Quantidade_11],"-")</f>
        <v>-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>
        <f ca="1">_xlfn.XLOOKUP(G159&amp;$U$2,BS_CONTROLE[CHAVE],BS_CONTROLE[Quantidade_11],"-")</f>
        <v>0</v>
      </c>
      <c r="V159" s="173" t="str">
        <f ca="1">_xlfn.XLOOKUP(G159&amp;$V$2,BS_CONTROLE[CHAVE],BS_CONTROLE[Quantidade_11],"-")</f>
        <v>-</v>
      </c>
      <c r="W159" s="173" t="str">
        <f ca="1">_xlfn.XLOOKUP(G159&amp;$W$2,BS_CONTROLE[CHAVE],BS_CONTROLE[Quantidade_11],"-")</f>
        <v>-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>
        <f ca="1">_xlfn.XLOOKUP(G162&amp;$U$2,BS_CONTROLE[CHAVE],BS_CONTROLE[Quantidade_11],"-")</f>
        <v>312</v>
      </c>
      <c r="V162" s="173" t="str">
        <f ca="1">_xlfn.XLOOKUP(G162&amp;$V$2,BS_CONTROLE[CHAVE],BS_CONTROLE[Quantidade_11],"-")</f>
        <v>-</v>
      </c>
      <c r="W162" s="173" t="str">
        <f ca="1">_xlfn.XLOOKUP(G162&amp;$W$2,BS_CONTROLE[CHAVE],BS_CONTROLE[Quantidade_11],"-")</f>
        <v>-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1</v>
      </c>
      <c r="V163" s="173" t="str">
        <f ca="1">_xlfn.XLOOKUP(G163&amp;$V$2,BS_CONTROLE[CHAVE],BS_CONTROLE[Quantidade_11],"-")</f>
        <v>-</v>
      </c>
      <c r="W163" s="173" t="str">
        <f ca="1">_xlfn.XLOOKUP(G163&amp;$W$2,BS_CONTROLE[CHAVE],BS_CONTROLE[Quantidade_11],"-")</f>
        <v>-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0</v>
      </c>
      <c r="W166" s="173" t="str">
        <f ca="1">_xlfn.XLOOKUP(G166&amp;$W$2,BS_CONTROLE[CHAVE],BS_CONTROLE[Quantidade_11],"-")</f>
        <v>-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>
        <f ca="1">_xlfn.XLOOKUP(G169&amp;$U$2,BS_CONTROLE[CHAVE],BS_CONTROLE[Quantidade_11],"-")</f>
        <v>1</v>
      </c>
      <c r="V169" s="173">
        <f ca="1">_xlfn.XLOOKUP(G169&amp;$V$2,BS_CONTROLE[CHAVE],BS_CONTROLE[Quantidade_11],"-")</f>
        <v>0</v>
      </c>
      <c r="W169" s="173" t="str">
        <f ca="1">_xlfn.XLOOKUP(G169&amp;$W$2,BS_CONTROLE[CHAVE],BS_CONTROLE[Quantidade_11],"-")</f>
        <v>-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0</v>
      </c>
      <c r="W170" s="173" t="str">
        <f ca="1">_xlfn.XLOOKUP(G170&amp;$W$2,BS_CONTROLE[CHAVE],BS_CONTROLE[Quantidade_11],"-")</f>
        <v>-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>
        <f ca="1">_xlfn.XLOOKUP(G171&amp;$U$2,BS_CONTROLE[CHAVE],BS_CONTROLE[Quantidade_11],"-")</f>
        <v>0</v>
      </c>
      <c r="V171" s="173">
        <f ca="1">_xlfn.XLOOKUP(G171&amp;$V$2,BS_CONTROLE[CHAVE],BS_CONTROLE[Quantidade_11],"-")</f>
        <v>0</v>
      </c>
      <c r="W171" s="173" t="str">
        <f ca="1">_xlfn.XLOOKUP(G171&amp;$W$2,BS_CONTROLE[CHAVE],BS_CONTROLE[Quantidade_11],"-")</f>
        <v>-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>
        <f ca="1">_xlfn.XLOOKUP(G172&amp;$U$2,BS_CONTROLE[CHAVE],BS_CONTROLE[Quantidade_11],"-")</f>
        <v>0</v>
      </c>
      <c r="V172" s="173">
        <f ca="1">_xlfn.XLOOKUP(G172&amp;$V$2,BS_CONTROLE[CHAVE],BS_CONTROLE[Quantidade_11],"-")</f>
        <v>0</v>
      </c>
      <c r="W172" s="173" t="str">
        <f ca="1">_xlfn.XLOOKUP(G172&amp;$W$2,BS_CONTROLE[CHAVE],BS_CONTROLE[Quantidade_11],"-")</f>
        <v>-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>
        <f ca="1">_xlfn.XLOOKUP(G173&amp;$U$2,BS_CONTROLE[CHAVE],BS_CONTROLE[Quantidade_11],"-")</f>
        <v>0</v>
      </c>
      <c r="V173" s="173">
        <f ca="1">_xlfn.XLOOKUP(G173&amp;$V$2,BS_CONTROLE[CHAVE],BS_CONTROLE[Quantidade_11],"-")</f>
        <v>0</v>
      </c>
      <c r="W173" s="173" t="str">
        <f ca="1">_xlfn.XLOOKUP(G173&amp;$W$2,BS_CONTROLE[CHAVE],BS_CONTROLE[Quantidade_11],"-")</f>
        <v>-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>
        <f ca="1">_xlfn.XLOOKUP(G174&amp;$U$2,BS_CONTROLE[CHAVE],BS_CONTROLE[Quantidade_11],"-")</f>
        <v>0</v>
      </c>
      <c r="V174" s="173">
        <f ca="1">_xlfn.XLOOKUP(G174&amp;$V$2,BS_CONTROLE[CHAVE],BS_CONTROLE[Quantidade_11],"-")</f>
        <v>0</v>
      </c>
      <c r="W174" s="173" t="str">
        <f ca="1">_xlfn.XLOOKUP(G174&amp;$W$2,BS_CONTROLE[CHAVE],BS_CONTROLE[Quantidade_11],"-")</f>
        <v>-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 t="str">
        <f ca="1">_xlfn.XLOOKUP(G175&amp;$U$2,BS_CONTROLE[CHAVE],BS_CONTROLE[Quantidade_11],"-")</f>
        <v>-</v>
      </c>
      <c r="V175" s="173" t="str">
        <f ca="1">_xlfn.XLOOKUP(G175&amp;$V$2,BS_CONTROLE[CHAVE],BS_CONTROLE[Quantidade_11],"-")</f>
        <v>-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1</v>
      </c>
      <c r="V176" s="173" t="str">
        <f ca="1">_xlfn.XLOOKUP(G176&amp;$V$2,BS_CONTROLE[CHAVE],BS_CONTROLE[Quantidade_11],"-")</f>
        <v>-</v>
      </c>
      <c r="W176" s="173" t="str">
        <f ca="1">_xlfn.XLOOKUP(G176&amp;$W$2,BS_CONTROLE[CHAVE],BS_CONTROLE[Quantidade_11],"-")</f>
        <v>-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>
        <f ca="1">_xlfn.XLOOKUP(G177&amp;$U$2,BS_CONTROLE[CHAVE],BS_CONTROLE[Quantidade_11],"-")</f>
        <v>0</v>
      </c>
      <c r="V177" s="173" t="str">
        <f ca="1">_xlfn.XLOOKUP(G177&amp;$V$2,BS_CONTROLE[CHAVE],BS_CONTROLE[Quantidade_11],"-")</f>
        <v>-</v>
      </c>
      <c r="W177" s="173" t="str">
        <f ca="1">_xlfn.XLOOKUP(G177&amp;$W$2,BS_CONTROLE[CHAVE],BS_CONTROLE[Quantidade_11],"-")</f>
        <v>-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>
        <f ca="1">_xlfn.XLOOKUP(G178&amp;$U$2,BS_CONTROLE[CHAVE],BS_CONTROLE[Quantidade_11],"-")</f>
        <v>0</v>
      </c>
      <c r="V178" s="173" t="str">
        <f ca="1">_xlfn.XLOOKUP(G178&amp;$V$2,BS_CONTROLE[CHAVE],BS_CONTROLE[Quantidade_11],"-")</f>
        <v>-</v>
      </c>
      <c r="W178" s="173" t="str">
        <f ca="1">_xlfn.XLOOKUP(G178&amp;$W$2,BS_CONTROLE[CHAVE],BS_CONTROLE[Quantidade_11],"-")</f>
        <v>-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>
        <f ca="1">_xlfn.XLOOKUP(G180&amp;$U$2,BS_CONTROLE[CHAVE],BS_CONTROLE[Quantidade_11],"-")</f>
        <v>0</v>
      </c>
      <c r="V180" s="173">
        <f ca="1">_xlfn.XLOOKUP(G180&amp;$V$2,BS_CONTROLE[CHAVE],BS_CONTROLE[Quantidade_11],"-")</f>
        <v>0</v>
      </c>
      <c r="W180" s="173" t="str">
        <f ca="1">_xlfn.XLOOKUP(G180&amp;$W$2,BS_CONTROLE[CHAVE],BS_CONTROLE[Quantidade_11],"-")</f>
        <v>-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>
        <f ca="1">_xlfn.XLOOKUP(G181&amp;$U$2,BS_CONTROLE[CHAVE],BS_CONTROLE[Quantidade_11],"-")</f>
        <v>0</v>
      </c>
      <c r="V181" s="173">
        <f ca="1">_xlfn.XLOOKUP(G181&amp;$V$2,BS_CONTROLE[CHAVE],BS_CONTROLE[Quantidade_11],"-")</f>
        <v>0</v>
      </c>
      <c r="W181" s="173" t="str">
        <f ca="1">_xlfn.XLOOKUP(G181&amp;$W$2,BS_CONTROLE[CHAVE],BS_CONTROLE[Quantidade_11],"-")</f>
        <v>-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>
        <f ca="1">_xlfn.XLOOKUP(G182&amp;$U$2,BS_CONTROLE[CHAVE],BS_CONTROLE[Quantidade_11],"-")</f>
        <v>0</v>
      </c>
      <c r="V182" s="173">
        <f ca="1">_xlfn.XLOOKUP(G182&amp;$V$2,BS_CONTROLE[CHAVE],BS_CONTROLE[Quantidade_11],"-")</f>
        <v>0</v>
      </c>
      <c r="W182" s="173" t="str">
        <f ca="1">_xlfn.XLOOKUP(G182&amp;$W$2,BS_CONTROLE[CHAVE],BS_CONTROLE[Quantidade_11],"-")</f>
        <v>-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>
        <f ca="1">_xlfn.XLOOKUP(G183&amp;$U$2,BS_CONTROLE[CHAVE],BS_CONTROLE[Quantidade_11],"-")</f>
        <v>0</v>
      </c>
      <c r="V183" s="173">
        <f ca="1">_xlfn.XLOOKUP(G183&amp;$V$2,BS_CONTROLE[CHAVE],BS_CONTROLE[Quantidade_11],"-")</f>
        <v>0</v>
      </c>
      <c r="W183" s="173" t="str">
        <f ca="1">_xlfn.XLOOKUP(G183&amp;$W$2,BS_CONTROLE[CHAVE],BS_CONTROLE[Quantidade_11],"-")</f>
        <v>-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>
        <f ca="1">_xlfn.XLOOKUP(G184&amp;$U$2,BS_CONTROLE[CHAVE],BS_CONTROLE[Quantidade_11],"-")</f>
        <v>0</v>
      </c>
      <c r="V184" s="173">
        <f ca="1">_xlfn.XLOOKUP(G184&amp;$V$2,BS_CONTROLE[CHAVE],BS_CONTROLE[Quantidade_11],"-")</f>
        <v>0</v>
      </c>
      <c r="W184" s="173" t="str">
        <f ca="1">_xlfn.XLOOKUP(G184&amp;$W$2,BS_CONTROLE[CHAVE],BS_CONTROLE[Quantidade_11],"-")</f>
        <v>-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65</v>
      </c>
      <c r="V185" s="173" t="str">
        <f ca="1">_xlfn.XLOOKUP(G185&amp;$V$2,BS_CONTROLE[CHAVE],BS_CONTROLE[Quantidade_11],"-")</f>
        <v>-</v>
      </c>
      <c r="W185" s="173" t="str">
        <f ca="1">_xlfn.XLOOKUP(G185&amp;$W$2,BS_CONTROLE[CHAVE],BS_CONTROLE[Quantidade_11],"-")</f>
        <v>-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>
        <f ca="1">_xlfn.XLOOKUP(G186&amp;$V$2,BS_CONTROLE[CHAVE],BS_CONTROLE[Quantidade_11],"-")</f>
        <v>50</v>
      </c>
      <c r="W186" s="173" t="str">
        <f ca="1">_xlfn.XLOOKUP(G186&amp;$W$2,BS_CONTROLE[CHAVE],BS_CONTROLE[Quantidade_11],"-")</f>
        <v>-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>
        <f ca="1">_xlfn.XLOOKUP(G187&amp;$U$2,BS_CONTROLE[CHAVE],BS_CONTROLE[Quantidade_11],"-")</f>
        <v>53</v>
      </c>
      <c r="V187" s="173">
        <f ca="1">_xlfn.XLOOKUP(G187&amp;$V$2,BS_CONTROLE[CHAVE],BS_CONTROLE[Quantidade_11],"-")</f>
        <v>123</v>
      </c>
      <c r="W187" s="173" t="str">
        <f ca="1">_xlfn.XLOOKUP(G187&amp;$W$2,BS_CONTROLE[CHAVE],BS_CONTROLE[Quantidade_11],"-")</f>
        <v>-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>
        <f ca="1">_xlfn.XLOOKUP(G188&amp;$U$2,BS_CONTROLE[CHAVE],BS_CONTROLE[Quantidade_11],"-")</f>
        <v>53</v>
      </c>
      <c r="V188" s="173">
        <f ca="1">_xlfn.XLOOKUP(G188&amp;$V$2,BS_CONTROLE[CHAVE],BS_CONTROLE[Quantidade_11],"-")</f>
        <v>123</v>
      </c>
      <c r="W188" s="173" t="str">
        <f ca="1">_xlfn.XLOOKUP(G188&amp;$W$2,BS_CONTROLE[CHAVE],BS_CONTROLE[Quantidade_11],"-")</f>
        <v>-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>
        <f ca="1">_xlfn.XLOOKUP(G189&amp;$U$2,BS_CONTROLE[CHAVE],BS_CONTROLE[Quantidade_11],"-")</f>
        <v>0</v>
      </c>
      <c r="V189" s="173">
        <f ca="1">_xlfn.XLOOKUP(G189&amp;$V$2,BS_CONTROLE[CHAVE],BS_CONTROLE[Quantidade_11],"-")</f>
        <v>0</v>
      </c>
      <c r="W189" s="173" t="str">
        <f ca="1">_xlfn.XLOOKUP(G189&amp;$W$2,BS_CONTROLE[CHAVE],BS_CONTROLE[Quantidade_11],"-")</f>
        <v>-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 t="str">
        <f ca="1">_xlfn.XLOOKUP(G190&amp;$U$2,BS_CONTROLE[CHAVE],BS_CONTROLE[Quantidade_11],"-")</f>
        <v>-</v>
      </c>
      <c r="V190" s="173" t="str">
        <f ca="1">_xlfn.XLOOKUP(G190&amp;$V$2,BS_CONTROLE[CHAVE],BS_CONTROLE[Quantidade_11],"-")</f>
        <v>-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 t="str">
        <f ca="1">_xlfn.XLOOKUP(G191&amp;$U$2,BS_CONTROLE[CHAVE],BS_CONTROLE[Quantidade_11],"-")</f>
        <v>-</v>
      </c>
      <c r="V191" s="173" t="str">
        <f ca="1">_xlfn.XLOOKUP(G191&amp;$V$2,BS_CONTROLE[CHAVE],BS_CONTROLE[Quantidade_11],"-")</f>
        <v>-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>
        <f ca="1">_xlfn.XLOOKUP(G192&amp;$U$2,BS_CONTROLE[CHAVE],BS_CONTROLE[Quantidade_11],"-")</f>
        <v>0</v>
      </c>
      <c r="V192" s="173">
        <f ca="1">_xlfn.XLOOKUP(G192&amp;$V$2,BS_CONTROLE[CHAVE],BS_CONTROLE[Quantidade_11],"-")</f>
        <v>0</v>
      </c>
      <c r="W192" s="173" t="str">
        <f ca="1">_xlfn.XLOOKUP(G192&amp;$W$2,BS_CONTROLE[CHAVE],BS_CONTROLE[Quantidade_11],"-")</f>
        <v>-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1</v>
      </c>
      <c r="V193" s="173" t="str">
        <f ca="1">_xlfn.XLOOKUP(G193&amp;$V$2,BS_CONTROLE[CHAVE],BS_CONTROLE[Quantidade_11],"-")</f>
        <v>-</v>
      </c>
      <c r="W193" s="173" t="str">
        <f ca="1">_xlfn.XLOOKUP(G193&amp;$W$2,BS_CONTROLE[CHAVE],BS_CONTROLE[Quantidade_11],"-")</f>
        <v>-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ZEB-ZCZ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ZEH1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1</v>
      </c>
      <c r="V194" s="173" t="str">
        <f ca="1">_xlfn.XLOOKUP(G194&amp;$V$2,BS_CONTROLE[CHAVE],BS_CONTROLE[Quantidade_11],"-")</f>
        <v>-</v>
      </c>
      <c r="W194" s="173" t="str">
        <f ca="1">_xlfn.XLOOKUP(G194&amp;$W$2,BS_CONTROLE[CHAVE],BS_CONTROLE[Quantidade_11],"-")</f>
        <v>-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TMI-ZEB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0</v>
      </c>
      <c r="W195" s="173" t="str">
        <f ca="1">_xlfn.XLOOKUP(G195&amp;$W$2,BS_CONTROLE[CHAVE],BS_CONTROLE[Quantidade_11],"-")</f>
        <v>-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65</v>
      </c>
      <c r="V196" s="173" t="str">
        <f ca="1">_xlfn.XLOOKUP(G196&amp;$V$2,BS_CONTROLE[CHAVE],BS_CONTROLE[Quantidade_11],"-")</f>
        <v>-</v>
      </c>
      <c r="W196" s="173" t="str">
        <f ca="1">_xlfn.XLOOKUP(G196&amp;$W$2,BS_CONTROLE[CHAVE],BS_CONTROLE[Quantidade_11],"-")</f>
        <v>-</v>
      </c>
    </row>
    <row r="197" spans="1:23" s="101" customFormat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8.3333333333333329E-2</v>
      </c>
      <c r="R197" s="185" t="str">
        <f>IF(SP_NORTE!Q200="","*",CONCATENATE(SP_NORTE!Q200," ",SP_NORTE!R200))</f>
        <v>1020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1363</v>
      </c>
      <c r="V197" s="173">
        <f ca="1">_xlfn.XLOOKUP(G197&amp;$V$2,BS_CONTROLE[CHAVE],BS_CONTROLE[Quantidade_11],"-")</f>
        <v>500</v>
      </c>
      <c r="W197" s="173">
        <f ca="1">_xlfn.XLOOKUP(G197&amp;$W$2,BS_CONTROLE[CHAVE],BS_CONTROLE[Quantidade_11],"-")</f>
        <v>0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>
        <f ca="1">_xlfn.XLOOKUP(G198&amp;$U$2,BS_CONTROLE[CHAVE],BS_CONTROLE[Quantidade_11],"-")</f>
        <v>1</v>
      </c>
      <c r="V198" s="173">
        <f ca="1">_xlfn.XLOOKUP(G198&amp;$V$2,BS_CONTROLE[CHAVE],BS_CONTROLE[Quantidade_11],"-")</f>
        <v>0</v>
      </c>
      <c r="W198" s="173" t="str">
        <f ca="1">_xlfn.XLOOKUP(G198&amp;$W$2,BS_CONTROLE[CHAVE],BS_CONTROLE[Quantidade_11],"-")</f>
        <v>-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114</v>
      </c>
      <c r="V199" s="173">
        <f ca="1">_xlfn.XLOOKUP(G199&amp;$V$2,BS_CONTROLE[CHAVE],BS_CONTROLE[Quantidade_11],"-")</f>
        <v>0</v>
      </c>
      <c r="W199" s="173">
        <f ca="1">_xlfn.XLOOKUP(G199&amp;$W$2,BS_CONTROLE[CHAVE],BS_CONTROLE[Quantidade_11],"-")</f>
        <v>0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 t="str">
        <f ca="1">_xlfn.XLOOKUP(G200&amp;$U$2,BS_CONTROLE[CHAVE],BS_CONTROLE[Quantidade_11],"-")</f>
        <v>-</v>
      </c>
      <c r="V200" s="173" t="str">
        <f ca="1">_xlfn.XLOOKUP(G200&amp;$V$2,BS_CONTROLE[CHAVE],BS_CONTROLE[Quantidade_11],"-")</f>
        <v>-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>
        <f ca="1">_xlfn.XLOOKUP(G201&amp;$U$2,BS_CONTROLE[CHAVE],BS_CONTROLE[Quantidade_11],"-")</f>
        <v>0</v>
      </c>
      <c r="V201" s="173">
        <f ca="1">_xlfn.XLOOKUP(G201&amp;$V$2,BS_CONTROLE[CHAVE],BS_CONTROLE[Quantidade_11],"-")</f>
        <v>0</v>
      </c>
      <c r="W201" s="173" t="str">
        <f ca="1">_xlfn.XLOOKUP(G201&amp;$W$2,BS_CONTROLE[CHAVE],BS_CONTROLE[Quantidade_11],"-")</f>
        <v>-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8.3333333333333329E-2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>
        <f ca="1">_xlfn.XLOOKUP(G202&amp;$U$2,BS_CONTROLE[CHAVE],BS_CONTROLE[Quantidade_11],"-")</f>
        <v>0</v>
      </c>
      <c r="V202" s="173">
        <f ca="1">_xlfn.XLOOKUP(G202&amp;$V$2,BS_CONTROLE[CHAVE],BS_CONTROLE[Quantidade_11],"-")</f>
        <v>0</v>
      </c>
      <c r="W202" s="173" t="str">
        <f ca="1">_xlfn.XLOOKUP(G202&amp;$W$2,BS_CONTROLE[CHAVE],BS_CONTROLE[Quantidade_11],"-")</f>
        <v>-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 t="str">
        <f ca="1">_xlfn.XLOOKUP(G203&amp;$U$2,BS_CONTROLE[CHAVE],BS_CONTROLE[Quantidade_11],"-")</f>
        <v>-</v>
      </c>
      <c r="V203" s="173" t="str">
        <f ca="1">_xlfn.XLOOKUP(G203&amp;$V$2,BS_CONTROLE[CHAVE],BS_CONTROLE[Quantidade_11],"-")</f>
        <v>-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1</v>
      </c>
      <c r="V204" s="173" t="str">
        <f ca="1">_xlfn.XLOOKUP(G204&amp;$V$2,BS_CONTROLE[CHAVE],BS_CONTROLE[Quantidade_11],"-")</f>
        <v>-</v>
      </c>
      <c r="W204" s="173" t="str">
        <f ca="1">_xlfn.XLOOKUP(G204&amp;$W$2,BS_CONTROLE[CHAVE],BS_CONTROLE[Quantidade_11],"-")</f>
        <v>-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ZSK1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0</v>
      </c>
      <c r="W205" s="173" t="str">
        <f ca="1">_xlfn.XLOOKUP(G205&amp;$W$2,BS_CONTROLE[CHAVE],BS_CONTROLE[Quantidade_11],"-")</f>
        <v>-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>
        <f ca="1">_xlfn.XLOOKUP(G206&amp;$U$2,BS_CONTROLE[CHAVE],BS_CONTROLE[Quantidade_11],"-")</f>
        <v>0</v>
      </c>
      <c r="V206" s="173">
        <f ca="1">_xlfn.XLOOKUP(G206&amp;$V$2,BS_CONTROLE[CHAVE],BS_CONTROLE[Quantidade_11],"-")</f>
        <v>0</v>
      </c>
      <c r="W206" s="173" t="str">
        <f ca="1">_xlfn.XLOOKUP(G206&amp;$W$2,BS_CONTROLE[CHAVE],BS_CONTROLE[Quantidade_11],"-")</f>
        <v>-</v>
      </c>
    </row>
    <row r="207" spans="1:23" s="101" customFormat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 t="str">
        <f ca="1">_xlfn.XLOOKUP(G207&amp;$U$2,BS_CONTROLE[CHAVE],BS_CONTROLE[Quantidade_11],"-")</f>
        <v>-</v>
      </c>
      <c r="V207" s="173" t="str">
        <f ca="1">_xlfn.XLOOKUP(G207&amp;$V$2,BS_CONTROLE[CHAVE],BS_CONTROLE[Quantidade_11],"-")</f>
        <v>-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*</v>
      </c>
      <c r="B208" s="186" t="str">
        <f>IF(SP_NORTE!X211="","*",SP_NORTE!X211)</f>
        <v>*</v>
      </c>
      <c r="C208" s="186" t="str">
        <f>IF(SP_NORTE!Z211="","*",SP_NORTE!Z211)</f>
        <v>*</v>
      </c>
      <c r="D208" s="175" t="str">
        <f>IF(SP_NORTE!S211="","*",SP_NORTE!S211)</f>
        <v>-</v>
      </c>
      <c r="E208" s="175" t="str">
        <f>IF(SP_NORTE!T211="","*",SP_NORTE!T211)</f>
        <v>-</v>
      </c>
      <c r="F208" s="185" t="str">
        <f>IF(SP_NORTE!B211="","*",SP_NORTE!B211)</f>
        <v>*</v>
      </c>
      <c r="G208" s="185" t="str">
        <f>IF(SP_NORTE!D211="","*",SP_NORTE!D211)</f>
        <v>*</v>
      </c>
      <c r="H208" s="185" t="str">
        <f>IF(SP_NORTE!F211="","*",SP_NORTE!F211)</f>
        <v>*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-</v>
      </c>
      <c r="L208" s="175" t="str">
        <f>IF(SP_NORTE!N211="","*",SP_NORTE!N211)</f>
        <v>-</v>
      </c>
      <c r="M208" s="176" t="str">
        <f>IF(SP_NORTE!J211="","*",SP_NORTE!J211)</f>
        <v>*</v>
      </c>
      <c r="N208" s="184" t="str">
        <f>IF(SP_NORTE!K211="","*",SP_NORTE!K211)</f>
        <v>*</v>
      </c>
      <c r="O208" s="184" t="str">
        <f>IF(SP_NORTE!L211="","*",SP_NORTE!L211)</f>
        <v>-</v>
      </c>
      <c r="P208" s="183" t="str">
        <f>IF(SP_NORTE!O211="","*",SP_NORTE!O211)</f>
        <v>*</v>
      </c>
      <c r="Q208" s="183" t="str">
        <f>IF(SP_NORTE!P211="","*",SP_NORTE!P211)</f>
        <v>*</v>
      </c>
      <c r="R208" s="185" t="str">
        <f>IF(SP_NORTE!Q211="","*",CONCATENATE(SP_NORTE!Q211," ",SP_NORTE!R211))</f>
        <v>*</v>
      </c>
      <c r="S208" s="185" t="str">
        <f>IF(SP_NORTE!V211="","*",SP_NORTE!V211)</f>
        <v>*</v>
      </c>
      <c r="T208" s="185" t="str">
        <f>IF(SP_NORTE!W211="","*",SP_NORTE!W211)</f>
        <v>*</v>
      </c>
      <c r="U208" s="173" t="str">
        <f ca="1">_xlfn.XLOOKUP(G208&amp;$U$2,BS_CONTROLE[CHAVE],BS_CONTROLE[Quantidade_11],"-")</f>
        <v>-</v>
      </c>
      <c r="V208" s="173" t="str">
        <f ca="1">_xlfn.XLOOKUP(G208&amp;$V$2,BS_CONTROLE[CHAVE],BS_CONTROLE[Quantidade_11],"-")</f>
        <v>-</v>
      </c>
      <c r="W208" s="173" t="str">
        <f ca="1">_xlfn.XLOOKUP(G208&amp;$W$2,BS_CONTROLE[CHAVE],BS_CONTROLE[Quantidade_11],"-")</f>
        <v>-</v>
      </c>
    </row>
    <row r="209" spans="1:23" s="101" customFormat="1" hidden="1">
      <c r="A209" s="186" t="str">
        <f>IF(SP_NORTE!Y212="","*",SP_NORTE!Y212)</f>
        <v>*</v>
      </c>
      <c r="B209" s="186" t="str">
        <f>IF(SP_NORTE!X212="","*",SP_NORTE!X212)</f>
        <v>*</v>
      </c>
      <c r="C209" s="186" t="str">
        <f>IF(SP_NORTE!Z212="","*",SP_NORTE!Z212)</f>
        <v>*</v>
      </c>
      <c r="D209" s="175" t="str">
        <f>IF(SP_NORTE!S212="","*",SP_NORTE!S212)</f>
        <v>-</v>
      </c>
      <c r="E209" s="175" t="str">
        <f>IF(SP_NORTE!T212="","*",SP_NORTE!T212)</f>
        <v>-</v>
      </c>
      <c r="F209" s="185" t="str">
        <f>IF(SP_NORTE!B212="","*",SP_NORTE!B212)</f>
        <v>*</v>
      </c>
      <c r="G209" s="185" t="str">
        <f>IF(SP_NORTE!D212="","*",SP_NORTE!D212)</f>
        <v>*</v>
      </c>
      <c r="H209" s="185" t="str">
        <f>IF(SP_NORTE!F212="","*",SP_NORTE!F212)</f>
        <v>*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-</v>
      </c>
      <c r="L209" s="175" t="str">
        <f>IF(SP_NORTE!N212="","*",SP_NORTE!N212)</f>
        <v>-</v>
      </c>
      <c r="M209" s="176" t="str">
        <f>IF(SP_NORTE!J212="","*",SP_NORTE!J212)</f>
        <v>*</v>
      </c>
      <c r="N209" s="184" t="str">
        <f>IF(SP_NORTE!K212="","*",SP_NORTE!K212)</f>
        <v>*</v>
      </c>
      <c r="O209" s="184" t="str">
        <f>IF(SP_NORTE!L212="","*",SP_NORTE!L212)</f>
        <v>-</v>
      </c>
      <c r="P209" s="183" t="str">
        <f>IF(SP_NORTE!O212="","*",SP_NORTE!O212)</f>
        <v>*</v>
      </c>
      <c r="Q209" s="183" t="str">
        <f>IF(SP_NORTE!P212="","*",SP_NORTE!P212)</f>
        <v>*</v>
      </c>
      <c r="R209" s="185" t="str">
        <f>IF(SP_NORTE!Q212="","*",CONCATENATE(SP_NORTE!Q212," ",SP_NORTE!R212))</f>
        <v>*</v>
      </c>
      <c r="S209" s="185" t="str">
        <f>IF(SP_NORTE!V212="","*",SP_NORTE!V212)</f>
        <v>*</v>
      </c>
      <c r="T209" s="185" t="str">
        <f>IF(SP_NORTE!W212="","*",SP_NORTE!W212)</f>
        <v>*</v>
      </c>
      <c r="U209" s="173" t="str">
        <f ca="1">_xlfn.XLOOKUP(G209&amp;$U$2,BS_CONTROLE[CHAVE],BS_CONTROLE[Quantidade_11],"-")</f>
        <v>-</v>
      </c>
      <c r="V209" s="173" t="str">
        <f ca="1">_xlfn.XLOOKUP(G209&amp;$V$2,BS_CONTROLE[CHAVE],BS_CONTROLE[Quantidade_11],"-")</f>
        <v>-</v>
      </c>
      <c r="W209" s="173" t="str">
        <f ca="1">_xlfn.XLOOKUP(G209&amp;$W$2,BS_CONTROLE[CHAVE],BS_CONTROLE[Quantidade_11],"-")</f>
        <v>-</v>
      </c>
    </row>
    <row r="210" spans="1:23" s="101" customFormat="1" hidden="1">
      <c r="A210" s="186" t="str">
        <f>IF(SP_NORTE!Y213="","*",SP_NORTE!Y213)</f>
        <v>*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TMI-ZEB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 t="str">
        <f ca="1">_xlfn.XLOOKUP(G210&amp;$U$2,BS_CONTROLE[CHAVE],BS_CONTROLE[Quantidade_11],"-")</f>
        <v>-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 hidden="1">
      <c r="A211" s="186" t="str">
        <f>IF(SP_NORTE!Y214="","*",SP_NORTE!Y214)</f>
        <v>*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TMI-ZEB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0.41666666666666669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65</v>
      </c>
      <c r="V211" s="173" t="str">
        <f ca="1">_xlfn.XLOOKUP(G211&amp;$V$2,BS_CONTROLE[CHAVE],BS_CONTROLE[Quantidade_11],"-")</f>
        <v>-</v>
      </c>
      <c r="W211" s="173" t="str">
        <f ca="1">_xlfn.XLOOKUP(G211&amp;$W$2,BS_CONTROLE[CHAVE],BS_CONTROLE[Quantidade_11],"-")</f>
        <v>-</v>
      </c>
    </row>
    <row r="212" spans="1:23" s="101" customFormat="1" hidden="1">
      <c r="A212" s="186" t="str">
        <f>IF(SP_NORTE!Y215="","*",SP_NORTE!Y215)</f>
        <v>*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-</v>
      </c>
      <c r="E212" s="175" t="str">
        <f>IF(SP_NORTE!T215="","*",SP_NORTE!T215)</f>
        <v>-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-</v>
      </c>
      <c r="J212" s="185" t="str">
        <f>IF(SP_NORTE!I215="","*",SP_NORTE!I215)</f>
        <v>-</v>
      </c>
      <c r="K212" s="175" t="str">
        <f>IF(SP_NORTE!M215="","*",SP_NORTE!M215)</f>
        <v>-</v>
      </c>
      <c r="L212" s="175" t="str">
        <f>IF(SP_NORTE!N215="","*",SP_NORTE!N215)</f>
        <v>-</v>
      </c>
      <c r="M212" s="176">
        <f>IF(SP_NORTE!J215="","*",SP_NORTE!J215)</f>
        <v>73</v>
      </c>
      <c r="N212" s="184" t="str">
        <f>IF(SP_NORTE!K215="","*",SP_NORTE!K215)</f>
        <v>*</v>
      </c>
      <c r="O212" s="184" t="str">
        <f>IF(SP_NORTE!L215="","*",SP_NORTE!L215)</f>
        <v>-</v>
      </c>
      <c r="P212" s="183" t="str">
        <f>IF(SP_NORTE!O215="","*",SP_NORTE!O215)</f>
        <v>*</v>
      </c>
      <c r="Q212" s="183" t="str">
        <f>IF(SP_NORTE!P215="","*",SP_NORTE!P215)</f>
        <v>*</v>
      </c>
      <c r="R212" s="185" t="str">
        <f>IF(SP_NORTE!Q215="","*",CONCATENATE(SP_NORTE!Q215," ",SP_NORTE!R215))</f>
        <v>*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0</v>
      </c>
      <c r="W212" s="173" t="str">
        <f ca="1">_xlfn.XLOOKUP(G212&amp;$W$2,BS_CONTROLE[CHAVE],BS_CONTROLE[Quantidade_11],"-")</f>
        <v>-</v>
      </c>
    </row>
    <row r="213" spans="1:23" s="101" customFormat="1" hidden="1">
      <c r="A213" s="186" t="str">
        <f>IF(SP_NORTE!Y216="","*",SP_NORTE!Y216)</f>
        <v>*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-</v>
      </c>
      <c r="E213" s="175" t="str">
        <f>IF(SP_NORTE!T216="","*",SP_NORTE!T216)</f>
        <v>-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-</v>
      </c>
      <c r="J213" s="185" t="str">
        <f>IF(SP_NORTE!I216="","*",SP_NORTE!I216)</f>
        <v>-</v>
      </c>
      <c r="K213" s="175" t="str">
        <f>IF(SP_NORTE!M216="","*",SP_NORTE!M216)</f>
        <v>-</v>
      </c>
      <c r="L213" s="175" t="str">
        <f>IF(SP_NORTE!N216="","*",SP_NORTE!N216)</f>
        <v>-</v>
      </c>
      <c r="M213" s="176">
        <f>IF(SP_NORTE!J216="","*",SP_NORTE!J216)</f>
        <v>73</v>
      </c>
      <c r="N213" s="184" t="str">
        <f>IF(SP_NORTE!K216="","*",SP_NORTE!K216)</f>
        <v>*</v>
      </c>
      <c r="O213" s="184" t="str">
        <f>IF(SP_NORTE!L216="","*",SP_NORTE!L216)</f>
        <v>-</v>
      </c>
      <c r="P213" s="183" t="str">
        <f>IF(SP_NORTE!O216="","*",SP_NORTE!O216)</f>
        <v>*</v>
      </c>
      <c r="Q213" s="183" t="str">
        <f>IF(SP_NORTE!P216="","*",SP_NORTE!P216)</f>
        <v>*</v>
      </c>
      <c r="R213" s="185" t="str">
        <f>IF(SP_NORTE!Q216="","*",CONCATENATE(SP_NORTE!Q216," ",SP_NORTE!R216))</f>
        <v>*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>
        <f ca="1">_xlfn.XLOOKUP(G213&amp;$U$2,BS_CONTROLE[CHAVE],BS_CONTROLE[Quantidade_11],"-")</f>
        <v>1</v>
      </c>
      <c r="V213" s="173">
        <f ca="1">_xlfn.XLOOKUP(G213&amp;$V$2,BS_CONTROLE[CHAVE],BS_CONTROLE[Quantidade_11],"-")</f>
        <v>0</v>
      </c>
      <c r="W213" s="173" t="str">
        <f ca="1">_xlfn.XLOOKUP(G213&amp;$W$2,BS_CONTROLE[CHAVE],BS_CONTROLE[Quantidade_11],"-")</f>
        <v>-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P0</v>
      </c>
      <c r="D214" s="175" t="str">
        <f>IF(SP_NORTE!S217="","*",SP_NORTE!S217)</f>
        <v>SP NORTE</v>
      </c>
      <c r="E214" s="175" t="str">
        <f>IF(SP_NORTE!T217="","*",SP_NORTE!T217)</f>
        <v>TMI-ZEB</v>
      </c>
      <c r="F214" s="185">
        <f>IF(SP_NORTE!B217="","*",SP_NORTE!B217)</f>
        <v>45946</v>
      </c>
      <c r="G214" s="185" t="str">
        <f>IF(SP_NORTE!D217="","*",SP_NORTE!D217)</f>
        <v>V88</v>
      </c>
      <c r="H214" s="185" t="str">
        <f>IF(SP_NORTE!F217="","*",SP_NORTE!F217)</f>
        <v>MECANIZAÇÃO - SOCADORA</v>
      </c>
      <c r="I214" s="185" t="str">
        <f>IF(SP_NORTE!H217="","*",SP_NORTE!H217)</f>
        <v>ZJA2</v>
      </c>
      <c r="J214" s="185" t="str">
        <f>IF(SP_NORTE!I217="","*",SP_NORTE!I217)</f>
        <v>ZFN2</v>
      </c>
      <c r="K214" s="175" t="str">
        <f>IF(SP_NORTE!M217="","*",SP_NORTE!M217)</f>
        <v>ZED-ZJA</v>
      </c>
      <c r="L214" s="175" t="str">
        <f>IF(SP_NORTE!N217="","*",SP_NORTE!N217)</f>
        <v>ZED361</v>
      </c>
      <c r="M214" s="176">
        <f>IF(SP_NORTE!J217="","*",SP_NORTE!J217)</f>
        <v>73</v>
      </c>
      <c r="N214" s="184">
        <f>IF(SP_NORTE!K217="","*",SP_NORTE!K217)</f>
        <v>358.42</v>
      </c>
      <c r="O214" s="184">
        <f>IF(SP_NORTE!L217="","*",SP_NORTE!L217)</f>
        <v>359.4</v>
      </c>
      <c r="P214" s="183">
        <f>IF(SP_NORTE!O217="","*",SP_NORTE!O217)</f>
        <v>0.375</v>
      </c>
      <c r="Q214" s="183">
        <f>IF(SP_NORTE!P217="","*",SP_NORTE!P217)</f>
        <v>8.3333333333333329E-2</v>
      </c>
      <c r="R214" s="185" t="str">
        <f>IF(SP_NORTE!Q217="","*",CONCATENATE(SP_NORTE!Q217," ",SP_NORTE!R217))</f>
        <v>1020 M</v>
      </c>
      <c r="S214" s="185" t="str">
        <f>IF(SP_NORTE!V217="","*",SP_NORTE!V217)</f>
        <v>Antonioni</v>
      </c>
      <c r="T214" s="185" t="str">
        <f>IF(SP_NORTE!W217="","*",SP_NORTE!W217)</f>
        <v>Socaria mecanizada</v>
      </c>
      <c r="U214" s="173">
        <f ca="1">_xlfn.XLOOKUP(G214&amp;$U$2,BS_CONTROLE[CHAVE],BS_CONTROLE[Quantidade_11],"-")</f>
        <v>1363</v>
      </c>
      <c r="V214" s="173">
        <f ca="1">_xlfn.XLOOKUP(G214&amp;$V$2,BS_CONTROLE[CHAVE],BS_CONTROLE[Quantidade_11],"-")</f>
        <v>500</v>
      </c>
      <c r="W214" s="173">
        <f ca="1">_xlfn.XLOOKUP(G214&amp;$W$2,BS_CONTROLE[CHAVE],BS_CONTROLE[Quantidade_11],"-")</f>
        <v>0</v>
      </c>
    </row>
    <row r="215" spans="1:23" s="101" customFormat="1" hidden="1">
      <c r="A215" s="186" t="str">
        <f>IF(SP_NORTE!Y218="","*",SP_NORTE!Y218)</f>
        <v>*</v>
      </c>
      <c r="B215" s="186" t="str">
        <f>IF(SP_NORTE!X218="","*",SP_NORTE!X218)</f>
        <v>*</v>
      </c>
      <c r="C215" s="186" t="str">
        <f>IF(SP_NORTE!Z218="","*",SP_NORTE!Z218)</f>
        <v>*</v>
      </c>
      <c r="D215" s="175" t="str">
        <f>IF(SP_NORTE!S218="","*",SP_NORTE!S218)</f>
        <v>-</v>
      </c>
      <c r="E215" s="175" t="str">
        <f>IF(SP_NORTE!T218="","*",SP_NORTE!T218)</f>
        <v>-</v>
      </c>
      <c r="F215" s="185">
        <f>IF(SP_NORTE!B218="","*",SP_NORTE!B218)</f>
        <v>45946</v>
      </c>
      <c r="G215" s="185" t="str">
        <f>IF(SP_NORTE!D218="","*",SP_NORTE!D218)</f>
        <v>*</v>
      </c>
      <c r="H215" s="185" t="str">
        <f>IF(SP_NORTE!F218="","*",SP_NORTE!F218)</f>
        <v>*</v>
      </c>
      <c r="I215" s="185" t="str">
        <f>IF(SP_NORTE!H218="","*",SP_NORTE!H218)</f>
        <v>-</v>
      </c>
      <c r="J215" s="185" t="str">
        <f>IF(SP_NORTE!I218="","*",SP_NORTE!I218)</f>
        <v>-</v>
      </c>
      <c r="K215" s="175" t="str">
        <f>IF(SP_NORTE!M218="","*",SP_NORTE!M218)</f>
        <v>-</v>
      </c>
      <c r="L215" s="175" t="str">
        <f>IF(SP_NORTE!N218="","*",SP_NORTE!N218)</f>
        <v>-</v>
      </c>
      <c r="M215" s="176" t="str">
        <f>IF(SP_NORTE!J218="","*",SP_NORTE!J218)</f>
        <v>*</v>
      </c>
      <c r="N215" s="184" t="str">
        <f>IF(SP_NORTE!K218="","*",SP_NORTE!K218)</f>
        <v>*</v>
      </c>
      <c r="O215" s="184" t="str">
        <f>IF(SP_NORTE!L218="","*",SP_NORTE!L218)</f>
        <v>-</v>
      </c>
      <c r="P215" s="183" t="str">
        <f>IF(SP_NORTE!O218="","*",SP_NORTE!O218)</f>
        <v>*</v>
      </c>
      <c r="Q215" s="183" t="str">
        <f>IF(SP_NORTE!P218="","*",SP_NORTE!P218)</f>
        <v>*</v>
      </c>
      <c r="R215" s="185" t="str">
        <f>IF(SP_NORTE!Q218="","*",CONCATENATE(SP_NORTE!Q218," ",SP_NORTE!R218))</f>
        <v>*</v>
      </c>
      <c r="S215" s="185" t="str">
        <f>IF(SP_NORTE!V218="","*",SP_NORTE!V218)</f>
        <v>*</v>
      </c>
      <c r="T215" s="185" t="str">
        <f>IF(SP_NORTE!W218="","*",SP_NORTE!W218)</f>
        <v>*</v>
      </c>
      <c r="U215" s="173" t="str">
        <f ca="1">_xlfn.XLOOKUP(G215&amp;$U$2,BS_CONTROLE[CHAVE],BS_CONTROLE[Quantidade_11],"-")</f>
        <v>-</v>
      </c>
      <c r="V215" s="173" t="str">
        <f ca="1">_xlfn.XLOOKUP(G215&amp;$V$2,BS_CONTROLE[CHAVE],BS_CONTROLE[Quantidade_11],"-")</f>
        <v>-</v>
      </c>
      <c r="W215" s="173" t="str">
        <f ca="1">_xlfn.XLOOKUP(G215&amp;$W$2,BS_CONTROLE[CHAVE],BS_CONTROLE[Quantidade_11],"-")</f>
        <v>-</v>
      </c>
    </row>
    <row r="216" spans="1:23" s="101" customFormat="1" hidden="1">
      <c r="A216" s="186" t="str">
        <f>IF(SP_NORTE!Y219="","*",SP_NORTE!Y219)</f>
        <v>*</v>
      </c>
      <c r="B216" s="186" t="str">
        <f>IF(SP_NORTE!X219="","*",SP_NORTE!X219)</f>
        <v>*</v>
      </c>
      <c r="C216" s="186" t="str">
        <f>IF(SP_NORTE!Z219="","*",SP_NORTE!Z219)</f>
        <v>*</v>
      </c>
      <c r="D216" s="175" t="str">
        <f>IF(SP_NORTE!S219="","*",SP_NORTE!S219)</f>
        <v>-</v>
      </c>
      <c r="E216" s="175" t="str">
        <f>IF(SP_NORTE!T219="","*",SP_NORTE!T219)</f>
        <v>-</v>
      </c>
      <c r="F216" s="185">
        <f>IF(SP_NORTE!B219="","*",SP_NORTE!B219)</f>
        <v>45946</v>
      </c>
      <c r="G216" s="185" t="str">
        <f>IF(SP_NORTE!D219="","*",SP_NORTE!D219)</f>
        <v>*</v>
      </c>
      <c r="H216" s="185" t="str">
        <f>IF(SP_NORTE!F219="","*",SP_NORTE!F219)</f>
        <v>*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-</v>
      </c>
      <c r="L216" s="175" t="str">
        <f>IF(SP_NORTE!N219="","*",SP_NORTE!N219)</f>
        <v>-</v>
      </c>
      <c r="M216" s="176" t="str">
        <f>IF(SP_NORTE!J219="","*",SP_NORTE!J219)</f>
        <v>*</v>
      </c>
      <c r="N216" s="184" t="str">
        <f>IF(SP_NORTE!K219="","*",SP_NORTE!K219)</f>
        <v>*</v>
      </c>
      <c r="O216" s="184" t="str">
        <f>IF(SP_NORTE!L219="","*",SP_NORTE!L219)</f>
        <v>-</v>
      </c>
      <c r="P216" s="183" t="str">
        <f>IF(SP_NORTE!O219="","*",SP_NORTE!O219)</f>
        <v>*</v>
      </c>
      <c r="Q216" s="183" t="str">
        <f>IF(SP_NORTE!P219="","*",SP_NORTE!P219)</f>
        <v>*</v>
      </c>
      <c r="R216" s="185" t="str">
        <f>IF(SP_NORTE!Q219="","*",CONCATENATE(SP_NORTE!Q219," ",SP_NORTE!R219))</f>
        <v>*</v>
      </c>
      <c r="S216" s="185" t="str">
        <f>IF(SP_NORTE!V219="","*",SP_NORTE!V219)</f>
        <v>*</v>
      </c>
      <c r="T216" s="185" t="str">
        <f>IF(SP_NORTE!W219="","*",SP_NORTE!W219)</f>
        <v>*</v>
      </c>
      <c r="U216" s="173" t="str">
        <f ca="1">_xlfn.XLOOKUP(G216&amp;$U$2,BS_CONTROLE[CHAVE],BS_CONTROLE[Quantidade_11],"-")</f>
        <v>-</v>
      </c>
      <c r="V216" s="173" t="str">
        <f ca="1">_xlfn.XLOOKUP(G216&amp;$V$2,BS_CONTROLE[CHAVE],BS_CONTROLE[Quantidade_11],"-")</f>
        <v>-</v>
      </c>
      <c r="W216" s="173" t="str">
        <f ca="1">_xlfn.XLOOKUP(G216&amp;$W$2,BS_CONTROLE[CHAVE],BS_CONTROLE[Quantidade_11],"-")</f>
        <v>-</v>
      </c>
    </row>
    <row r="217" spans="1:23" s="101" customFormat="1" hidden="1">
      <c r="A217" s="186" t="str">
        <f>IF(SP_NORTE!Y220="","*",SP_NORTE!Y220)</f>
        <v>*</v>
      </c>
      <c r="B217" s="186" t="str">
        <f>IF(SP_NORTE!X220="","*",SP_NORTE!X220)</f>
        <v>*</v>
      </c>
      <c r="C217" s="186" t="str">
        <f>IF(SP_NORTE!Z220="","*",SP_NORTE!Z220)</f>
        <v>*</v>
      </c>
      <c r="D217" s="175" t="str">
        <f>IF(SP_NORTE!S220="","*",SP_NORTE!S220)</f>
        <v>-</v>
      </c>
      <c r="E217" s="175" t="str">
        <f>IF(SP_NORTE!T220="","*",SP_NORTE!T220)</f>
        <v>-</v>
      </c>
      <c r="F217" s="185">
        <f>IF(SP_NORTE!B220="","*",SP_NORTE!B220)</f>
        <v>45946</v>
      </c>
      <c r="G217" s="185" t="str">
        <f>IF(SP_NORTE!D220="","*",SP_NORTE!D220)</f>
        <v>*</v>
      </c>
      <c r="H217" s="185" t="str">
        <f>IF(SP_NORTE!F220="","*",SP_NORTE!F220)</f>
        <v>*</v>
      </c>
      <c r="I217" s="185" t="str">
        <f>IF(SP_NORTE!H220="","*",SP_NORTE!H220)</f>
        <v>-</v>
      </c>
      <c r="J217" s="185" t="str">
        <f>IF(SP_NORTE!I220="","*",SP_NORTE!I220)</f>
        <v>-</v>
      </c>
      <c r="K217" s="175" t="str">
        <f>IF(SP_NORTE!M220="","*",SP_NORTE!M220)</f>
        <v>-</v>
      </c>
      <c r="L217" s="175" t="str">
        <f>IF(SP_NORTE!N220="","*",SP_NORTE!N220)</f>
        <v>-</v>
      </c>
      <c r="M217" s="176" t="str">
        <f>IF(SP_NORTE!J220="","*",SP_NORTE!J220)</f>
        <v>*</v>
      </c>
      <c r="N217" s="184" t="str">
        <f>IF(SP_NORTE!K220="","*",SP_NORTE!K220)</f>
        <v>*</v>
      </c>
      <c r="O217" s="184" t="str">
        <f>IF(SP_NORTE!L220="","*",SP_NORTE!L220)</f>
        <v>-</v>
      </c>
      <c r="P217" s="183" t="str">
        <f>IF(SP_NORTE!O220="","*",SP_NORTE!O220)</f>
        <v>*</v>
      </c>
      <c r="Q217" s="183" t="str">
        <f>IF(SP_NORTE!P220="","*",SP_NORTE!P220)</f>
        <v>*</v>
      </c>
      <c r="R217" s="185" t="str">
        <f>IF(SP_NORTE!Q220="","*",CONCATENATE(SP_NORTE!Q220," ",SP_NORTE!R220))</f>
        <v>*</v>
      </c>
      <c r="S217" s="185" t="str">
        <f>IF(SP_NORTE!V220="","*",SP_NORTE!V220)</f>
        <v>*</v>
      </c>
      <c r="T217" s="185" t="str">
        <f>IF(SP_NORTE!W220="","*",SP_NORTE!W220)</f>
        <v>*</v>
      </c>
      <c r="U217" s="173" t="str">
        <f ca="1">_xlfn.XLOOKUP(G217&amp;$U$2,BS_CONTROLE[CHAVE],BS_CONTROLE[Quantidade_11],"-")</f>
        <v>-</v>
      </c>
      <c r="V217" s="173" t="str">
        <f ca="1">_xlfn.XLOOKUP(G217&amp;$V$2,BS_CONTROLE[CHAVE],BS_CONTROLE[Quantidade_11],"-")</f>
        <v>-</v>
      </c>
      <c r="W217" s="173" t="str">
        <f ca="1">_xlfn.XLOOKUP(G217&amp;$W$2,BS_CONTROLE[CHAVE],BS_CONTROLE[Quantidade_11],"-")</f>
        <v>-</v>
      </c>
    </row>
    <row r="218" spans="1:23" s="101" customFormat="1" hidden="1">
      <c r="A218" s="186" t="str">
        <f>IF(SP_NORTE!Y221="","*",SP_NORTE!Y221)</f>
        <v>*</v>
      </c>
      <c r="B218" s="186" t="str">
        <f>IF(SP_NORTE!X221="","*",SP_NORTE!X221)</f>
        <v>*</v>
      </c>
      <c r="C218" s="186" t="str">
        <f>IF(SP_NORTE!Z221="","*",SP_NORTE!Z221)</f>
        <v>*</v>
      </c>
      <c r="D218" s="175" t="str">
        <f>IF(SP_NORTE!S221="","*",SP_NORTE!S221)</f>
        <v>-</v>
      </c>
      <c r="E218" s="175" t="str">
        <f>IF(SP_NORTE!T221="","*",SP_NORTE!T221)</f>
        <v>-</v>
      </c>
      <c r="F218" s="185">
        <f>IF(SP_NORTE!B221="","*",SP_NORTE!B221)</f>
        <v>45946</v>
      </c>
      <c r="G218" s="185" t="str">
        <f>IF(SP_NORTE!D221="","*",SP_NORTE!D221)</f>
        <v>*</v>
      </c>
      <c r="H218" s="185" t="str">
        <f>IF(SP_NORTE!F221="","*",SP_NORTE!F221)</f>
        <v>*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-</v>
      </c>
      <c r="L218" s="175" t="str">
        <f>IF(SP_NORTE!N221="","*",SP_NORTE!N221)</f>
        <v>-</v>
      </c>
      <c r="M218" s="176" t="str">
        <f>IF(SP_NORTE!J221="","*",SP_NORTE!J221)</f>
        <v>*</v>
      </c>
      <c r="N218" s="184" t="str">
        <f>IF(SP_NORTE!K221="","*",SP_NORTE!K221)</f>
        <v>*</v>
      </c>
      <c r="O218" s="184" t="str">
        <f>IF(SP_NORTE!L221="","*",SP_NORTE!L221)</f>
        <v>-</v>
      </c>
      <c r="P218" s="183" t="str">
        <f>IF(SP_NORTE!O221="","*",SP_NORTE!O221)</f>
        <v>*</v>
      </c>
      <c r="Q218" s="183" t="str">
        <f>IF(SP_NORTE!P221="","*",SP_NORTE!P221)</f>
        <v>*</v>
      </c>
      <c r="R218" s="185" t="str">
        <f>IF(SP_NORTE!Q221="","*",CONCATENATE(SP_NORTE!Q221," ",SP_NORTE!R221))</f>
        <v>*</v>
      </c>
      <c r="S218" s="185" t="str">
        <f>IF(SP_NORTE!V221="","*",SP_NORTE!V221)</f>
        <v>*</v>
      </c>
      <c r="T218" s="185" t="str">
        <f>IF(SP_NORTE!W221="","*",SP_NORTE!W221)</f>
        <v>*</v>
      </c>
      <c r="U218" s="173" t="str">
        <f ca="1">_xlfn.XLOOKUP(G218&amp;$U$2,BS_CONTROLE[CHAVE],BS_CONTROLE[Quantidade_11],"-")</f>
        <v>-</v>
      </c>
      <c r="V218" s="173" t="str">
        <f ca="1">_xlfn.XLOOKUP(G218&amp;$V$2,BS_CONTROLE[CHAVE],BS_CONTROLE[Quantidade_11],"-")</f>
        <v>-</v>
      </c>
      <c r="W218" s="173" t="str">
        <f ca="1">_xlfn.XLOOKUP(G218&amp;$W$2,BS_CONTROLE[CHAVE],BS_CONTROLE[Quantidade_11],"-")</f>
        <v>-</v>
      </c>
    </row>
    <row r="219" spans="1:23" s="101" customFormat="1" hidden="1">
      <c r="A219" s="186" t="str">
        <f>IF(SP_NORTE!Y222="","*",SP_NORTE!Y222)</f>
        <v>*</v>
      </c>
      <c r="B219" s="186" t="str">
        <f>IF(SP_NORTE!X222="","*",SP_NORTE!X222)</f>
        <v>*</v>
      </c>
      <c r="C219" s="186" t="str">
        <f>IF(SP_NORTE!Z222="","*",SP_NORTE!Z222)</f>
        <v>*</v>
      </c>
      <c r="D219" s="175" t="str">
        <f>IF(SP_NORTE!S222="","*",SP_NORTE!S222)</f>
        <v>-</v>
      </c>
      <c r="E219" s="175" t="str">
        <f>IF(SP_NORTE!T222="","*",SP_NORTE!T222)</f>
        <v>-</v>
      </c>
      <c r="F219" s="185">
        <f>IF(SP_NORTE!B222="","*",SP_NORTE!B222)</f>
        <v>45946</v>
      </c>
      <c r="G219" s="185" t="str">
        <f>IF(SP_NORTE!D222="","*",SP_NORTE!D222)</f>
        <v>*</v>
      </c>
      <c r="H219" s="185" t="str">
        <f>IF(SP_NORTE!F222="","*",SP_NORTE!F222)</f>
        <v>*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-</v>
      </c>
      <c r="L219" s="175" t="str">
        <f>IF(SP_NORTE!N222="","*",SP_NORTE!N222)</f>
        <v>-</v>
      </c>
      <c r="M219" s="176" t="str">
        <f>IF(SP_NORTE!J222="","*",SP_NORTE!J222)</f>
        <v>*</v>
      </c>
      <c r="N219" s="184" t="str">
        <f>IF(SP_NORTE!K222="","*",SP_NORTE!K222)</f>
        <v>*</v>
      </c>
      <c r="O219" s="184" t="str">
        <f>IF(SP_NORTE!L222="","*",SP_NORTE!L222)</f>
        <v>-</v>
      </c>
      <c r="P219" s="183" t="str">
        <f>IF(SP_NORTE!O222="","*",SP_NORTE!O222)</f>
        <v>*</v>
      </c>
      <c r="Q219" s="183" t="str">
        <f>IF(SP_NORTE!P222="","*",SP_NORTE!P222)</f>
        <v>*</v>
      </c>
      <c r="R219" s="185" t="str">
        <f>IF(SP_NORTE!Q222="","*",CONCATENATE(SP_NORTE!Q222," ",SP_NORTE!R222))</f>
        <v>*</v>
      </c>
      <c r="S219" s="185" t="str">
        <f>IF(SP_NORTE!V222="","*",SP_NORTE!V222)</f>
        <v>*</v>
      </c>
      <c r="T219" s="185" t="str">
        <f>IF(SP_NORTE!W222="","*",SP_NORTE!W222)</f>
        <v>*</v>
      </c>
      <c r="U219" s="173" t="str">
        <f ca="1">_xlfn.XLOOKUP(G219&amp;$U$2,BS_CONTROLE[CHAVE],BS_CONTROLE[Quantidade_11],"-")</f>
        <v>-</v>
      </c>
      <c r="V219" s="173" t="str">
        <f ca="1">_xlfn.XLOOKUP(G219&amp;$V$2,BS_CONTROLE[CHAVE],BS_CONTROLE[Quantidade_11],"-")</f>
        <v>-</v>
      </c>
      <c r="W219" s="173" t="str">
        <f ca="1">_xlfn.XLOOKUP(G219&amp;$W$2,BS_CONTROLE[CHAVE],BS_CONTROLE[Quantidade_11],"-")</f>
        <v>-</v>
      </c>
    </row>
    <row r="220" spans="1:23" s="101" customFormat="1" hidden="1">
      <c r="A220" s="186" t="str">
        <f>IF(SP_NORTE!Y223="","*",SP_NORTE!Y223)</f>
        <v>*</v>
      </c>
      <c r="B220" s="186" t="str">
        <f>IF(SP_NORTE!X223="","*",SP_NORTE!X223)</f>
        <v>*</v>
      </c>
      <c r="C220" s="186" t="str">
        <f>IF(SP_NORTE!Z223="","*",SP_NORTE!Z223)</f>
        <v>*</v>
      </c>
      <c r="D220" s="175" t="str">
        <f>IF(SP_NORTE!S223="","*",SP_NORTE!S223)</f>
        <v>-</v>
      </c>
      <c r="E220" s="175" t="str">
        <f>IF(SP_NORTE!T223="","*",SP_NORTE!T223)</f>
        <v>-</v>
      </c>
      <c r="F220" s="185">
        <f>IF(SP_NORTE!B223="","*",SP_NORTE!B223)</f>
        <v>45946</v>
      </c>
      <c r="G220" s="185" t="str">
        <f>IF(SP_NORTE!D223="","*",SP_NORTE!D223)</f>
        <v>*</v>
      </c>
      <c r="H220" s="185" t="str">
        <f>IF(SP_NORTE!F223="","*",SP_NORTE!F223)</f>
        <v>*</v>
      </c>
      <c r="I220" s="185" t="str">
        <f>IF(SP_NORTE!H223="","*",SP_NORTE!H223)</f>
        <v>-</v>
      </c>
      <c r="J220" s="185" t="str">
        <f>IF(SP_NORTE!I223="","*",SP_NORTE!I223)</f>
        <v>-</v>
      </c>
      <c r="K220" s="175" t="str">
        <f>IF(SP_NORTE!M223="","*",SP_NORTE!M223)</f>
        <v>-</v>
      </c>
      <c r="L220" s="175" t="str">
        <f>IF(SP_NORTE!N223="","*",SP_NORTE!N223)</f>
        <v>-</v>
      </c>
      <c r="M220" s="176" t="str">
        <f>IF(SP_NORTE!J223="","*",SP_NORTE!J223)</f>
        <v>*</v>
      </c>
      <c r="N220" s="184" t="str">
        <f>IF(SP_NORTE!K223="","*",SP_NORTE!K223)</f>
        <v>*</v>
      </c>
      <c r="O220" s="184" t="str">
        <f>IF(SP_NORTE!L223="","*",SP_NORTE!L223)</f>
        <v>-</v>
      </c>
      <c r="P220" s="183" t="str">
        <f>IF(SP_NORTE!O223="","*",SP_NORTE!O223)</f>
        <v>*</v>
      </c>
      <c r="Q220" s="183" t="str">
        <f>IF(SP_NORTE!P223="","*",SP_NORTE!P223)</f>
        <v>*</v>
      </c>
      <c r="R220" s="185" t="str">
        <f>IF(SP_NORTE!Q223="","*",CONCATENATE(SP_NORTE!Q223," ",SP_NORTE!R223))</f>
        <v>*</v>
      </c>
      <c r="S220" s="185" t="str">
        <f>IF(SP_NORTE!V223="","*",SP_NORTE!V223)</f>
        <v>*</v>
      </c>
      <c r="T220" s="185" t="str">
        <f>IF(SP_NORTE!W223="","*",SP_NORTE!W223)</f>
        <v>*</v>
      </c>
      <c r="U220" s="173" t="str">
        <f ca="1">_xlfn.XLOOKUP(G220&amp;$U$2,BS_CONTROLE[CHAVE],BS_CONTROLE[Quantidade_11],"-")</f>
        <v>-</v>
      </c>
      <c r="V220" s="173" t="str">
        <f ca="1">_xlfn.XLOOKUP(G220&amp;$V$2,BS_CONTROLE[CHAVE],BS_CONTROLE[Quantidade_11],"-")</f>
        <v>-</v>
      </c>
      <c r="W220" s="173" t="str">
        <f ca="1">_xlfn.XLOOKUP(G220&amp;$W$2,BS_CONTROLE[CHAVE],BS_CONTROLE[Quantidade_11],"-")</f>
        <v>-</v>
      </c>
    </row>
    <row r="221" spans="1:23" s="101" customFormat="1" hidden="1">
      <c r="A221" s="186" t="str">
        <f>IF(SP_NORTE!Y224="","*",SP_NORTE!Y224)</f>
        <v>*</v>
      </c>
      <c r="B221" s="186" t="str">
        <f>IF(SP_NORTE!X224="","*",SP_NORTE!X224)</f>
        <v>*</v>
      </c>
      <c r="C221" s="186" t="str">
        <f>IF(SP_NORTE!Z224="","*",SP_NORTE!Z224)</f>
        <v>*</v>
      </c>
      <c r="D221" s="175" t="str">
        <f>IF(SP_NORTE!S224="","*",SP_NORTE!S224)</f>
        <v>-</v>
      </c>
      <c r="E221" s="175" t="str">
        <f>IF(SP_NORTE!T224="","*",SP_NORTE!T224)</f>
        <v>-</v>
      </c>
      <c r="F221" s="185">
        <f>IF(SP_NORTE!B224="","*",SP_NORTE!B224)</f>
        <v>45946</v>
      </c>
      <c r="G221" s="185" t="str">
        <f>IF(SP_NORTE!D224="","*",SP_NORTE!D224)</f>
        <v>*</v>
      </c>
      <c r="H221" s="185" t="str">
        <f>IF(SP_NORTE!F224="","*",SP_NORTE!F224)</f>
        <v>*</v>
      </c>
      <c r="I221" s="185" t="str">
        <f>IF(SP_NORTE!H224="","*",SP_NORTE!H224)</f>
        <v>-</v>
      </c>
      <c r="J221" s="185" t="str">
        <f>IF(SP_NORTE!I224="","*",SP_NORTE!I224)</f>
        <v>-</v>
      </c>
      <c r="K221" s="175" t="str">
        <f>IF(SP_NORTE!M224="","*",SP_NORTE!M224)</f>
        <v>-</v>
      </c>
      <c r="L221" s="175" t="str">
        <f>IF(SP_NORTE!N224="","*",SP_NORTE!N224)</f>
        <v>-</v>
      </c>
      <c r="M221" s="176" t="str">
        <f>IF(SP_NORTE!J224="","*",SP_NORTE!J224)</f>
        <v>*</v>
      </c>
      <c r="N221" s="184" t="str">
        <f>IF(SP_NORTE!K224="","*",SP_NORTE!K224)</f>
        <v>*</v>
      </c>
      <c r="O221" s="184" t="str">
        <f>IF(SP_NORTE!L224="","*",SP_NORTE!L224)</f>
        <v>-</v>
      </c>
      <c r="P221" s="183" t="str">
        <f>IF(SP_NORTE!O224="","*",SP_NORTE!O224)</f>
        <v>*</v>
      </c>
      <c r="Q221" s="183" t="str">
        <f>IF(SP_NORTE!P224="","*",SP_NORTE!P224)</f>
        <v>*</v>
      </c>
      <c r="R221" s="185" t="str">
        <f>IF(SP_NORTE!Q224="","*",CONCATENATE(SP_NORTE!Q224," ",SP_NORTE!R224))</f>
        <v>*</v>
      </c>
      <c r="S221" s="185" t="str">
        <f>IF(SP_NORTE!V224="","*",SP_NORTE!V224)</f>
        <v>*</v>
      </c>
      <c r="T221" s="185" t="str">
        <f>IF(SP_NORTE!W224="","*",SP_NORTE!W224)</f>
        <v>*</v>
      </c>
      <c r="U221" s="173" t="str">
        <f ca="1">_xlfn.XLOOKUP(G221&amp;$U$2,BS_CONTROLE[CHAVE],BS_CONTROLE[Quantidade_11],"-")</f>
        <v>-</v>
      </c>
      <c r="V221" s="173" t="str">
        <f ca="1">_xlfn.XLOOKUP(G221&amp;$V$2,BS_CONTROLE[CHAVE],BS_CONTROLE[Quantidade_11],"-")</f>
        <v>-</v>
      </c>
      <c r="W221" s="173" t="str">
        <f ca="1">_xlfn.XLOOKUP(G221&amp;$W$2,BS_CONTROLE[CHAVE],BS_CONTROLE[Quantidade_11],"-")</f>
        <v>-</v>
      </c>
    </row>
    <row r="222" spans="1:23" s="101" customFormat="1" hidden="1">
      <c r="A222" s="186" t="str">
        <f>IF(SP_NORTE!Y225="","*",SP_NORTE!Y225)</f>
        <v>*</v>
      </c>
      <c r="B222" s="186" t="str">
        <f>IF(SP_NORTE!X225="","*",SP_NORTE!X225)</f>
        <v>*</v>
      </c>
      <c r="C222" s="186" t="str">
        <f>IF(SP_NORTE!Z225="","*",SP_NORTE!Z225)</f>
        <v>*</v>
      </c>
      <c r="D222" s="175" t="str">
        <f>IF(SP_NORTE!S225="","*",SP_NORTE!S225)</f>
        <v>-</v>
      </c>
      <c r="E222" s="175" t="str">
        <f>IF(SP_NORTE!T225="","*",SP_NORTE!T225)</f>
        <v>-</v>
      </c>
      <c r="F222" s="185">
        <f>IF(SP_NORTE!B225="","*",SP_NORTE!B225)</f>
        <v>45946</v>
      </c>
      <c r="G222" s="185" t="str">
        <f>IF(SP_NORTE!D225="","*",SP_NORTE!D225)</f>
        <v>*</v>
      </c>
      <c r="H222" s="185" t="str">
        <f>IF(SP_NORTE!F225="","*",SP_NORTE!F225)</f>
        <v>*</v>
      </c>
      <c r="I222" s="185" t="str">
        <f>IF(SP_NORTE!H225="","*",SP_NORTE!H225)</f>
        <v>-</v>
      </c>
      <c r="J222" s="185" t="str">
        <f>IF(SP_NORTE!I225="","*",SP_NORTE!I225)</f>
        <v>-</v>
      </c>
      <c r="K222" s="175" t="str">
        <f>IF(SP_NORTE!M225="","*",SP_NORTE!M225)</f>
        <v>-</v>
      </c>
      <c r="L222" s="175" t="str">
        <f>IF(SP_NORTE!N225="","*",SP_NORTE!N225)</f>
        <v>-</v>
      </c>
      <c r="M222" s="176" t="str">
        <f>IF(SP_NORTE!J225="","*",SP_NORTE!J225)</f>
        <v>*</v>
      </c>
      <c r="N222" s="184" t="str">
        <f>IF(SP_NORTE!K225="","*",SP_NORTE!K225)</f>
        <v>*</v>
      </c>
      <c r="O222" s="184" t="str">
        <f>IF(SP_NORTE!L225="","*",SP_NORTE!L225)</f>
        <v>-</v>
      </c>
      <c r="P222" s="183" t="str">
        <f>IF(SP_NORTE!O225="","*",SP_NORTE!O225)</f>
        <v>*</v>
      </c>
      <c r="Q222" s="183" t="str">
        <f>IF(SP_NORTE!P225="","*",SP_NORTE!P225)</f>
        <v>*</v>
      </c>
      <c r="R222" s="185" t="str">
        <f>IF(SP_NORTE!Q225="","*",CONCATENATE(SP_NORTE!Q225," ",SP_NORTE!R225))</f>
        <v>*</v>
      </c>
      <c r="S222" s="185" t="str">
        <f>IF(SP_NORTE!V225="","*",SP_NORTE!V225)</f>
        <v>*</v>
      </c>
      <c r="T222" s="185" t="str">
        <f>IF(SP_NORTE!W225="","*",SP_NORTE!W225)</f>
        <v>*</v>
      </c>
      <c r="U222" s="173" t="str">
        <f ca="1">_xlfn.XLOOKUP(G222&amp;$U$2,BS_CONTROLE[CHAVE],BS_CONTROLE[Quantidade_11],"-")</f>
        <v>-</v>
      </c>
      <c r="V222" s="173" t="str">
        <f ca="1">_xlfn.XLOOKUP(G222&amp;$V$2,BS_CONTROLE[CHAVE],BS_CONTROLE[Quantidade_11],"-")</f>
        <v>-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>
        <f>IF(SP_NORTE!B226="","*",SP_NORTE!B226)</f>
        <v>45946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 hidden="1">
      <c r="A224" s="186" t="str">
        <f>IF(SP_NORTE!Y227="","*",SP_NORTE!Y227)</f>
        <v>*</v>
      </c>
      <c r="B224" s="186" t="str">
        <f>IF(SP_NORTE!X227="","*",SP_NORTE!X227)</f>
        <v>*</v>
      </c>
      <c r="C224" s="186" t="str">
        <f>IF(SP_NORTE!Z227="","*",SP_NORTE!Z227)</f>
        <v>*</v>
      </c>
      <c r="D224" s="175" t="str">
        <f>IF(SP_NORTE!S227="","*",SP_NORTE!S227)</f>
        <v>-</v>
      </c>
      <c r="E224" s="175" t="str">
        <f>IF(SP_NORTE!T227="","*",SP_NORTE!T227)</f>
        <v>-</v>
      </c>
      <c r="F224" s="185" t="str">
        <f>IF(SP_NORTE!B227="","*",SP_NORTE!B227)</f>
        <v>*</v>
      </c>
      <c r="G224" s="185" t="str">
        <f>IF(SP_NORTE!D227="","*",SP_NORTE!D227)</f>
        <v>*</v>
      </c>
      <c r="H224" s="185" t="str">
        <f>IF(SP_NORTE!F227="","*",SP_NORTE!F227)</f>
        <v>*</v>
      </c>
      <c r="I224" s="185" t="str">
        <f>IF(SP_NORTE!H227="","*",SP_NORTE!H227)</f>
        <v>-</v>
      </c>
      <c r="J224" s="185" t="str">
        <f>IF(SP_NORTE!I227="","*",SP_NORTE!I227)</f>
        <v>-</v>
      </c>
      <c r="K224" s="175" t="str">
        <f>IF(SP_NORTE!M227="","*",SP_NORTE!M227)</f>
        <v>-</v>
      </c>
      <c r="L224" s="175" t="str">
        <f>IF(SP_NORTE!N227="","*",SP_NORTE!N227)</f>
        <v>-</v>
      </c>
      <c r="M224" s="176" t="str">
        <f>IF(SP_NORTE!J227="","*",SP_NORTE!J227)</f>
        <v>*</v>
      </c>
      <c r="N224" s="184" t="str">
        <f>IF(SP_NORTE!K227="","*",SP_NORTE!K227)</f>
        <v>*</v>
      </c>
      <c r="O224" s="184" t="str">
        <f>IF(SP_NORTE!L227="","*",SP_NORTE!L227)</f>
        <v>-</v>
      </c>
      <c r="P224" s="183" t="str">
        <f>IF(SP_NORTE!O227="","*",SP_NORTE!O227)</f>
        <v>*</v>
      </c>
      <c r="Q224" s="183" t="str">
        <f>IF(SP_NORTE!P227="","*",SP_NORTE!P227)</f>
        <v>*</v>
      </c>
      <c r="R224" s="185" t="str">
        <f>IF(SP_NORTE!Q227="","*",CONCATENATE(SP_NORTE!Q227," ",SP_NORTE!R227))</f>
        <v>*</v>
      </c>
      <c r="S224" s="185" t="str">
        <f>IF(SP_NORTE!V227="","*",SP_NORTE!V227)</f>
        <v>*</v>
      </c>
      <c r="T224" s="185" t="str">
        <f>IF(SP_NORTE!W227="","*",SP_NORTE!W227)</f>
        <v>*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 hidden="1">
      <c r="A225" s="186" t="str">
        <f>IF(SP_NORTE!Y228="","*",SP_NORTE!Y228)</f>
        <v>*</v>
      </c>
      <c r="B225" s="186" t="str">
        <f>IF(SP_NORTE!X228="","*",SP_NORTE!X228)</f>
        <v>*</v>
      </c>
      <c r="C225" s="186" t="str">
        <f>IF(SP_NORTE!Z228="","*",SP_NORTE!Z228)</f>
        <v>*</v>
      </c>
      <c r="D225" s="175" t="str">
        <f>IF(SP_NORTE!S228="","*",SP_NORTE!S228)</f>
        <v>-</v>
      </c>
      <c r="E225" s="175" t="str">
        <f>IF(SP_NORTE!T228="","*",SP_NORTE!T228)</f>
        <v>-</v>
      </c>
      <c r="F225" s="185" t="str">
        <f>IF(SP_NORTE!B228="","*",SP_NORTE!B228)</f>
        <v>*</v>
      </c>
      <c r="G225" s="185" t="str">
        <f>IF(SP_NORTE!D228="","*",SP_NORTE!D228)</f>
        <v>*</v>
      </c>
      <c r="H225" s="185" t="str">
        <f>IF(SP_NORTE!F228="","*",SP_NORTE!F228)</f>
        <v>*</v>
      </c>
      <c r="I225" s="185" t="str">
        <f>IF(SP_NORTE!H228="","*",SP_NORTE!H228)</f>
        <v>-</v>
      </c>
      <c r="J225" s="185" t="str">
        <f>IF(SP_NORTE!I228="","*",SP_NORTE!I228)</f>
        <v>-</v>
      </c>
      <c r="K225" s="175" t="str">
        <f>IF(SP_NORTE!M228="","*",SP_NORTE!M228)</f>
        <v>-</v>
      </c>
      <c r="L225" s="175" t="str">
        <f>IF(SP_NORTE!N228="","*",SP_NORTE!N228)</f>
        <v>-</v>
      </c>
      <c r="M225" s="176" t="str">
        <f>IF(SP_NORTE!J228="","*",SP_NORTE!J228)</f>
        <v>*</v>
      </c>
      <c r="N225" s="184" t="str">
        <f>IF(SP_NORTE!K228="","*",SP_NORTE!K228)</f>
        <v>*</v>
      </c>
      <c r="O225" s="184" t="str">
        <f>IF(SP_NORTE!L228="","*",SP_NORTE!L228)</f>
        <v>-</v>
      </c>
      <c r="P225" s="183" t="str">
        <f>IF(SP_NORTE!O228="","*",SP_NORTE!O228)</f>
        <v>*</v>
      </c>
      <c r="Q225" s="183" t="str">
        <f>IF(SP_NORTE!P228="","*",SP_NORTE!P228)</f>
        <v>*</v>
      </c>
      <c r="R225" s="185" t="str">
        <f>IF(SP_NORTE!Q228="","*",CONCATENATE(SP_NORTE!Q228," ",SP_NORTE!R228))</f>
        <v>*</v>
      </c>
      <c r="S225" s="185" t="str">
        <f>IF(SP_NORTE!V228="","*",SP_NORTE!V228)</f>
        <v>*</v>
      </c>
      <c r="T225" s="185" t="str">
        <f>IF(SP_NORTE!W228="","*",SP_NORTE!W228)</f>
        <v>*</v>
      </c>
      <c r="U225" s="173" t="str">
        <f ca="1">_xlfn.XLOOKUP(G225&amp;$U$2,BS_CONTROLE[CHAVE],BS_CONTROLE[Quantidade_11],"-")</f>
        <v>-</v>
      </c>
      <c r="V225" s="173" t="str">
        <f ca="1">_xlfn.XLOOKUP(G225&amp;$V$2,BS_CONTROLE[CHAVE],BS_CONTROLE[Quantidade_11],"-")</f>
        <v>-</v>
      </c>
      <c r="W225" s="173" t="str">
        <f ca="1">_xlfn.XLOOKUP(G225&amp;$W$2,BS_CONTROLE[CHAVE],BS_CONTROLE[Quantidade_11],"-")</f>
        <v>-</v>
      </c>
    </row>
    <row r="226" spans="1:23" s="101" customFormat="1" hidden="1">
      <c r="A226" s="186" t="str">
        <f>IF(SP_NORTE!Y229="","*",SP_NORTE!Y229)</f>
        <v>*</v>
      </c>
      <c r="B226" s="186" t="str">
        <f>IF(SP_NORTE!X229="","*",SP_NORTE!X229)</f>
        <v>*</v>
      </c>
      <c r="C226" s="186" t="str">
        <f>IF(SP_NORTE!Z229="","*",SP_NORTE!Z229)</f>
        <v>*</v>
      </c>
      <c r="D226" s="175" t="str">
        <f>IF(SP_NORTE!S229="","*",SP_NORTE!S229)</f>
        <v>-</v>
      </c>
      <c r="E226" s="175" t="str">
        <f>IF(SP_NORTE!T229="","*",SP_NORTE!T229)</f>
        <v>-</v>
      </c>
      <c r="F226" s="185" t="str">
        <f>IF(SP_NORTE!B229="","*",SP_NORTE!B229)</f>
        <v>*</v>
      </c>
      <c r="G226" s="185" t="str">
        <f>IF(SP_NORTE!D229="","*",SP_NORTE!D229)</f>
        <v>*</v>
      </c>
      <c r="H226" s="185" t="str">
        <f>IF(SP_NORTE!F229="","*",SP_NORTE!F229)</f>
        <v>*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-</v>
      </c>
      <c r="L226" s="175" t="str">
        <f>IF(SP_NORTE!N229="","*",SP_NORTE!N229)</f>
        <v>-</v>
      </c>
      <c r="M226" s="176" t="str">
        <f>IF(SP_NORTE!J229="","*",SP_NORTE!J229)</f>
        <v>*</v>
      </c>
      <c r="N226" s="184" t="str">
        <f>IF(SP_NORTE!K229="","*",SP_NORTE!K229)</f>
        <v>*</v>
      </c>
      <c r="O226" s="184" t="str">
        <f>IF(SP_NORTE!L229="","*",SP_NORTE!L229)</f>
        <v>-</v>
      </c>
      <c r="P226" s="183" t="str">
        <f>IF(SP_NORTE!O229="","*",SP_NORTE!O229)</f>
        <v>*</v>
      </c>
      <c r="Q226" s="183" t="str">
        <f>IF(SP_NORTE!P229="","*",SP_NORTE!P229)</f>
        <v>*</v>
      </c>
      <c r="R226" s="185" t="str">
        <f>IF(SP_NORTE!Q229="","*",CONCATENATE(SP_NORTE!Q229," ",SP_NORTE!R229))</f>
        <v>*</v>
      </c>
      <c r="S226" s="185" t="str">
        <f>IF(SP_NORTE!V229="","*",SP_NORTE!V229)</f>
        <v>*</v>
      </c>
      <c r="T226" s="185" t="str">
        <f>IF(SP_NORTE!W229="","*",SP_NORTE!W229)</f>
        <v>*</v>
      </c>
      <c r="U226" s="173" t="str">
        <f ca="1">_xlfn.XLOOKUP(G226&amp;$U$2,BS_CONTROLE[CHAVE],BS_CONTROLE[Quantidade_11],"-")</f>
        <v>-</v>
      </c>
      <c r="V226" s="173" t="str">
        <f ca="1">_xlfn.XLOOKUP(G226&amp;$V$2,BS_CONTROLE[CHAVE],BS_CONTROLE[Quantidade_11],"-")</f>
        <v>-</v>
      </c>
      <c r="W226" s="173" t="str">
        <f ca="1">_xlfn.XLOOKUP(G226&amp;$W$2,BS_CONTROLE[CHAVE],BS_CONTROLE[Quantidade_11],"-")</f>
        <v>-</v>
      </c>
    </row>
    <row r="227" spans="1:23" s="101" customFormat="1" hidden="1">
      <c r="A227" s="186" t="str">
        <f>IF(SP_NORTE!Y230="","*",SP_NORTE!Y230)</f>
        <v>*</v>
      </c>
      <c r="B227" s="186" t="str">
        <f>IF(SP_NORTE!X230="","*",SP_NORTE!X230)</f>
        <v>*</v>
      </c>
      <c r="C227" s="186" t="str">
        <f>IF(SP_NORTE!Z230="","*",SP_NORTE!Z230)</f>
        <v>*</v>
      </c>
      <c r="D227" s="175" t="str">
        <f>IF(SP_NORTE!S230="","*",SP_NORTE!S230)</f>
        <v>-</v>
      </c>
      <c r="E227" s="175" t="str">
        <f>IF(SP_NORTE!T230="","*",SP_NORTE!T230)</f>
        <v>-</v>
      </c>
      <c r="F227" s="185" t="str">
        <f>IF(SP_NORTE!B230="","*",SP_NORTE!B230)</f>
        <v>*</v>
      </c>
      <c r="G227" s="185" t="str">
        <f>IF(SP_NORTE!D230="","*",SP_NORTE!D230)</f>
        <v>*</v>
      </c>
      <c r="H227" s="185" t="str">
        <f>IF(SP_NORTE!F230="","*",SP_NORTE!F230)</f>
        <v>*</v>
      </c>
      <c r="I227" s="185" t="str">
        <f>IF(SP_NORTE!H230="","*",SP_NORTE!H230)</f>
        <v>-</v>
      </c>
      <c r="J227" s="185" t="str">
        <f>IF(SP_NORTE!I230="","*",SP_NORTE!I230)</f>
        <v>-</v>
      </c>
      <c r="K227" s="175" t="str">
        <f>IF(SP_NORTE!M230="","*",SP_NORTE!M230)</f>
        <v>-</v>
      </c>
      <c r="L227" s="175" t="str">
        <f>IF(SP_NORTE!N230="","*",SP_NORTE!N230)</f>
        <v>-</v>
      </c>
      <c r="M227" s="176" t="str">
        <f>IF(SP_NORTE!J230="","*",SP_NORTE!J230)</f>
        <v>*</v>
      </c>
      <c r="N227" s="184" t="str">
        <f>IF(SP_NORTE!K230="","*",SP_NORTE!K230)</f>
        <v>*</v>
      </c>
      <c r="O227" s="184" t="str">
        <f>IF(SP_NORTE!L230="","*",SP_NORTE!L230)</f>
        <v>-</v>
      </c>
      <c r="P227" s="183" t="str">
        <f>IF(SP_NORTE!O230="","*",SP_NORTE!O230)</f>
        <v>*</v>
      </c>
      <c r="Q227" s="183" t="str">
        <f>IF(SP_NORTE!P230="","*",SP_NORTE!P230)</f>
        <v>*</v>
      </c>
      <c r="R227" s="185" t="str">
        <f>IF(SP_NORTE!Q230="","*",CONCATENATE(SP_NORTE!Q230," ",SP_NORTE!R230))</f>
        <v>*</v>
      </c>
      <c r="S227" s="185" t="str">
        <f>IF(SP_NORTE!V230="","*",SP_NORTE!V230)</f>
        <v>*</v>
      </c>
      <c r="T227" s="185" t="str">
        <f>IF(SP_NORTE!W230="","*",SP_NORTE!W230)</f>
        <v>*</v>
      </c>
      <c r="U227" s="173" t="str">
        <f ca="1">_xlfn.XLOOKUP(G227&amp;$U$2,BS_CONTROLE[CHAVE],BS_CONTROLE[Quantidade_11],"-")</f>
        <v>-</v>
      </c>
      <c r="V227" s="173" t="str">
        <f ca="1">_xlfn.XLOOKUP(G227&amp;$V$2,BS_CONTROLE[CHAVE],BS_CONTROLE[Quantidade_11],"-")</f>
        <v>-</v>
      </c>
      <c r="W227" s="173" t="str">
        <f ca="1">_xlfn.XLOOKUP(G227&amp;$W$2,BS_CONTROLE[CHAVE],BS_CONTROLE[Quantidade_11],"-")</f>
        <v>-</v>
      </c>
    </row>
    <row r="228" spans="1:23" s="101" customFormat="1" hidden="1">
      <c r="A228" s="186" t="str">
        <f>IF(SP_NORTE!Y231="","*",SP_NORTE!Y231)</f>
        <v>*</v>
      </c>
      <c r="B228" s="186" t="str">
        <f>IF(SP_NORTE!X231="","*",SP_NORTE!X231)</f>
        <v>*</v>
      </c>
      <c r="C228" s="186" t="str">
        <f>IF(SP_NORTE!Z231="","*",SP_NORTE!Z231)</f>
        <v>*</v>
      </c>
      <c r="D228" s="175" t="str">
        <f>IF(SP_NORTE!S231="","*",SP_NORTE!S231)</f>
        <v>-</v>
      </c>
      <c r="E228" s="175" t="str">
        <f>IF(SP_NORTE!T231="","*",SP_NORTE!T231)</f>
        <v>-</v>
      </c>
      <c r="F228" s="185" t="str">
        <f>IF(SP_NORTE!B231="","*",SP_NORTE!B231)</f>
        <v>*</v>
      </c>
      <c r="G228" s="185" t="str">
        <f>IF(SP_NORTE!D231="","*",SP_NORTE!D231)</f>
        <v>*</v>
      </c>
      <c r="H228" s="185" t="str">
        <f>IF(SP_NORTE!F231="","*",SP_NORTE!F231)</f>
        <v>*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-</v>
      </c>
      <c r="L228" s="175" t="str">
        <f>IF(SP_NORTE!N231="","*",SP_NORTE!N231)</f>
        <v>-</v>
      </c>
      <c r="M228" s="176" t="str">
        <f>IF(SP_NORTE!J231="","*",SP_NORTE!J231)</f>
        <v>*</v>
      </c>
      <c r="N228" s="184" t="str">
        <f>IF(SP_NORTE!K231="","*",SP_NORTE!K231)</f>
        <v>*</v>
      </c>
      <c r="O228" s="184" t="str">
        <f>IF(SP_NORTE!L231="","*",SP_NORTE!L231)</f>
        <v>-</v>
      </c>
      <c r="P228" s="183" t="str">
        <f>IF(SP_NORTE!O231="","*",SP_NORTE!O231)</f>
        <v>*</v>
      </c>
      <c r="Q228" s="183" t="str">
        <f>IF(SP_NORTE!P231="","*",SP_NORTE!P231)</f>
        <v>*</v>
      </c>
      <c r="R228" s="185" t="str">
        <f>IF(SP_NORTE!Q231="","*",CONCATENATE(SP_NORTE!Q231," ",SP_NORTE!R231))</f>
        <v>*</v>
      </c>
      <c r="S228" s="185" t="str">
        <f>IF(SP_NORTE!V231="","*",SP_NORTE!V231)</f>
        <v>*</v>
      </c>
      <c r="T228" s="185" t="str">
        <f>IF(SP_NORTE!W231="","*",SP_NORTE!W231)</f>
        <v>*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 hidden="1">
      <c r="A229" s="186" t="str">
        <f>IF(SP_NORTE!Y232="","*",SP_NORTE!Y232)</f>
        <v>*</v>
      </c>
      <c r="B229" s="186" t="str">
        <f>IF(SP_NORTE!X232="","*",SP_NORTE!X232)</f>
        <v>*</v>
      </c>
      <c r="C229" s="186" t="str">
        <f>IF(SP_NORTE!Z232="","*",SP_NORTE!Z232)</f>
        <v>*</v>
      </c>
      <c r="D229" s="175" t="str">
        <f>IF(SP_NORTE!S232="","*",SP_NORTE!S232)</f>
        <v>-</v>
      </c>
      <c r="E229" s="175" t="str">
        <f>IF(SP_NORTE!T232="","*",SP_NORTE!T232)</f>
        <v>-</v>
      </c>
      <c r="F229" s="185" t="str">
        <f>IF(SP_NORTE!B232="","*",SP_NORTE!B232)</f>
        <v>*</v>
      </c>
      <c r="G229" s="185" t="str">
        <f>IF(SP_NORTE!D232="","*",SP_NORTE!D232)</f>
        <v>*</v>
      </c>
      <c r="H229" s="185" t="str">
        <f>IF(SP_NORTE!F232="","*",SP_NORTE!F232)</f>
        <v>*</v>
      </c>
      <c r="I229" s="185" t="str">
        <f>IF(SP_NORTE!H232="","*",SP_NORTE!H232)</f>
        <v>-</v>
      </c>
      <c r="J229" s="185" t="str">
        <f>IF(SP_NORTE!I232="","*",SP_NORTE!I232)</f>
        <v>-</v>
      </c>
      <c r="K229" s="175" t="str">
        <f>IF(SP_NORTE!M232="","*",SP_NORTE!M232)</f>
        <v>-</v>
      </c>
      <c r="L229" s="175" t="str">
        <f>IF(SP_NORTE!N232="","*",SP_NORTE!N232)</f>
        <v>-</v>
      </c>
      <c r="M229" s="176" t="str">
        <f>IF(SP_NORTE!J232="","*",SP_NORTE!J232)</f>
        <v>*</v>
      </c>
      <c r="N229" s="184" t="str">
        <f>IF(SP_NORTE!K232="","*",SP_NORTE!K232)</f>
        <v>*</v>
      </c>
      <c r="O229" s="184" t="str">
        <f>IF(SP_NORTE!L232="","*",SP_NORTE!L232)</f>
        <v>-</v>
      </c>
      <c r="P229" s="183" t="str">
        <f>IF(SP_NORTE!O232="","*",SP_NORTE!O232)</f>
        <v>*</v>
      </c>
      <c r="Q229" s="183" t="str">
        <f>IF(SP_NORTE!P232="","*",SP_NORTE!P232)</f>
        <v>*</v>
      </c>
      <c r="R229" s="185" t="str">
        <f>IF(SP_NORTE!Q232="","*",CONCATENATE(SP_NORTE!Q232," ",SP_NORTE!R232))</f>
        <v>*</v>
      </c>
      <c r="S229" s="185" t="str">
        <f>IF(SP_NORTE!V232="","*",SP_NORTE!V232)</f>
        <v>*</v>
      </c>
      <c r="T229" s="185" t="str">
        <f>IF(SP_NORTE!W232="","*",SP_NORTE!W232)</f>
        <v>*</v>
      </c>
      <c r="U229" s="173" t="str">
        <f ca="1">_xlfn.XLOOKUP(G229&amp;$U$2,BS_CONTROLE[CHAVE],BS_CONTROLE[Quantidade_11],"-")</f>
        <v>-</v>
      </c>
      <c r="V229" s="173" t="str">
        <f ca="1">_xlfn.XLOOKUP(G229&amp;$V$2,BS_CONTROLE[CHAVE],BS_CONTROLE[Quantidade_11],"-")</f>
        <v>-</v>
      </c>
      <c r="W229" s="173" t="str">
        <f ca="1">_xlfn.XLOOKUP(G229&amp;$W$2,BS_CONTROLE[CHAVE],BS_CONTROLE[Quantidade_11],"-")</f>
        <v>-</v>
      </c>
    </row>
    <row r="230" spans="1:23" s="101" customFormat="1" hidden="1">
      <c r="A230" s="186" t="str">
        <f>IF(SP_NORTE!Y233="","*",SP_NORTE!Y233)</f>
        <v>*</v>
      </c>
      <c r="B230" s="186" t="str">
        <f>IF(SP_NORTE!X233="","*",SP_NORTE!X233)</f>
        <v>*</v>
      </c>
      <c r="C230" s="186" t="str">
        <f>IF(SP_NORTE!Z233="","*",SP_NORTE!Z233)</f>
        <v>*</v>
      </c>
      <c r="D230" s="175" t="str">
        <f>IF(SP_NORTE!S233="","*",SP_NORTE!S233)</f>
        <v>-</v>
      </c>
      <c r="E230" s="175" t="str">
        <f>IF(SP_NORTE!T233="","*",SP_NORTE!T233)</f>
        <v>-</v>
      </c>
      <c r="F230" s="185" t="str">
        <f>IF(SP_NORTE!B233="","*",SP_NORTE!B233)</f>
        <v>*</v>
      </c>
      <c r="G230" s="185" t="str">
        <f>IF(SP_NORTE!D233="","*",SP_NORTE!D233)</f>
        <v>*</v>
      </c>
      <c r="H230" s="185" t="str">
        <f>IF(SP_NORTE!F233="","*",SP_NORTE!F233)</f>
        <v>*</v>
      </c>
      <c r="I230" s="185" t="str">
        <f>IF(SP_NORTE!H233="","*",SP_NORTE!H233)</f>
        <v>-</v>
      </c>
      <c r="J230" s="185" t="str">
        <f>IF(SP_NORTE!I233="","*",SP_NORTE!I233)</f>
        <v>-</v>
      </c>
      <c r="K230" s="175" t="str">
        <f>IF(SP_NORTE!M233="","*",SP_NORTE!M233)</f>
        <v>-</v>
      </c>
      <c r="L230" s="175" t="str">
        <f>IF(SP_NORTE!N233="","*",SP_NORTE!N233)</f>
        <v>-</v>
      </c>
      <c r="M230" s="176" t="str">
        <f>IF(SP_NORTE!J233="","*",SP_NORTE!J233)</f>
        <v>*</v>
      </c>
      <c r="N230" s="184" t="str">
        <f>IF(SP_NORTE!K233="","*",SP_NORTE!K233)</f>
        <v>*</v>
      </c>
      <c r="O230" s="184" t="str">
        <f>IF(SP_NORTE!L233="","*",SP_NORTE!L233)</f>
        <v>-</v>
      </c>
      <c r="P230" s="183" t="str">
        <f>IF(SP_NORTE!O233="","*",SP_NORTE!O233)</f>
        <v>*</v>
      </c>
      <c r="Q230" s="183" t="str">
        <f>IF(SP_NORTE!P233="","*",SP_NORTE!P233)</f>
        <v>*</v>
      </c>
      <c r="R230" s="185" t="str">
        <f>IF(SP_NORTE!Q233="","*",CONCATENATE(SP_NORTE!Q233," ",SP_NORTE!R233))</f>
        <v>*</v>
      </c>
      <c r="S230" s="185" t="str">
        <f>IF(SP_NORTE!V233="","*",SP_NORTE!V233)</f>
        <v>*</v>
      </c>
      <c r="T230" s="185" t="str">
        <f>IF(SP_NORTE!W233="","*",SP_NORTE!W233)</f>
        <v>*</v>
      </c>
      <c r="U230" s="173" t="str">
        <f ca="1">_xlfn.XLOOKUP(G230&amp;$U$2,BS_CONTROLE[CHAVE],BS_CONTROLE[Quantidade_11],"-")</f>
        <v>-</v>
      </c>
      <c r="V230" s="173" t="str">
        <f ca="1">_xlfn.XLOOKUP(G230&amp;$V$2,BS_CONTROLE[CHAVE],BS_CONTROLE[Quantidade_11],"-")</f>
        <v>-</v>
      </c>
      <c r="W230" s="173" t="str">
        <f ca="1">_xlfn.XLOOKUP(G230&amp;$W$2,BS_CONTROLE[CHAVE],BS_CONTROLE[Quantidade_11],"-")</f>
        <v>-</v>
      </c>
    </row>
    <row r="231" spans="1:23" s="101" customFormat="1" hidden="1">
      <c r="A231" s="186" t="str">
        <f>IF(SP_NORTE!Y234="","*",SP_NORTE!Y234)</f>
        <v>*</v>
      </c>
      <c r="B231" s="186" t="str">
        <f>IF(SP_NORTE!X234="","*",SP_NORTE!X234)</f>
        <v>*</v>
      </c>
      <c r="C231" s="186" t="str">
        <f>IF(SP_NORTE!Z234="","*",SP_NORTE!Z234)</f>
        <v>*</v>
      </c>
      <c r="D231" s="175" t="str">
        <f>IF(SP_NORTE!S234="","*",SP_NORTE!S234)</f>
        <v>-</v>
      </c>
      <c r="E231" s="175" t="str">
        <f>IF(SP_NORTE!T234="","*",SP_NORTE!T234)</f>
        <v>-</v>
      </c>
      <c r="F231" s="185" t="str">
        <f>IF(SP_NORTE!B234="","*",SP_NORTE!B234)</f>
        <v>*</v>
      </c>
      <c r="G231" s="185" t="str">
        <f>IF(SP_NORTE!D234="","*",SP_NORTE!D234)</f>
        <v>*</v>
      </c>
      <c r="H231" s="185" t="str">
        <f>IF(SP_NORTE!F234="","*",SP_NORTE!F234)</f>
        <v>*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-</v>
      </c>
      <c r="L231" s="175" t="str">
        <f>IF(SP_NORTE!N234="","*",SP_NORTE!N234)</f>
        <v>-</v>
      </c>
      <c r="M231" s="176" t="str">
        <f>IF(SP_NORTE!J234="","*",SP_NORTE!J234)</f>
        <v>*</v>
      </c>
      <c r="N231" s="184" t="str">
        <f>IF(SP_NORTE!K234="","*",SP_NORTE!K234)</f>
        <v>*</v>
      </c>
      <c r="O231" s="184" t="str">
        <f>IF(SP_NORTE!L234="","*",SP_NORTE!L234)</f>
        <v>-</v>
      </c>
      <c r="P231" s="183" t="str">
        <f>IF(SP_NORTE!O234="","*",SP_NORTE!O234)</f>
        <v>*</v>
      </c>
      <c r="Q231" s="183" t="str">
        <f>IF(SP_NORTE!P234="","*",SP_NORTE!P234)</f>
        <v>*</v>
      </c>
      <c r="R231" s="185" t="str">
        <f>IF(SP_NORTE!Q234="","*",CONCATENATE(SP_NORTE!Q234," ",SP_NORTE!R234))</f>
        <v>*</v>
      </c>
      <c r="S231" s="185" t="str">
        <f>IF(SP_NORTE!V234="","*",SP_NORTE!V234)</f>
        <v>*</v>
      </c>
      <c r="T231" s="185" t="str">
        <f>IF(SP_NORTE!W234="","*",SP_NORTE!W234)</f>
        <v>*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 hidden="1">
      <c r="A232" s="186" t="str">
        <f>IF(SP_NORTE!Y235="","*",SP_NORTE!Y235)</f>
        <v>*</v>
      </c>
      <c r="B232" s="186" t="str">
        <f>IF(SP_NORTE!X235="","*",SP_NORTE!X235)</f>
        <v>*</v>
      </c>
      <c r="C232" s="186" t="str">
        <f>IF(SP_NORTE!Z235="","*",SP_NORTE!Z235)</f>
        <v>*</v>
      </c>
      <c r="D232" s="175" t="str">
        <f>IF(SP_NORTE!S235="","*",SP_NORTE!S235)</f>
        <v>-</v>
      </c>
      <c r="E232" s="175" t="str">
        <f>IF(SP_NORTE!T235="","*",SP_NORTE!T235)</f>
        <v>-</v>
      </c>
      <c r="F232" s="185" t="str">
        <f>IF(SP_NORTE!B235="","*",SP_NORTE!B235)</f>
        <v>*</v>
      </c>
      <c r="G232" s="185" t="str">
        <f>IF(SP_NORTE!D235="","*",SP_NORTE!D235)</f>
        <v>*</v>
      </c>
      <c r="H232" s="185" t="str">
        <f>IF(SP_NORTE!F235="","*",SP_NORTE!F235)</f>
        <v>*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-</v>
      </c>
      <c r="L232" s="175" t="str">
        <f>IF(SP_NORTE!N235="","*",SP_NORTE!N235)</f>
        <v>-</v>
      </c>
      <c r="M232" s="176" t="str">
        <f>IF(SP_NORTE!J235="","*",SP_NORTE!J235)</f>
        <v>*</v>
      </c>
      <c r="N232" s="184" t="str">
        <f>IF(SP_NORTE!K235="","*",SP_NORTE!K235)</f>
        <v>*</v>
      </c>
      <c r="O232" s="184" t="str">
        <f>IF(SP_NORTE!L235="","*",SP_NORTE!L235)</f>
        <v>-</v>
      </c>
      <c r="P232" s="183" t="str">
        <f>IF(SP_NORTE!O235="","*",SP_NORTE!O235)</f>
        <v>*</v>
      </c>
      <c r="Q232" s="183" t="str">
        <f>IF(SP_NORTE!P235="","*",SP_NORTE!P235)</f>
        <v>*</v>
      </c>
      <c r="R232" s="185" t="str">
        <f>IF(SP_NORTE!Q235="","*",CONCATENATE(SP_NORTE!Q235," ",SP_NORTE!R235))</f>
        <v>*</v>
      </c>
      <c r="S232" s="185" t="str">
        <f>IF(SP_NORTE!V235="","*",SP_NORTE!V235)</f>
        <v>*</v>
      </c>
      <c r="T232" s="185" t="str">
        <f>IF(SP_NORTE!W235="","*",SP_NORTE!W235)</f>
        <v>*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*</v>
      </c>
      <c r="C233" s="186" t="str">
        <f>IF(SP_NORTE!Z236="","*",SP_NORTE!Z236)</f>
        <v>*</v>
      </c>
      <c r="D233" s="175" t="str">
        <f>IF(SP_NORTE!S236="","*",SP_NORTE!S236)</f>
        <v>-</v>
      </c>
      <c r="E233" s="175" t="str">
        <f>IF(SP_NORTE!T236="","*",SP_NORTE!T236)</f>
        <v>-</v>
      </c>
      <c r="F233" s="185" t="str">
        <f>IF(SP_NORTE!B236="","*",SP_NORTE!B236)</f>
        <v>*</v>
      </c>
      <c r="G233" s="185" t="str">
        <f>IF(SP_NORTE!D236="","*",SP_NORTE!D236)</f>
        <v>*</v>
      </c>
      <c r="H233" s="185" t="str">
        <f>IF(SP_NORTE!F236="","*",SP_NORTE!F236)</f>
        <v>*</v>
      </c>
      <c r="I233" s="185" t="str">
        <f>IF(SP_NORTE!H236="","*",SP_NORTE!H236)</f>
        <v>-</v>
      </c>
      <c r="J233" s="185" t="str">
        <f>IF(SP_NORTE!I236="","*",SP_NORTE!I236)</f>
        <v>-</v>
      </c>
      <c r="K233" s="175" t="str">
        <f>IF(SP_NORTE!M236="","*",SP_NORTE!M236)</f>
        <v>-</v>
      </c>
      <c r="L233" s="175" t="str">
        <f>IF(SP_NORTE!N236="","*",SP_NORTE!N236)</f>
        <v>-</v>
      </c>
      <c r="M233" s="176" t="str">
        <f>IF(SP_NORTE!J236="","*",SP_NORTE!J236)</f>
        <v>*</v>
      </c>
      <c r="N233" s="184" t="str">
        <f>IF(SP_NORTE!K236="","*",SP_NORTE!K236)</f>
        <v>*</v>
      </c>
      <c r="O233" s="184" t="str">
        <f>IF(SP_NORTE!L236="","*",SP_NORTE!L236)</f>
        <v>-</v>
      </c>
      <c r="P233" s="183" t="str">
        <f>IF(SP_NORTE!O236="","*",SP_NORTE!O236)</f>
        <v>*</v>
      </c>
      <c r="Q233" s="183" t="str">
        <f>IF(SP_NORTE!P236="","*",SP_NORTE!P236)</f>
        <v>*</v>
      </c>
      <c r="R233" s="185" t="str">
        <f>IF(SP_NORTE!Q236="","*",CONCATENATE(SP_NORTE!Q236," ",SP_NORTE!R236))</f>
        <v>*</v>
      </c>
      <c r="S233" s="185" t="str">
        <f>IF(SP_NORTE!V236="","*",SP_NORTE!V236)</f>
        <v>*</v>
      </c>
      <c r="T233" s="185" t="str">
        <f>IF(SP_NORTE!W236="","*",SP_NORTE!W236)</f>
        <v>*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 t="str">
        <f ca="1">_xlfn.XLOOKUP(G233&amp;$W$2,BS_CONTROLE[CHAVE],BS_CONTROLE[Quantidade_11],"-")</f>
        <v>-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*</v>
      </c>
      <c r="C234" s="186" t="str">
        <f>IF(SP_NORTE!Z237="","*",SP_NORTE!Z237)</f>
        <v>*</v>
      </c>
      <c r="D234" s="175" t="str">
        <f>IF(SP_NORTE!S237="","*",SP_NORTE!S237)</f>
        <v>-</v>
      </c>
      <c r="E234" s="175" t="str">
        <f>IF(SP_NORTE!T237="","*",SP_NORTE!T237)</f>
        <v>-</v>
      </c>
      <c r="F234" s="185" t="str">
        <f>IF(SP_NORTE!B237="","*",SP_NORTE!B237)</f>
        <v>*</v>
      </c>
      <c r="G234" s="185" t="str">
        <f>IF(SP_NORTE!D237="","*",SP_NORTE!D237)</f>
        <v>*</v>
      </c>
      <c r="H234" s="185" t="str">
        <f>IF(SP_NORTE!F237="","*",SP_NORTE!F237)</f>
        <v>*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-</v>
      </c>
      <c r="L234" s="175" t="str">
        <f>IF(SP_NORTE!N237="","*",SP_NORTE!N237)</f>
        <v>-</v>
      </c>
      <c r="M234" s="176" t="str">
        <f>IF(SP_NORTE!J237="","*",SP_NORTE!J237)</f>
        <v>*</v>
      </c>
      <c r="N234" s="184" t="str">
        <f>IF(SP_NORTE!K237="","*",SP_NORTE!K237)</f>
        <v>*</v>
      </c>
      <c r="O234" s="184" t="str">
        <f>IF(SP_NORTE!L237="","*",SP_NORTE!L237)</f>
        <v>-</v>
      </c>
      <c r="P234" s="183" t="str">
        <f>IF(SP_NORTE!O237="","*",SP_NORTE!O237)</f>
        <v>*</v>
      </c>
      <c r="Q234" s="183" t="str">
        <f>IF(SP_NORTE!P237="","*",SP_NORTE!P237)</f>
        <v>*</v>
      </c>
      <c r="R234" s="185" t="str">
        <f>IF(SP_NORTE!Q237="","*",CONCATENATE(SP_NORTE!Q237," ",SP_NORTE!R237))</f>
        <v>*</v>
      </c>
      <c r="S234" s="185" t="str">
        <f>IF(SP_NORTE!V237="","*",SP_NORTE!V237)</f>
        <v>*</v>
      </c>
      <c r="T234" s="185" t="str">
        <f>IF(SP_NORTE!W237="","*",SP_NORTE!W237)</f>
        <v>*</v>
      </c>
      <c r="U234" s="173" t="str">
        <f ca="1">_xlfn.XLOOKUP(G234&amp;$U$2,BS_CONTROLE[CHAVE],BS_CONTROLE[Quantidade_11],"-")</f>
        <v>-</v>
      </c>
      <c r="V234" s="173" t="str">
        <f ca="1">_xlfn.XLOOKUP(G234&amp;$V$2,BS_CONTROLE[CHAVE],BS_CONTROLE[Quantidade_11],"-")</f>
        <v>-</v>
      </c>
      <c r="W234" s="173" t="str">
        <f ca="1">_xlfn.XLOOKUP(G234&amp;$W$2,BS_CONTROLE[CHAVE],BS_CONTROLE[Quantidade_11],"-")</f>
        <v>-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*</v>
      </c>
      <c r="C235" s="186" t="str">
        <f>IF(SP_NORTE!Z238="","*",SP_NORTE!Z238)</f>
        <v>*</v>
      </c>
      <c r="D235" s="175" t="str">
        <f>IF(SP_NORTE!S238="","*",SP_NORTE!S238)</f>
        <v>-</v>
      </c>
      <c r="E235" s="175" t="str">
        <f>IF(SP_NORTE!T238="","*",SP_NORTE!T238)</f>
        <v>-</v>
      </c>
      <c r="F235" s="185" t="str">
        <f>IF(SP_NORTE!B238="","*",SP_NORTE!B238)</f>
        <v>*</v>
      </c>
      <c r="G235" s="185" t="str">
        <f>IF(SP_NORTE!D238="","*",SP_NORTE!D238)</f>
        <v>*</v>
      </c>
      <c r="H235" s="185" t="str">
        <f>IF(SP_NORTE!F238="","*",SP_NORTE!F238)</f>
        <v>*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-</v>
      </c>
      <c r="L235" s="175" t="str">
        <f>IF(SP_NORTE!N238="","*",SP_NORTE!N238)</f>
        <v>-</v>
      </c>
      <c r="M235" s="176" t="str">
        <f>IF(SP_NORTE!J238="","*",SP_NORTE!J238)</f>
        <v>*</v>
      </c>
      <c r="N235" s="184" t="str">
        <f>IF(SP_NORTE!K238="","*",SP_NORTE!K238)</f>
        <v>*</v>
      </c>
      <c r="O235" s="184" t="str">
        <f>IF(SP_NORTE!L238="","*",SP_NORTE!L238)</f>
        <v>-</v>
      </c>
      <c r="P235" s="183" t="str">
        <f>IF(SP_NORTE!O238="","*",SP_NORTE!O238)</f>
        <v>*</v>
      </c>
      <c r="Q235" s="183" t="str">
        <f>IF(SP_NORTE!P238="","*",SP_NORTE!P238)</f>
        <v>*</v>
      </c>
      <c r="R235" s="185" t="str">
        <f>IF(SP_NORTE!Q238="","*",CONCATENATE(SP_NORTE!Q238," ",SP_NORTE!R238))</f>
        <v>*</v>
      </c>
      <c r="S235" s="185" t="str">
        <f>IF(SP_NORTE!V238="","*",SP_NORTE!V238)</f>
        <v>*</v>
      </c>
      <c r="T235" s="185" t="str">
        <f>IF(SP_NORTE!W238="","*",SP_NORTE!W238)</f>
        <v>*</v>
      </c>
      <c r="U235" s="173" t="str">
        <f ca="1">_xlfn.XLOOKUP(G235&amp;$U$2,BS_CONTROLE[CHAVE],BS_CONTROLE[Quantidade_11],"-")</f>
        <v>-</v>
      </c>
      <c r="V235" s="173" t="str">
        <f ca="1">_xlfn.XLOOKUP(G235&amp;$V$2,BS_CONTROLE[CHAVE],BS_CONTROLE[Quantidade_11],"-")</f>
        <v>-</v>
      </c>
      <c r="W235" s="173" t="str">
        <f ca="1">_xlfn.XLOOKUP(G235&amp;$W$2,BS_CONTROLE[CHAVE],BS_CONTROLE[Quantidade_11],"-")</f>
        <v>-</v>
      </c>
    </row>
    <row r="236" spans="1:23" s="101" customFormat="1" hidden="1">
      <c r="A236" s="186" t="str">
        <f>IF(SP_NORTE!Y239="","*",SP_NORTE!Y239)</f>
        <v>*</v>
      </c>
      <c r="B236" s="186" t="str">
        <f>IF(SP_NORTE!X239="","*",SP_NORTE!X239)</f>
        <v>*</v>
      </c>
      <c r="C236" s="186" t="str">
        <f>IF(SP_NORTE!Z239="","*",SP_NORTE!Z239)</f>
        <v>*</v>
      </c>
      <c r="D236" s="175" t="str">
        <f>IF(SP_NORTE!S239="","*",SP_NORTE!S239)</f>
        <v>-</v>
      </c>
      <c r="E236" s="175" t="str">
        <f>IF(SP_NORTE!T239="","*",SP_NORTE!T239)</f>
        <v>-</v>
      </c>
      <c r="F236" s="185" t="str">
        <f>IF(SP_NORTE!B239="","*",SP_NORTE!B239)</f>
        <v>*</v>
      </c>
      <c r="G236" s="185" t="str">
        <f>IF(SP_NORTE!D239="","*",SP_NORTE!D239)</f>
        <v>*</v>
      </c>
      <c r="H236" s="185" t="str">
        <f>IF(SP_NORTE!F239="","*",SP_NORTE!F239)</f>
        <v>*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-</v>
      </c>
      <c r="L236" s="175" t="str">
        <f>IF(SP_NORTE!N239="","*",SP_NORTE!N239)</f>
        <v>-</v>
      </c>
      <c r="M236" s="176" t="str">
        <f>IF(SP_NORTE!J239="","*",SP_NORTE!J239)</f>
        <v>*</v>
      </c>
      <c r="N236" s="184" t="str">
        <f>IF(SP_NORTE!K239="","*",SP_NORTE!K239)</f>
        <v>*</v>
      </c>
      <c r="O236" s="184" t="str">
        <f>IF(SP_NORTE!L239="","*",SP_NORTE!L239)</f>
        <v>-</v>
      </c>
      <c r="P236" s="183" t="str">
        <f>IF(SP_NORTE!O239="","*",SP_NORTE!O239)</f>
        <v>*</v>
      </c>
      <c r="Q236" s="183" t="str">
        <f>IF(SP_NORTE!P239="","*",SP_NORTE!P239)</f>
        <v>*</v>
      </c>
      <c r="R236" s="185" t="str">
        <f>IF(SP_NORTE!Q239="","*",CONCATENATE(SP_NORTE!Q239," ",SP_NORTE!R239))</f>
        <v>*</v>
      </c>
      <c r="S236" s="185" t="str">
        <f>IF(SP_NORTE!V239="","*",SP_NORTE!V239)</f>
        <v>*</v>
      </c>
      <c r="T236" s="185" t="str">
        <f>IF(SP_NORTE!W239="","*",SP_NORTE!W239)</f>
        <v>*</v>
      </c>
      <c r="U236" s="173" t="str">
        <f ca="1">_xlfn.XLOOKUP(G236&amp;$U$2,BS_CONTROLE[CHAVE],BS_CONTROLE[Quantidade_11],"-")</f>
        <v>-</v>
      </c>
      <c r="V236" s="173" t="str">
        <f ca="1">_xlfn.XLOOKUP(G236&amp;$V$2,BS_CONTROLE[CHAVE],BS_CONTROLE[Quantidade_11],"-")</f>
        <v>-</v>
      </c>
      <c r="W236" s="173" t="str">
        <f ca="1">_xlfn.XLOOKUP(G236&amp;$W$2,BS_CONTROLE[CHAVE],BS_CONTROLE[Quantidade_11],"-")</f>
        <v>-</v>
      </c>
    </row>
    <row r="237" spans="1:23" s="101" customFormat="1" hidden="1">
      <c r="A237" s="186" t="str">
        <f>IF(SP_NORTE!Y240="","*",SP_NORTE!Y240)</f>
        <v>*</v>
      </c>
      <c r="B237" s="186" t="str">
        <f>IF(SP_NORTE!X240="","*",SP_NORTE!X240)</f>
        <v>*</v>
      </c>
      <c r="C237" s="186" t="str">
        <f>IF(SP_NORTE!Z240="","*",SP_NORTE!Z240)</f>
        <v>*</v>
      </c>
      <c r="D237" s="175" t="str">
        <f>IF(SP_NORTE!S240="","*",SP_NORTE!S240)</f>
        <v>-</v>
      </c>
      <c r="E237" s="175" t="str">
        <f>IF(SP_NORTE!T240="","*",SP_NORTE!T240)</f>
        <v>-</v>
      </c>
      <c r="F237" s="185" t="str">
        <f>IF(SP_NORTE!B240="","*",SP_NORTE!B240)</f>
        <v>*</v>
      </c>
      <c r="G237" s="185" t="str">
        <f>IF(SP_NORTE!D240="","*",SP_NORTE!D240)</f>
        <v>*</v>
      </c>
      <c r="H237" s="185" t="str">
        <f>IF(SP_NORTE!F240="","*",SP_NORTE!F240)</f>
        <v>*</v>
      </c>
      <c r="I237" s="185" t="str">
        <f>IF(SP_NORTE!H240="","*",SP_NORTE!H240)</f>
        <v>-</v>
      </c>
      <c r="J237" s="185" t="str">
        <f>IF(SP_NORTE!I240="","*",SP_NORTE!I240)</f>
        <v>-</v>
      </c>
      <c r="K237" s="175" t="str">
        <f>IF(SP_NORTE!M240="","*",SP_NORTE!M240)</f>
        <v>-</v>
      </c>
      <c r="L237" s="175" t="str">
        <f>IF(SP_NORTE!N240="","*",SP_NORTE!N240)</f>
        <v>-</v>
      </c>
      <c r="M237" s="176" t="str">
        <f>IF(SP_NORTE!J240="","*",SP_NORTE!J240)</f>
        <v>*</v>
      </c>
      <c r="N237" s="184" t="str">
        <f>IF(SP_NORTE!K240="","*",SP_NORTE!K240)</f>
        <v>*</v>
      </c>
      <c r="O237" s="184" t="str">
        <f>IF(SP_NORTE!L240="","*",SP_NORTE!L240)</f>
        <v>-</v>
      </c>
      <c r="P237" s="183" t="str">
        <f>IF(SP_NORTE!O240="","*",SP_NORTE!O240)</f>
        <v>*</v>
      </c>
      <c r="Q237" s="183" t="str">
        <f>IF(SP_NORTE!P240="","*",SP_NORTE!P240)</f>
        <v>*</v>
      </c>
      <c r="R237" s="185" t="str">
        <f>IF(SP_NORTE!Q240="","*",CONCATENATE(SP_NORTE!Q240," ",SP_NORTE!R240))</f>
        <v>*</v>
      </c>
      <c r="S237" s="185" t="str">
        <f>IF(SP_NORTE!V240="","*",SP_NORTE!V240)</f>
        <v>*</v>
      </c>
      <c r="T237" s="185" t="str">
        <f>IF(SP_NORTE!W240="","*",SP_NORTE!W240)</f>
        <v>*</v>
      </c>
      <c r="U237" s="173" t="str">
        <f ca="1">_xlfn.XLOOKUP(G237&amp;$U$2,BS_CONTROLE[CHAVE],BS_CONTROLE[Quantidade_11],"-")</f>
        <v>-</v>
      </c>
      <c r="V237" s="173" t="str">
        <f ca="1">_xlfn.XLOOKUP(G237&amp;$V$2,BS_CONTROLE[CHAVE],BS_CONTROLE[Quantidade_11],"-")</f>
        <v>-</v>
      </c>
      <c r="W237" s="173" t="str">
        <f ca="1">_xlfn.XLOOKUP(G237&amp;$W$2,BS_CONTROLE[CHAVE],BS_CONTROLE[Quantidade_11],"-")</f>
        <v>-</v>
      </c>
    </row>
    <row r="238" spans="1:23" s="101" customFormat="1" hidden="1">
      <c r="A238" s="186" t="str">
        <f>IF(SP_NORTE!Y241="","*",SP_NORTE!Y241)</f>
        <v>*</v>
      </c>
      <c r="B238" s="186" t="str">
        <f>IF(SP_NORTE!X241="","*",SP_NORTE!X241)</f>
        <v>*</v>
      </c>
      <c r="C238" s="186" t="str">
        <f>IF(SP_NORTE!Z241="","*",SP_NORTE!Z241)</f>
        <v>*</v>
      </c>
      <c r="D238" s="175" t="str">
        <f>IF(SP_NORTE!S241="","*",SP_NORTE!S241)</f>
        <v>-</v>
      </c>
      <c r="E238" s="175" t="str">
        <f>IF(SP_NORTE!T241="","*",SP_NORTE!T241)</f>
        <v>-</v>
      </c>
      <c r="F238" s="185" t="str">
        <f>IF(SP_NORTE!B241="","*",SP_NORTE!B241)</f>
        <v>*</v>
      </c>
      <c r="G238" s="185" t="str">
        <f>IF(SP_NORTE!D241="","*",SP_NORTE!D241)</f>
        <v>*</v>
      </c>
      <c r="H238" s="185" t="str">
        <f>IF(SP_NORTE!F241="","*",SP_NORTE!F241)</f>
        <v>*</v>
      </c>
      <c r="I238" s="185" t="str">
        <f>IF(SP_NORTE!H241="","*",SP_NORTE!H241)</f>
        <v>-</v>
      </c>
      <c r="J238" s="185" t="str">
        <f>IF(SP_NORTE!I241="","*",SP_NORTE!I241)</f>
        <v>-</v>
      </c>
      <c r="K238" s="175" t="str">
        <f>IF(SP_NORTE!M241="","*",SP_NORTE!M241)</f>
        <v>-</v>
      </c>
      <c r="L238" s="175" t="str">
        <f>IF(SP_NORTE!N241="","*",SP_NORTE!N241)</f>
        <v>-</v>
      </c>
      <c r="M238" s="176" t="str">
        <f>IF(SP_NORTE!J241="","*",SP_NORTE!J241)</f>
        <v>*</v>
      </c>
      <c r="N238" s="184" t="str">
        <f>IF(SP_NORTE!K241="","*",SP_NORTE!K241)</f>
        <v>*</v>
      </c>
      <c r="O238" s="184" t="str">
        <f>IF(SP_NORTE!L241="","*",SP_NORTE!L241)</f>
        <v>-</v>
      </c>
      <c r="P238" s="183" t="str">
        <f>IF(SP_NORTE!O241="","*",SP_NORTE!O241)</f>
        <v>*</v>
      </c>
      <c r="Q238" s="183" t="str">
        <f>IF(SP_NORTE!P241="","*",SP_NORTE!P241)</f>
        <v>*</v>
      </c>
      <c r="R238" s="185" t="str">
        <f>IF(SP_NORTE!Q241="","*",CONCATENATE(SP_NORTE!Q241," ",SP_NORTE!R241))</f>
        <v>*</v>
      </c>
      <c r="S238" s="185" t="str">
        <f>IF(SP_NORTE!V241="","*",SP_NORTE!V241)</f>
        <v>*</v>
      </c>
      <c r="T238" s="185" t="str">
        <f>IF(SP_NORTE!W241="","*",SP_NORTE!W241)</f>
        <v>*</v>
      </c>
      <c r="U238" s="173" t="str">
        <f ca="1">_xlfn.XLOOKUP(G238&amp;$U$2,BS_CONTROLE[CHAVE],BS_CONTROLE[Quantidade_11],"-")</f>
        <v>-</v>
      </c>
      <c r="V238" s="173" t="str">
        <f ca="1">_xlfn.XLOOKUP(G238&amp;$V$2,BS_CONTROLE[CHAVE],BS_CONTROLE[Quantidade_11],"-")</f>
        <v>-</v>
      </c>
      <c r="W238" s="173" t="str">
        <f ca="1">_xlfn.XLOOKUP(G238&amp;$W$2,BS_CONTROLE[CHAVE],BS_CONTROLE[Quantidade_11],"-")</f>
        <v>-</v>
      </c>
    </row>
    <row r="239" spans="1:23" s="101" customFormat="1" hidden="1">
      <c r="A239" s="186" t="str">
        <f>IF(SP_NORTE!Y242="","*",SP_NORTE!Y242)</f>
        <v>*</v>
      </c>
      <c r="B239" s="186" t="str">
        <f>IF(SP_NORTE!X242="","*",SP_NORTE!X242)</f>
        <v>*</v>
      </c>
      <c r="C239" s="186" t="str">
        <f>IF(SP_NORTE!Z242="","*",SP_NORTE!Z242)</f>
        <v>*</v>
      </c>
      <c r="D239" s="175" t="str">
        <f>IF(SP_NORTE!S242="","*",SP_NORTE!S242)</f>
        <v>-</v>
      </c>
      <c r="E239" s="175" t="str">
        <f>IF(SP_NORTE!T242="","*",SP_NORTE!T242)</f>
        <v>-</v>
      </c>
      <c r="F239" s="185" t="str">
        <f>IF(SP_NORTE!B242="","*",SP_NORTE!B242)</f>
        <v>*</v>
      </c>
      <c r="G239" s="185" t="str">
        <f>IF(SP_NORTE!D242="","*",SP_NORTE!D242)</f>
        <v>*</v>
      </c>
      <c r="H239" s="185" t="str">
        <f>IF(SP_NORTE!F242="","*",SP_NORTE!F242)</f>
        <v>*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-</v>
      </c>
      <c r="L239" s="175" t="str">
        <f>IF(SP_NORTE!N242="","*",SP_NORTE!N242)</f>
        <v>-</v>
      </c>
      <c r="M239" s="176" t="str">
        <f>IF(SP_NORTE!J242="","*",SP_NORTE!J242)</f>
        <v>*</v>
      </c>
      <c r="N239" s="184" t="str">
        <f>IF(SP_NORTE!K242="","*",SP_NORTE!K242)</f>
        <v>*</v>
      </c>
      <c r="O239" s="184" t="str">
        <f>IF(SP_NORTE!L242="","*",SP_NORTE!L242)</f>
        <v>-</v>
      </c>
      <c r="P239" s="183" t="str">
        <f>IF(SP_NORTE!O242="","*",SP_NORTE!O242)</f>
        <v>*</v>
      </c>
      <c r="Q239" s="183" t="str">
        <f>IF(SP_NORTE!P242="","*",SP_NORTE!P242)</f>
        <v>*</v>
      </c>
      <c r="R239" s="185" t="str">
        <f>IF(SP_NORTE!Q242="","*",CONCATENATE(SP_NORTE!Q242," ",SP_NORTE!R242))</f>
        <v>*</v>
      </c>
      <c r="S239" s="185" t="str">
        <f>IF(SP_NORTE!V242="","*",SP_NORTE!V242)</f>
        <v>*</v>
      </c>
      <c r="T239" s="185" t="str">
        <f>IF(SP_NORTE!W242="","*",SP_NORTE!W242)</f>
        <v>*</v>
      </c>
      <c r="U239" s="173" t="str">
        <f ca="1">_xlfn.XLOOKUP(G239&amp;$U$2,BS_CONTROLE[CHAVE],BS_CONTROLE[Quantidade_11],"-")</f>
        <v>-</v>
      </c>
      <c r="V239" s="173" t="str">
        <f ca="1">_xlfn.XLOOKUP(G239&amp;$V$2,BS_CONTROLE[CHAVE],BS_CONTROLE[Quantidade_11],"-")</f>
        <v>-</v>
      </c>
      <c r="W239" s="173" t="str">
        <f ca="1">_xlfn.XLOOKUP(G239&amp;$W$2,BS_CONTROLE[CHAVE],BS_CONTROLE[Quantidade_11],"-")</f>
        <v>-</v>
      </c>
    </row>
    <row r="240" spans="1:23" s="101" customFormat="1" hidden="1">
      <c r="A240" s="186" t="str">
        <f>IF(SP_NORTE!Y243="","*",SP_NORTE!Y243)</f>
        <v>*</v>
      </c>
      <c r="B240" s="186" t="str">
        <f>IF(SP_NORTE!X243="","*",SP_NORTE!X243)</f>
        <v>*</v>
      </c>
      <c r="C240" s="186" t="str">
        <f>IF(SP_NORTE!Z243="","*",SP_NORTE!Z243)</f>
        <v>*</v>
      </c>
      <c r="D240" s="175" t="str">
        <f>IF(SP_NORTE!S243="","*",SP_NORTE!S243)</f>
        <v>-</v>
      </c>
      <c r="E240" s="175" t="str">
        <f>IF(SP_NORTE!T243="","*",SP_NORTE!T243)</f>
        <v>-</v>
      </c>
      <c r="F240" s="185" t="str">
        <f>IF(SP_NORTE!B243="","*",SP_NORTE!B243)</f>
        <v>*</v>
      </c>
      <c r="G240" s="185" t="str">
        <f>IF(SP_NORTE!D243="","*",SP_NORTE!D243)</f>
        <v>*</v>
      </c>
      <c r="H240" s="185" t="str">
        <f>IF(SP_NORTE!F243="","*",SP_NORTE!F243)</f>
        <v>*</v>
      </c>
      <c r="I240" s="185" t="str">
        <f>IF(SP_NORTE!H243="","*",SP_NORTE!H243)</f>
        <v>-</v>
      </c>
      <c r="J240" s="185" t="str">
        <f>IF(SP_NORTE!I243="","*",SP_NORTE!I243)</f>
        <v>-</v>
      </c>
      <c r="K240" s="175" t="str">
        <f>IF(SP_NORTE!M243="","*",SP_NORTE!M243)</f>
        <v>-</v>
      </c>
      <c r="L240" s="175" t="str">
        <f>IF(SP_NORTE!N243="","*",SP_NORTE!N243)</f>
        <v>-</v>
      </c>
      <c r="M240" s="176" t="str">
        <f>IF(SP_NORTE!J243="","*",SP_NORTE!J243)</f>
        <v>*</v>
      </c>
      <c r="N240" s="184" t="str">
        <f>IF(SP_NORTE!K243="","*",SP_NORTE!K243)</f>
        <v>*</v>
      </c>
      <c r="O240" s="184" t="str">
        <f>IF(SP_NORTE!L243="","*",SP_NORTE!L243)</f>
        <v>-</v>
      </c>
      <c r="P240" s="183" t="str">
        <f>IF(SP_NORTE!O243="","*",SP_NORTE!O243)</f>
        <v>*</v>
      </c>
      <c r="Q240" s="183" t="str">
        <f>IF(SP_NORTE!P243="","*",SP_NORTE!P243)</f>
        <v>*</v>
      </c>
      <c r="R240" s="185" t="str">
        <f>IF(SP_NORTE!Q243="","*",CONCATENATE(SP_NORTE!Q243," ",SP_NORTE!R243))</f>
        <v>*</v>
      </c>
      <c r="S240" s="185" t="str">
        <f>IF(SP_NORTE!V243="","*",SP_NORTE!V243)</f>
        <v>*</v>
      </c>
      <c r="T240" s="185" t="str">
        <f>IF(SP_NORTE!W243="","*",SP_NORTE!W243)</f>
        <v>*</v>
      </c>
      <c r="U240" s="173" t="str">
        <f ca="1">_xlfn.XLOOKUP(G240&amp;$U$2,BS_CONTROLE[CHAVE],BS_CONTROLE[Quantidade_11],"-")</f>
        <v>-</v>
      </c>
      <c r="V240" s="173" t="str">
        <f ca="1">_xlfn.XLOOKUP(G240&amp;$V$2,BS_CONTROLE[CHAVE],BS_CONTROLE[Quantidade_11],"-")</f>
        <v>-</v>
      </c>
      <c r="W240" s="173" t="str">
        <f ca="1">_xlfn.XLOOKUP(G240&amp;$W$2,BS_CONTROLE[CHAVE],BS_CONTROLE[Quantidade_11],"-")</f>
        <v>-</v>
      </c>
    </row>
    <row r="241" spans="1:23" s="101" customFormat="1" hidden="1">
      <c r="A241" s="186" t="str">
        <f>IF(SP_NORTE!Y244="","*",SP_NORTE!Y244)</f>
        <v>*</v>
      </c>
      <c r="B241" s="186" t="str">
        <f>IF(SP_NORTE!X244="","*",SP_NORTE!X244)</f>
        <v>*</v>
      </c>
      <c r="C241" s="186" t="str">
        <f>IF(SP_NORTE!Z244="","*",SP_NORTE!Z244)</f>
        <v>*</v>
      </c>
      <c r="D241" s="175" t="str">
        <f>IF(SP_NORTE!S244="","*",SP_NORTE!S244)</f>
        <v>-</v>
      </c>
      <c r="E241" s="175" t="str">
        <f>IF(SP_NORTE!T244="","*",SP_NORTE!T244)</f>
        <v>-</v>
      </c>
      <c r="F241" s="185" t="str">
        <f>IF(SP_NORTE!B244="","*",SP_NORTE!B244)</f>
        <v>*</v>
      </c>
      <c r="G241" s="185" t="str">
        <f>IF(SP_NORTE!D244="","*",SP_NORTE!D244)</f>
        <v>*</v>
      </c>
      <c r="H241" s="185" t="str">
        <f>IF(SP_NORTE!F244="","*",SP_NORTE!F244)</f>
        <v>*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-</v>
      </c>
      <c r="L241" s="175" t="str">
        <f>IF(SP_NORTE!N244="","*",SP_NORTE!N244)</f>
        <v>-</v>
      </c>
      <c r="M241" s="176" t="str">
        <f>IF(SP_NORTE!J244="","*",SP_NORTE!J244)</f>
        <v>*</v>
      </c>
      <c r="N241" s="184" t="str">
        <f>IF(SP_NORTE!K244="","*",SP_NORTE!K244)</f>
        <v>*</v>
      </c>
      <c r="O241" s="184" t="str">
        <f>IF(SP_NORTE!L244="","*",SP_NORTE!L244)</f>
        <v>-</v>
      </c>
      <c r="P241" s="183" t="str">
        <f>IF(SP_NORTE!O244="","*",SP_NORTE!O244)</f>
        <v>*</v>
      </c>
      <c r="Q241" s="183" t="str">
        <f>IF(SP_NORTE!P244="","*",SP_NORTE!P244)</f>
        <v>*</v>
      </c>
      <c r="R241" s="185" t="str">
        <f>IF(SP_NORTE!Q244="","*",CONCATENATE(SP_NORTE!Q244," ",SP_NORTE!R244))</f>
        <v>*</v>
      </c>
      <c r="S241" s="185" t="str">
        <f>IF(SP_NORTE!V244="","*",SP_NORTE!V244)</f>
        <v>*</v>
      </c>
      <c r="T241" s="185" t="str">
        <f>IF(SP_NORTE!W244="","*",SP_NORTE!W244)</f>
        <v>*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 hidden="1">
      <c r="A242" s="186" t="str">
        <f>IF(SP_NORTE!Y245="","*",SP_NORTE!Y245)</f>
        <v>*</v>
      </c>
      <c r="B242" s="186" t="str">
        <f>IF(SP_NORTE!X245="","*",SP_NORTE!X245)</f>
        <v>*</v>
      </c>
      <c r="C242" s="186" t="str">
        <f>IF(SP_NORTE!Z245="","*",SP_NORTE!Z245)</f>
        <v>*</v>
      </c>
      <c r="D242" s="175" t="str">
        <f>IF(SP_NORTE!S245="","*",SP_NORTE!S245)</f>
        <v>-</v>
      </c>
      <c r="E242" s="175" t="str">
        <f>IF(SP_NORTE!T245="","*",SP_NORTE!T245)</f>
        <v>-</v>
      </c>
      <c r="F242" s="185" t="str">
        <f>IF(SP_NORTE!B245="","*",SP_NORTE!B245)</f>
        <v>*</v>
      </c>
      <c r="G242" s="185" t="str">
        <f>IF(SP_NORTE!D245="","*",SP_NORTE!D245)</f>
        <v>*</v>
      </c>
      <c r="H242" s="185" t="str">
        <f>IF(SP_NORTE!F245="","*",SP_NORTE!F245)</f>
        <v>*</v>
      </c>
      <c r="I242" s="185" t="str">
        <f>IF(SP_NORTE!H245="","*",SP_NORTE!H245)</f>
        <v>-</v>
      </c>
      <c r="J242" s="185" t="str">
        <f>IF(SP_NORTE!I245="","*",SP_NORTE!I245)</f>
        <v>-</v>
      </c>
      <c r="K242" s="175" t="str">
        <f>IF(SP_NORTE!M245="","*",SP_NORTE!M245)</f>
        <v>-</v>
      </c>
      <c r="L242" s="175" t="str">
        <f>IF(SP_NORTE!N245="","*",SP_NORTE!N245)</f>
        <v>-</v>
      </c>
      <c r="M242" s="176" t="str">
        <f>IF(SP_NORTE!J245="","*",SP_NORTE!J245)</f>
        <v>*</v>
      </c>
      <c r="N242" s="184" t="str">
        <f>IF(SP_NORTE!K245="","*",SP_NORTE!K245)</f>
        <v>*</v>
      </c>
      <c r="O242" s="184" t="str">
        <f>IF(SP_NORTE!L245="","*",SP_NORTE!L245)</f>
        <v>-</v>
      </c>
      <c r="P242" s="183" t="str">
        <f>IF(SP_NORTE!O245="","*",SP_NORTE!O245)</f>
        <v>*</v>
      </c>
      <c r="Q242" s="183" t="str">
        <f>IF(SP_NORTE!P245="","*",SP_NORTE!P245)</f>
        <v>*</v>
      </c>
      <c r="R242" s="185" t="str">
        <f>IF(SP_NORTE!Q245="","*",CONCATENATE(SP_NORTE!Q245," ",SP_NORTE!R245))</f>
        <v>*</v>
      </c>
      <c r="S242" s="185" t="str">
        <f>IF(SP_NORTE!V245="","*",SP_NORTE!V245)</f>
        <v>*</v>
      </c>
      <c r="T242" s="185" t="str">
        <f>IF(SP_NORTE!W245="","*",SP_NORTE!W245)</f>
        <v>*</v>
      </c>
      <c r="U242" s="173" t="str">
        <f ca="1">_xlfn.XLOOKUP(G242&amp;$U$2,BS_CONTROLE[CHAVE],BS_CONTROLE[Quantidade_11],"-")</f>
        <v>-</v>
      </c>
      <c r="V242" s="173" t="str">
        <f ca="1">_xlfn.XLOOKUP(G242&amp;$V$2,BS_CONTROLE[CHAVE],BS_CONTROLE[Quantidade_11],"-")</f>
        <v>-</v>
      </c>
      <c r="W242" s="173" t="str">
        <f ca="1">_xlfn.XLOOKUP(G242&amp;$W$2,BS_CONTROLE[CHAVE],BS_CONTROLE[Quantidade_11],"-")</f>
        <v>-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1576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5" dateTimeGrouping="day"/>
      </filters>
    </filterColumn>
    <filterColumn colId="6">
      <filters>
        <filter val="V88"/>
        <filter val="V89"/>
        <filter val="V97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197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1577</v>
      </c>
      <c r="C2" s="136" t="s">
        <v>1004</v>
      </c>
      <c r="D2" s="84" t="s">
        <v>1006</v>
      </c>
      <c r="E2" s="84" t="s">
        <v>1578</v>
      </c>
      <c r="F2" s="113" t="s">
        <v>1579</v>
      </c>
      <c r="G2" s="84" t="s">
        <v>1580</v>
      </c>
      <c r="H2" s="84" t="s">
        <v>1581</v>
      </c>
      <c r="I2" s="84" t="s">
        <v>1582</v>
      </c>
      <c r="J2" s="84" t="s">
        <v>1583</v>
      </c>
      <c r="K2" s="86" t="s">
        <v>1584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ZSK1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*</v>
      </c>
      <c r="C204" s="109" t="str">
        <f>IF(SP_NORTE!B211="","*",SP_NORTE!B211)</f>
        <v>*</v>
      </c>
      <c r="D204" s="108" t="str">
        <f>IF(SP_NORTE!D211="","*",SP_NORTE!D211)</f>
        <v>*</v>
      </c>
      <c r="E204" s="108" t="str">
        <f>IF(SP_NORTE!H211="","*",SP_NORTE!H211)</f>
        <v>-</v>
      </c>
      <c r="F204" s="114" t="str">
        <f>IF(SP_NORTE!M211="","*",SP_NORTE!M211)</f>
        <v>-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*</v>
      </c>
      <c r="C205" s="109" t="str">
        <f>IF(SP_NORTE!B212="","*",SP_NORTE!B212)</f>
        <v>*</v>
      </c>
      <c r="D205" s="108" t="str">
        <f>IF(SP_NORTE!D212="","*",SP_NORTE!D212)</f>
        <v>*</v>
      </c>
      <c r="E205" s="108" t="str">
        <f>IF(SP_NORTE!H212="","*",SP_NORTE!H212)</f>
        <v>-</v>
      </c>
      <c r="F205" s="114" t="str">
        <f>IF(SP_NORTE!M212="","*",SP_NORTE!M212)</f>
        <v>-</v>
      </c>
      <c r="G205" s="109" t="str">
        <f>IF(SP_NORTE!I212="","*",SP_NORTE!I212)</f>
        <v>-</v>
      </c>
      <c r="H205" s="109" t="str">
        <f>IF(SP_NORTE!AB212="","*",SP_NORTE!AB212)</f>
        <v>*</v>
      </c>
      <c r="I205" s="109" t="str">
        <f>IF(SP_NORTE!AC212="","*",SP_NORTE!AC212)</f>
        <v>*</v>
      </c>
      <c r="J205" s="110" t="str">
        <f>IF(SP_NORTE!AA212="","*",SP_NORTE!AA212)</f>
        <v>*</v>
      </c>
      <c r="K205" s="111" t="str">
        <f>IF(SP_NORTE!AD212="","*",SP_NORTE!AD212)</f>
        <v>*</v>
      </c>
    </row>
    <row r="206" spans="2:11" s="112" customFormat="1" hidden="1">
      <c r="B206" s="108" t="str">
        <f>IF(SP_NORTE!Y213="","*",SP_NORTE!Y213)</f>
        <v>*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*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*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-</v>
      </c>
      <c r="F208" s="114" t="str">
        <f>IF(SP_NORTE!M215="","*",SP_NORTE!M215)</f>
        <v>-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*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-</v>
      </c>
      <c r="F209" s="114" t="str">
        <f>IF(SP_NORTE!M216="","*",SP_NORTE!M216)</f>
        <v>-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>
        <f>IF(SP_NORTE!B217="","*",SP_NORTE!B217)</f>
        <v>45946</v>
      </c>
      <c r="D210" s="108" t="str">
        <f>IF(SP_NORTE!D217="","*",SP_NORTE!D217)</f>
        <v>V88</v>
      </c>
      <c r="E210" s="108" t="str">
        <f>IF(SP_NORTE!H217="","*",SP_NORTE!H217)</f>
        <v>ZJA2</v>
      </c>
      <c r="F210" s="114" t="str">
        <f>IF(SP_NORTE!M217="","*",SP_NORTE!M217)</f>
        <v>ZED-ZJA</v>
      </c>
      <c r="G210" s="109" t="str">
        <f>IF(SP_NORTE!I217="","*",SP_NORTE!I217)</f>
        <v>ZFN2</v>
      </c>
      <c r="H210" s="109" t="str">
        <f>IF(SP_NORTE!AB217="","*",SP_NORTE!AB217)</f>
        <v>FIXO</v>
      </c>
      <c r="I210" s="109" t="str">
        <f>IF(SP_NORTE!AC217="","*",SP_NORTE!AC217)</f>
        <v>ACIONAMENTO</v>
      </c>
      <c r="J210" s="110">
        <f>IF(SP_NORTE!AA217="","*",SP_NORTE!AA217)</f>
        <v>1</v>
      </c>
      <c r="K210" s="111">
        <f>IF(SP_NORTE!AD217="","*",SP_NORTE!AD217)</f>
        <v>0.33333333333333331</v>
      </c>
    </row>
    <row r="211" spans="2:11" s="112" customFormat="1" hidden="1">
      <c r="B211" s="108" t="str">
        <f>IF(SP_NORTE!Y218="","*",SP_NORTE!Y218)</f>
        <v>*</v>
      </c>
      <c r="C211" s="109">
        <f>IF(SP_NORTE!B218="","*",SP_NORTE!B218)</f>
        <v>45946</v>
      </c>
      <c r="D211" s="108" t="str">
        <f>IF(SP_NORTE!D218="","*",SP_NORTE!D218)</f>
        <v>*</v>
      </c>
      <c r="E211" s="108" t="str">
        <f>IF(SP_NORTE!H218="","*",SP_NORTE!H218)</f>
        <v>-</v>
      </c>
      <c r="F211" s="114" t="str">
        <f>IF(SP_NORTE!M218="","*",SP_NORTE!M218)</f>
        <v>-</v>
      </c>
      <c r="G211" s="109" t="str">
        <f>IF(SP_NORTE!I218="","*",SP_NORTE!I218)</f>
        <v>-</v>
      </c>
      <c r="H211" s="109" t="str">
        <f>IF(SP_NORTE!AB218="","*",SP_NORTE!AB218)</f>
        <v>*</v>
      </c>
      <c r="I211" s="109" t="str">
        <f>IF(SP_NORTE!AC218="","*",SP_NORTE!AC218)</f>
        <v>*</v>
      </c>
      <c r="J211" s="110" t="str">
        <f>IF(SP_NORTE!AA218="","*",SP_NORTE!AA218)</f>
        <v>*</v>
      </c>
      <c r="K211" s="111" t="str">
        <f>IF(SP_NORTE!AD218="","*",SP_NORTE!AD218)</f>
        <v>*</v>
      </c>
    </row>
    <row r="212" spans="2:11" s="112" customFormat="1" hidden="1">
      <c r="B212" s="108" t="str">
        <f>IF(SP_NORTE!Y219="","*",SP_NORTE!Y219)</f>
        <v>*</v>
      </c>
      <c r="C212" s="109">
        <f>IF(SP_NORTE!B219="","*",SP_NORTE!B219)</f>
        <v>45946</v>
      </c>
      <c r="D212" s="108" t="str">
        <f>IF(SP_NORTE!D219="","*",SP_NORTE!D219)</f>
        <v>*</v>
      </c>
      <c r="E212" s="108" t="str">
        <f>IF(SP_NORTE!H219="","*",SP_NORTE!H219)</f>
        <v>-</v>
      </c>
      <c r="F212" s="114" t="str">
        <f>IF(SP_NORTE!M219="","*",SP_NORTE!M219)</f>
        <v>-</v>
      </c>
      <c r="G212" s="109" t="str">
        <f>IF(SP_NORTE!I219="","*",SP_NORTE!I219)</f>
        <v>-</v>
      </c>
      <c r="H212" s="109" t="str">
        <f>IF(SP_NORTE!AB219="","*",SP_NORTE!AB219)</f>
        <v>*</v>
      </c>
      <c r="I212" s="109" t="str">
        <f>IF(SP_NORTE!AC219="","*",SP_NORTE!AC219)</f>
        <v>*</v>
      </c>
      <c r="J212" s="110" t="str">
        <f>IF(SP_NORTE!AA219="","*",SP_NORTE!AA219)</f>
        <v>*</v>
      </c>
      <c r="K212" s="111" t="str">
        <f>IF(SP_NORTE!AD219="","*",SP_NORTE!AD219)</f>
        <v>*</v>
      </c>
    </row>
    <row r="213" spans="2:11" s="112" customFormat="1" hidden="1">
      <c r="B213" s="108" t="str">
        <f>IF(SP_NORTE!Y220="","*",SP_NORTE!Y220)</f>
        <v>*</v>
      </c>
      <c r="C213" s="109">
        <f>IF(SP_NORTE!B220="","*",SP_NORTE!B220)</f>
        <v>45946</v>
      </c>
      <c r="D213" s="108" t="str">
        <f>IF(SP_NORTE!D220="","*",SP_NORTE!D220)</f>
        <v>*</v>
      </c>
      <c r="E213" s="108" t="str">
        <f>IF(SP_NORTE!H220="","*",SP_NORTE!H220)</f>
        <v>-</v>
      </c>
      <c r="F213" s="114" t="str">
        <f>IF(SP_NORTE!M220="","*",SP_NORTE!M220)</f>
        <v>-</v>
      </c>
      <c r="G213" s="109" t="str">
        <f>IF(SP_NORTE!I220="","*",SP_NORTE!I220)</f>
        <v>-</v>
      </c>
      <c r="H213" s="109" t="str">
        <f>IF(SP_NORTE!AB220="","*",SP_NORTE!AB220)</f>
        <v>*</v>
      </c>
      <c r="I213" s="109" t="str">
        <f>IF(SP_NORTE!AC220="","*",SP_NORTE!AC220)</f>
        <v>*</v>
      </c>
      <c r="J213" s="110" t="str">
        <f>IF(SP_NORTE!AA220="","*",SP_NORTE!AA220)</f>
        <v>*</v>
      </c>
      <c r="K213" s="111" t="str">
        <f>IF(SP_NORTE!AD220="","*",SP_NORTE!AD220)</f>
        <v>*</v>
      </c>
    </row>
    <row r="214" spans="2:11" s="112" customFormat="1" hidden="1">
      <c r="B214" s="108" t="str">
        <f>IF(SP_NORTE!Y221="","*",SP_NORTE!Y221)</f>
        <v>*</v>
      </c>
      <c r="C214" s="109">
        <f>IF(SP_NORTE!B221="","*",SP_NORTE!B221)</f>
        <v>45946</v>
      </c>
      <c r="D214" s="108" t="str">
        <f>IF(SP_NORTE!D221="","*",SP_NORTE!D221)</f>
        <v>*</v>
      </c>
      <c r="E214" s="108" t="str">
        <f>IF(SP_NORTE!H221="","*",SP_NORTE!H221)</f>
        <v>-</v>
      </c>
      <c r="F214" s="114" t="str">
        <f>IF(SP_NORTE!M221="","*",SP_NORTE!M221)</f>
        <v>-</v>
      </c>
      <c r="G214" s="109" t="str">
        <f>IF(SP_NORTE!I221="","*",SP_NORTE!I221)</f>
        <v>-</v>
      </c>
      <c r="H214" s="109" t="str">
        <f>IF(SP_NORTE!AB221="","*",SP_NORTE!AB221)</f>
        <v>*</v>
      </c>
      <c r="I214" s="109" t="str">
        <f>IF(SP_NORTE!AC221="","*",SP_NORTE!AC221)</f>
        <v>*</v>
      </c>
      <c r="J214" s="110" t="str">
        <f>IF(SP_NORTE!AA221="","*",SP_NORTE!AA221)</f>
        <v>*</v>
      </c>
      <c r="K214" s="111" t="str">
        <f>IF(SP_NORTE!AD221="","*",SP_NORTE!AD221)</f>
        <v>*</v>
      </c>
    </row>
    <row r="215" spans="2:11" s="112" customFormat="1" hidden="1">
      <c r="B215" s="108" t="str">
        <f>IF(SP_NORTE!Y222="","*",SP_NORTE!Y222)</f>
        <v>*</v>
      </c>
      <c r="C215" s="109">
        <f>IF(SP_NORTE!B222="","*",SP_NORTE!B222)</f>
        <v>45946</v>
      </c>
      <c r="D215" s="108" t="str">
        <f>IF(SP_NORTE!D222="","*",SP_NORTE!D222)</f>
        <v>*</v>
      </c>
      <c r="E215" s="108" t="str">
        <f>IF(SP_NORTE!H222="","*",SP_NORTE!H222)</f>
        <v>-</v>
      </c>
      <c r="F215" s="114" t="str">
        <f>IF(SP_NORTE!M222="","*",SP_NORTE!M222)</f>
        <v>-</v>
      </c>
      <c r="G215" s="109" t="str">
        <f>IF(SP_NORTE!I222="","*",SP_NORTE!I222)</f>
        <v>-</v>
      </c>
      <c r="H215" s="109" t="str">
        <f>IF(SP_NORTE!AB222="","*",SP_NORTE!AB222)</f>
        <v>*</v>
      </c>
      <c r="I215" s="109" t="str">
        <f>IF(SP_NORTE!AC222="","*",SP_NORTE!AC222)</f>
        <v>*</v>
      </c>
      <c r="J215" s="110" t="str">
        <f>IF(SP_NORTE!AA222="","*",SP_NORTE!AA222)</f>
        <v>*</v>
      </c>
      <c r="K215" s="111" t="str">
        <f>IF(SP_NORTE!AD222="","*",SP_NORTE!AD222)</f>
        <v>*</v>
      </c>
    </row>
    <row r="216" spans="2:11" s="112" customFormat="1" hidden="1">
      <c r="B216" s="108" t="str">
        <f>IF(SP_NORTE!Y223="","*",SP_NORTE!Y223)</f>
        <v>*</v>
      </c>
      <c r="C216" s="109">
        <f>IF(SP_NORTE!B223="","*",SP_NORTE!B223)</f>
        <v>45946</v>
      </c>
      <c r="D216" s="108" t="str">
        <f>IF(SP_NORTE!D223="","*",SP_NORTE!D223)</f>
        <v>*</v>
      </c>
      <c r="E216" s="108" t="str">
        <f>IF(SP_NORTE!H223="","*",SP_NORTE!H223)</f>
        <v>-</v>
      </c>
      <c r="F216" s="114" t="str">
        <f>IF(SP_NORTE!M223="","*",SP_NORTE!M223)</f>
        <v>-</v>
      </c>
      <c r="G216" s="109" t="str">
        <f>IF(SP_NORTE!I223="","*",SP_NORTE!I223)</f>
        <v>-</v>
      </c>
      <c r="H216" s="109" t="str">
        <f>IF(SP_NORTE!AB223="","*",SP_NORTE!AB223)</f>
        <v>*</v>
      </c>
      <c r="I216" s="109" t="str">
        <f>IF(SP_NORTE!AC223="","*",SP_NORTE!AC223)</f>
        <v>*</v>
      </c>
      <c r="J216" s="110" t="str">
        <f>IF(SP_NORTE!AA223="","*",SP_NORTE!AA223)</f>
        <v>*</v>
      </c>
      <c r="K216" s="111" t="str">
        <f>IF(SP_NORTE!AD223="","*",SP_NORTE!AD223)</f>
        <v>*</v>
      </c>
    </row>
    <row r="217" spans="2:11" s="112" customFormat="1" hidden="1">
      <c r="B217" s="108" t="str">
        <f>IF(SP_NORTE!Y224="","*",SP_NORTE!Y224)</f>
        <v>*</v>
      </c>
      <c r="C217" s="109">
        <f>IF(SP_NORTE!B224="","*",SP_NORTE!B224)</f>
        <v>45946</v>
      </c>
      <c r="D217" s="108" t="str">
        <f>IF(SP_NORTE!D224="","*",SP_NORTE!D224)</f>
        <v>*</v>
      </c>
      <c r="E217" s="108" t="str">
        <f>IF(SP_NORTE!H224="","*",SP_NORTE!H224)</f>
        <v>-</v>
      </c>
      <c r="F217" s="114" t="str">
        <f>IF(SP_NORTE!M224="","*",SP_NORTE!M224)</f>
        <v>-</v>
      </c>
      <c r="G217" s="109" t="str">
        <f>IF(SP_NORTE!I224="","*",SP_NORTE!I224)</f>
        <v>-</v>
      </c>
      <c r="H217" s="109" t="str">
        <f>IF(SP_NORTE!AB224="","*",SP_NORTE!AB224)</f>
        <v>*</v>
      </c>
      <c r="I217" s="109" t="str">
        <f>IF(SP_NORTE!AC224="","*",SP_NORTE!AC224)</f>
        <v>*</v>
      </c>
      <c r="J217" s="110" t="str">
        <f>IF(SP_NORTE!AA224="","*",SP_NORTE!AA224)</f>
        <v>*</v>
      </c>
      <c r="K217" s="111" t="str">
        <f>IF(SP_NORTE!AD224="","*",SP_NORTE!AD224)</f>
        <v>*</v>
      </c>
    </row>
    <row r="218" spans="2:11" s="112" customFormat="1" hidden="1">
      <c r="B218" s="108" t="str">
        <f>IF(SP_NORTE!Y225="","*",SP_NORTE!Y225)</f>
        <v>*</v>
      </c>
      <c r="C218" s="109">
        <f>IF(SP_NORTE!B225="","*",SP_NORTE!B225)</f>
        <v>45946</v>
      </c>
      <c r="D218" s="108" t="str">
        <f>IF(SP_NORTE!D225="","*",SP_NORTE!D225)</f>
        <v>*</v>
      </c>
      <c r="E218" s="108" t="str">
        <f>IF(SP_NORTE!H225="","*",SP_NORTE!H225)</f>
        <v>-</v>
      </c>
      <c r="F218" s="114" t="str">
        <f>IF(SP_NORTE!M225="","*",SP_NORTE!M225)</f>
        <v>-</v>
      </c>
      <c r="G218" s="109" t="str">
        <f>IF(SP_NORTE!I225="","*",SP_NORTE!I225)</f>
        <v>-</v>
      </c>
      <c r="H218" s="109" t="str">
        <f>IF(SP_NORTE!AB225="","*",SP_NORTE!AB225)</f>
        <v>*</v>
      </c>
      <c r="I218" s="109" t="str">
        <f>IF(SP_NORTE!AC225="","*",SP_NORTE!AC225)</f>
        <v>*</v>
      </c>
      <c r="J218" s="110" t="str">
        <f>IF(SP_NORTE!AA225="","*",SP_NORTE!AA225)</f>
        <v>*</v>
      </c>
      <c r="K218" s="111" t="str">
        <f>IF(SP_NORTE!AD225="","*",SP_NORTE!AD225)</f>
        <v>*</v>
      </c>
    </row>
    <row r="219" spans="2:11" s="112" customFormat="1" hidden="1">
      <c r="B219" s="108" t="str">
        <f>IF(SP_NORTE!Y226="","*",SP_NORTE!Y226)</f>
        <v>*</v>
      </c>
      <c r="C219" s="109">
        <f>IF(SP_NORTE!B226="","*",SP_NORTE!B226)</f>
        <v>45946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*</v>
      </c>
      <c r="C220" s="109" t="str">
        <f>IF(SP_NORTE!B227="","*",SP_NORTE!B227)</f>
        <v>*</v>
      </c>
      <c r="D220" s="108" t="str">
        <f>IF(SP_NORTE!D227="","*",SP_NORTE!D227)</f>
        <v>*</v>
      </c>
      <c r="E220" s="108" t="str">
        <f>IF(SP_NORTE!H227="","*",SP_NORTE!H227)</f>
        <v>-</v>
      </c>
      <c r="F220" s="114" t="str">
        <f>IF(SP_NORTE!M227="","*",SP_NORTE!M227)</f>
        <v>-</v>
      </c>
      <c r="G220" s="109" t="str">
        <f>IF(SP_NORTE!I227="","*",SP_NORTE!I227)</f>
        <v>-</v>
      </c>
      <c r="H220" s="109" t="str">
        <f>IF(SP_NORTE!AB227="","*",SP_NORTE!AB227)</f>
        <v>*</v>
      </c>
      <c r="I220" s="109" t="str">
        <f>IF(SP_NORTE!AC227="","*",SP_NORTE!AC227)</f>
        <v>*</v>
      </c>
      <c r="J220" s="110" t="str">
        <f>IF(SP_NORTE!AA227="","*",SP_NORTE!AA227)</f>
        <v>*</v>
      </c>
      <c r="K220" s="111" t="str">
        <f>IF(SP_NORTE!AD227="","*",SP_NORTE!AD227)</f>
        <v>*</v>
      </c>
    </row>
    <row r="221" spans="2:11" s="112" customFormat="1" hidden="1">
      <c r="B221" s="108" t="str">
        <f>IF(SP_NORTE!Y228="","*",SP_NORTE!Y228)</f>
        <v>*</v>
      </c>
      <c r="C221" s="109" t="str">
        <f>IF(SP_NORTE!B228="","*",SP_NORTE!B228)</f>
        <v>*</v>
      </c>
      <c r="D221" s="108" t="str">
        <f>IF(SP_NORTE!D228="","*",SP_NORTE!D228)</f>
        <v>*</v>
      </c>
      <c r="E221" s="108" t="str">
        <f>IF(SP_NORTE!H228="","*",SP_NORTE!H228)</f>
        <v>-</v>
      </c>
      <c r="F221" s="114" t="str">
        <f>IF(SP_NORTE!M228="","*",SP_NORTE!M228)</f>
        <v>-</v>
      </c>
      <c r="G221" s="109" t="str">
        <f>IF(SP_NORTE!I228="","*",SP_NORTE!I228)</f>
        <v>-</v>
      </c>
      <c r="H221" s="109" t="str">
        <f>IF(SP_NORTE!AB228="","*",SP_NORTE!AB228)</f>
        <v>*</v>
      </c>
      <c r="I221" s="109" t="str">
        <f>IF(SP_NORTE!AC228="","*",SP_NORTE!AC228)</f>
        <v>*</v>
      </c>
      <c r="J221" s="110" t="str">
        <f>IF(SP_NORTE!AA228="","*",SP_NORTE!AA228)</f>
        <v>*</v>
      </c>
      <c r="K221" s="111" t="str">
        <f>IF(SP_NORTE!AD228="","*",SP_NORTE!AD228)</f>
        <v>*</v>
      </c>
    </row>
    <row r="222" spans="2:11" s="112" customFormat="1" hidden="1">
      <c r="B222" s="108" t="str">
        <f>IF(SP_NORTE!Y229="","*",SP_NORTE!Y229)</f>
        <v>*</v>
      </c>
      <c r="C222" s="109" t="str">
        <f>IF(SP_NORTE!B229="","*",SP_NORTE!B229)</f>
        <v>*</v>
      </c>
      <c r="D222" s="108" t="str">
        <f>IF(SP_NORTE!D229="","*",SP_NORTE!D229)</f>
        <v>*</v>
      </c>
      <c r="E222" s="108" t="str">
        <f>IF(SP_NORTE!H229="","*",SP_NORTE!H229)</f>
        <v>-</v>
      </c>
      <c r="F222" s="114" t="str">
        <f>IF(SP_NORTE!M229="","*",SP_NORTE!M229)</f>
        <v>-</v>
      </c>
      <c r="G222" s="109" t="str">
        <f>IF(SP_NORTE!I229="","*",SP_NORTE!I229)</f>
        <v>-</v>
      </c>
      <c r="H222" s="109" t="str">
        <f>IF(SP_NORTE!AB229="","*",SP_NORTE!AB229)</f>
        <v>*</v>
      </c>
      <c r="I222" s="109" t="str">
        <f>IF(SP_NORTE!AC229="","*",SP_NORTE!AC229)</f>
        <v>*</v>
      </c>
      <c r="J222" s="110" t="str">
        <f>IF(SP_NORTE!AA229="","*",SP_NORTE!AA229)</f>
        <v>*</v>
      </c>
      <c r="K222" s="111" t="str">
        <f>IF(SP_NORTE!AD229="","*",SP_NORTE!AD229)</f>
        <v>*</v>
      </c>
    </row>
    <row r="223" spans="2:11" s="112" customFormat="1" hidden="1">
      <c r="B223" s="108" t="str">
        <f>IF(SP_NORTE!Y230="","*",SP_NORTE!Y230)</f>
        <v>*</v>
      </c>
      <c r="C223" s="109" t="str">
        <f>IF(SP_NORTE!B230="","*",SP_NORTE!B230)</f>
        <v>*</v>
      </c>
      <c r="D223" s="108" t="str">
        <f>IF(SP_NORTE!D230="","*",SP_NORTE!D230)</f>
        <v>*</v>
      </c>
      <c r="E223" s="108" t="str">
        <f>IF(SP_NORTE!H230="","*",SP_NORTE!H230)</f>
        <v>-</v>
      </c>
      <c r="F223" s="114" t="str">
        <f>IF(SP_NORTE!M230="","*",SP_NORTE!M230)</f>
        <v>-</v>
      </c>
      <c r="G223" s="109" t="str">
        <f>IF(SP_NORTE!I230="","*",SP_NORTE!I230)</f>
        <v>-</v>
      </c>
      <c r="H223" s="109" t="str">
        <f>IF(SP_NORTE!AB230="","*",SP_NORTE!AB230)</f>
        <v>*</v>
      </c>
      <c r="I223" s="109" t="str">
        <f>IF(SP_NORTE!AC230="","*",SP_NORTE!AC230)</f>
        <v>*</v>
      </c>
      <c r="J223" s="110" t="str">
        <f>IF(SP_NORTE!AA230="","*",SP_NORTE!AA230)</f>
        <v>*</v>
      </c>
      <c r="K223" s="111" t="str">
        <f>IF(SP_NORTE!AD230="","*",SP_NORTE!AD230)</f>
        <v>*</v>
      </c>
    </row>
    <row r="224" spans="2:11" s="112" customFormat="1" hidden="1">
      <c r="B224" s="108" t="str">
        <f>IF(SP_NORTE!Y231="","*",SP_NORTE!Y231)</f>
        <v>*</v>
      </c>
      <c r="C224" s="109" t="str">
        <f>IF(SP_NORTE!B231="","*",SP_NORTE!B231)</f>
        <v>*</v>
      </c>
      <c r="D224" s="108" t="str">
        <f>IF(SP_NORTE!D231="","*",SP_NORTE!D231)</f>
        <v>*</v>
      </c>
      <c r="E224" s="108" t="str">
        <f>IF(SP_NORTE!H231="","*",SP_NORTE!H231)</f>
        <v>-</v>
      </c>
      <c r="F224" s="114" t="str">
        <f>IF(SP_NORTE!M231="","*",SP_NORTE!M231)</f>
        <v>-</v>
      </c>
      <c r="G224" s="109" t="str">
        <f>IF(SP_NORTE!I231="","*",SP_NORTE!I231)</f>
        <v>-</v>
      </c>
      <c r="H224" s="109" t="str">
        <f>IF(SP_NORTE!AB231="","*",SP_NORTE!AB231)</f>
        <v>*</v>
      </c>
      <c r="I224" s="109" t="str">
        <f>IF(SP_NORTE!AC231="","*",SP_NORTE!AC231)</f>
        <v>*</v>
      </c>
      <c r="J224" s="110" t="str">
        <f>IF(SP_NORTE!AA231="","*",SP_NORTE!AA231)</f>
        <v>*</v>
      </c>
      <c r="K224" s="111" t="str">
        <f>IF(SP_NORTE!AD231="","*",SP_NORTE!AD231)</f>
        <v>*</v>
      </c>
    </row>
    <row r="225" spans="2:11" s="112" customFormat="1" hidden="1">
      <c r="B225" s="108" t="str">
        <f>IF(SP_NORTE!Y232="","*",SP_NORTE!Y232)</f>
        <v>*</v>
      </c>
      <c r="C225" s="109" t="str">
        <f>IF(SP_NORTE!B232="","*",SP_NORTE!B232)</f>
        <v>*</v>
      </c>
      <c r="D225" s="108" t="str">
        <f>IF(SP_NORTE!D232="","*",SP_NORTE!D232)</f>
        <v>*</v>
      </c>
      <c r="E225" s="108" t="str">
        <f>IF(SP_NORTE!H232="","*",SP_NORTE!H232)</f>
        <v>-</v>
      </c>
      <c r="F225" s="114" t="str">
        <f>IF(SP_NORTE!M232="","*",SP_NORTE!M232)</f>
        <v>-</v>
      </c>
      <c r="G225" s="109" t="str">
        <f>IF(SP_NORTE!I232="","*",SP_NORTE!I232)</f>
        <v>-</v>
      </c>
      <c r="H225" s="109" t="str">
        <f>IF(SP_NORTE!AB232="","*",SP_NORTE!AB232)</f>
        <v>*</v>
      </c>
      <c r="I225" s="109" t="str">
        <f>IF(SP_NORTE!AC232="","*",SP_NORTE!AC232)</f>
        <v>*</v>
      </c>
      <c r="J225" s="110" t="str">
        <f>IF(SP_NORTE!AA232="","*",SP_NORTE!AA232)</f>
        <v>*</v>
      </c>
      <c r="K225" s="111" t="str">
        <f>IF(SP_NORTE!AD232="","*",SP_NORTE!AD232)</f>
        <v>*</v>
      </c>
    </row>
    <row r="226" spans="2:11" s="112" customFormat="1" hidden="1">
      <c r="B226" s="108" t="str">
        <f>IF(SP_NORTE!Y233="","*",SP_NORTE!Y233)</f>
        <v>*</v>
      </c>
      <c r="C226" s="109" t="str">
        <f>IF(SP_NORTE!B233="","*",SP_NORTE!B233)</f>
        <v>*</v>
      </c>
      <c r="D226" s="108" t="str">
        <f>IF(SP_NORTE!D233="","*",SP_NORTE!D233)</f>
        <v>*</v>
      </c>
      <c r="E226" s="108" t="str">
        <f>IF(SP_NORTE!H233="","*",SP_NORTE!H233)</f>
        <v>-</v>
      </c>
      <c r="F226" s="114" t="str">
        <f>IF(SP_NORTE!M233="","*",SP_NORTE!M233)</f>
        <v>-</v>
      </c>
      <c r="G226" s="109" t="str">
        <f>IF(SP_NORTE!I233="","*",SP_NORTE!I233)</f>
        <v>-</v>
      </c>
      <c r="H226" s="109" t="str">
        <f>IF(SP_NORTE!AB233="","*",SP_NORTE!AB233)</f>
        <v>*</v>
      </c>
      <c r="I226" s="109" t="str">
        <f>IF(SP_NORTE!AC233="","*",SP_NORTE!AC233)</f>
        <v>*</v>
      </c>
      <c r="J226" s="110" t="str">
        <f>IF(SP_NORTE!AA233="","*",SP_NORTE!AA233)</f>
        <v>*</v>
      </c>
      <c r="K226" s="111" t="str">
        <f>IF(SP_NORTE!AD233="","*",SP_NORTE!AD233)</f>
        <v>*</v>
      </c>
    </row>
    <row r="227" spans="2:11" s="112" customFormat="1" hidden="1">
      <c r="B227" s="108" t="str">
        <f>IF(SP_NORTE!Y234="","*",SP_NORTE!Y234)</f>
        <v>*</v>
      </c>
      <c r="C227" s="109" t="str">
        <f>IF(SP_NORTE!B234="","*",SP_NORTE!B234)</f>
        <v>*</v>
      </c>
      <c r="D227" s="108" t="str">
        <f>IF(SP_NORTE!D234="","*",SP_NORTE!D234)</f>
        <v>*</v>
      </c>
      <c r="E227" s="108" t="str">
        <f>IF(SP_NORTE!H234="","*",SP_NORTE!H234)</f>
        <v>-</v>
      </c>
      <c r="F227" s="114" t="str">
        <f>IF(SP_NORTE!M234="","*",SP_NORTE!M234)</f>
        <v>-</v>
      </c>
      <c r="G227" s="109" t="str">
        <f>IF(SP_NORTE!I234="","*",SP_NORTE!I234)</f>
        <v>-</v>
      </c>
      <c r="H227" s="109" t="str">
        <f>IF(SP_NORTE!AB234="","*",SP_NORTE!AB234)</f>
        <v>*</v>
      </c>
      <c r="I227" s="109" t="str">
        <f>IF(SP_NORTE!AC234="","*",SP_NORTE!AC234)</f>
        <v>*</v>
      </c>
      <c r="J227" s="110" t="str">
        <f>IF(SP_NORTE!AA234="","*",SP_NORTE!AA234)</f>
        <v>*</v>
      </c>
      <c r="K227" s="111" t="str">
        <f>IF(SP_NORTE!AD234="","*",SP_NORTE!AD234)</f>
        <v>*</v>
      </c>
    </row>
    <row r="228" spans="2:11" s="112" customFormat="1" hidden="1">
      <c r="B228" s="108" t="str">
        <f>IF(SP_NORTE!Y235="","*",SP_NORTE!Y235)</f>
        <v>*</v>
      </c>
      <c r="C228" s="109" t="str">
        <f>IF(SP_NORTE!B235="","*",SP_NORTE!B235)</f>
        <v>*</v>
      </c>
      <c r="D228" s="108" t="str">
        <f>IF(SP_NORTE!D235="","*",SP_NORTE!D235)</f>
        <v>*</v>
      </c>
      <c r="E228" s="108" t="str">
        <f>IF(SP_NORTE!H235="","*",SP_NORTE!H235)</f>
        <v>-</v>
      </c>
      <c r="F228" s="114" t="str">
        <f>IF(SP_NORTE!M235="","*",SP_NORTE!M235)</f>
        <v>-</v>
      </c>
      <c r="G228" s="109" t="str">
        <f>IF(SP_NORTE!I235="","*",SP_NORTE!I235)</f>
        <v>-</v>
      </c>
      <c r="H228" s="109" t="str">
        <f>IF(SP_NORTE!AB235="","*",SP_NORTE!AB235)</f>
        <v>*</v>
      </c>
      <c r="I228" s="109" t="str">
        <f>IF(SP_NORTE!AC235="","*",SP_NORTE!AC235)</f>
        <v>*</v>
      </c>
      <c r="J228" s="110" t="str">
        <f>IF(SP_NORTE!AA235="","*",SP_NORTE!AA235)</f>
        <v>*</v>
      </c>
      <c r="K228" s="111" t="str">
        <f>IF(SP_NORTE!AD235="","*",SP_NORTE!AD235)</f>
        <v>*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*</v>
      </c>
      <c r="E229" s="108" t="str">
        <f>IF(SP_NORTE!H236="","*",SP_NORTE!H236)</f>
        <v>-</v>
      </c>
      <c r="F229" s="114" t="str">
        <f>IF(SP_NORTE!M236="","*",SP_NORTE!M236)</f>
        <v>-</v>
      </c>
      <c r="G229" s="109" t="str">
        <f>IF(SP_NORTE!I236="","*",SP_NORTE!I236)</f>
        <v>-</v>
      </c>
      <c r="H229" s="109" t="str">
        <f>IF(SP_NORTE!AB236="","*",SP_NORTE!AB236)</f>
        <v>*</v>
      </c>
      <c r="I229" s="109" t="str">
        <f>IF(SP_NORTE!AC236="","*",SP_NORTE!AC236)</f>
        <v>*</v>
      </c>
      <c r="J229" s="110" t="str">
        <f>IF(SP_NORTE!AA236="","*",SP_NORTE!AA236)</f>
        <v>*</v>
      </c>
      <c r="K229" s="111" t="str">
        <f>IF(SP_NORTE!AD236="","*",SP_NORTE!AD236)</f>
        <v>*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*</v>
      </c>
      <c r="E230" s="108" t="str">
        <f>IF(SP_NORTE!H237="","*",SP_NORTE!H237)</f>
        <v>-</v>
      </c>
      <c r="F230" s="114" t="str">
        <f>IF(SP_NORTE!M237="","*",SP_NORTE!M237)</f>
        <v>-</v>
      </c>
      <c r="G230" s="109" t="str">
        <f>IF(SP_NORTE!I237="","*",SP_NORTE!I237)</f>
        <v>-</v>
      </c>
      <c r="H230" s="109" t="str">
        <f>IF(SP_NORTE!AB237="","*",SP_NORTE!AB237)</f>
        <v>*</v>
      </c>
      <c r="I230" s="109" t="str">
        <f>IF(SP_NORTE!AC237="","*",SP_NORTE!AC237)</f>
        <v>*</v>
      </c>
      <c r="J230" s="110" t="str">
        <f>IF(SP_NORTE!AA237="","*",SP_NORTE!AA237)</f>
        <v>*</v>
      </c>
      <c r="K230" s="111" t="str">
        <f>IF(SP_NORTE!AD237="","*",SP_NORTE!AD237)</f>
        <v>*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*</v>
      </c>
      <c r="E231" s="108" t="str">
        <f>IF(SP_NORTE!H238="","*",SP_NORTE!H238)</f>
        <v>-</v>
      </c>
      <c r="F231" s="114" t="str">
        <f>IF(SP_NORTE!M238="","*",SP_NORTE!M238)</f>
        <v>-</v>
      </c>
      <c r="G231" s="109" t="str">
        <f>IF(SP_NORTE!I238="","*",SP_NORTE!I238)</f>
        <v>-</v>
      </c>
      <c r="H231" s="109" t="str">
        <f>IF(SP_NORTE!AB238="","*",SP_NORTE!AB238)</f>
        <v>*</v>
      </c>
      <c r="I231" s="109" t="str">
        <f>IF(SP_NORTE!AC238="","*",SP_NORTE!AC238)</f>
        <v>*</v>
      </c>
      <c r="J231" s="110" t="str">
        <f>IF(SP_NORTE!AA238="","*",SP_NORTE!AA238)</f>
        <v>*</v>
      </c>
      <c r="K231" s="111" t="str">
        <f>IF(SP_NORTE!AD238="","*",SP_NORTE!AD238)</f>
        <v>*</v>
      </c>
    </row>
    <row r="232" spans="2:11" s="112" customFormat="1" hidden="1">
      <c r="B232" s="108" t="str">
        <f>IF(SP_NORTE!Y239="","*",SP_NORTE!Y239)</f>
        <v>*</v>
      </c>
      <c r="C232" s="109" t="str">
        <f>IF(SP_NORTE!B239="","*",SP_NORTE!B239)</f>
        <v>*</v>
      </c>
      <c r="D232" s="108" t="str">
        <f>IF(SP_NORTE!D239="","*",SP_NORTE!D239)</f>
        <v>*</v>
      </c>
      <c r="E232" s="108" t="str">
        <f>IF(SP_NORTE!H239="","*",SP_NORTE!H239)</f>
        <v>-</v>
      </c>
      <c r="F232" s="114" t="str">
        <f>IF(SP_NORTE!M239="","*",SP_NORTE!M239)</f>
        <v>-</v>
      </c>
      <c r="G232" s="109" t="str">
        <f>IF(SP_NORTE!I239="","*",SP_NORTE!I239)</f>
        <v>-</v>
      </c>
      <c r="H232" s="109" t="str">
        <f>IF(SP_NORTE!AB239="","*",SP_NORTE!AB239)</f>
        <v>*</v>
      </c>
      <c r="I232" s="109" t="str">
        <f>IF(SP_NORTE!AC239="","*",SP_NORTE!AC239)</f>
        <v>*</v>
      </c>
      <c r="J232" s="110" t="str">
        <f>IF(SP_NORTE!AA239="","*",SP_NORTE!AA239)</f>
        <v>*</v>
      </c>
      <c r="K232" s="111" t="str">
        <f>IF(SP_NORTE!AD239="","*",SP_NORTE!AD239)</f>
        <v>*</v>
      </c>
    </row>
    <row r="233" spans="2:11" s="112" customFormat="1" hidden="1">
      <c r="B233" s="108" t="str">
        <f>IF(SP_NORTE!Y240="","*",SP_NORTE!Y240)</f>
        <v>*</v>
      </c>
      <c r="C233" s="109" t="str">
        <f>IF(SP_NORTE!B240="","*",SP_NORTE!B240)</f>
        <v>*</v>
      </c>
      <c r="D233" s="108" t="str">
        <f>IF(SP_NORTE!D240="","*",SP_NORTE!D240)</f>
        <v>*</v>
      </c>
      <c r="E233" s="108" t="str">
        <f>IF(SP_NORTE!H240="","*",SP_NORTE!H240)</f>
        <v>-</v>
      </c>
      <c r="F233" s="114" t="str">
        <f>IF(SP_NORTE!M240="","*",SP_NORTE!M240)</f>
        <v>-</v>
      </c>
      <c r="G233" s="109" t="str">
        <f>IF(SP_NORTE!I240="","*",SP_NORTE!I240)</f>
        <v>-</v>
      </c>
      <c r="H233" s="109" t="str">
        <f>IF(SP_NORTE!AB240="","*",SP_NORTE!AB240)</f>
        <v>*</v>
      </c>
      <c r="I233" s="109" t="str">
        <f>IF(SP_NORTE!AC240="","*",SP_NORTE!AC240)</f>
        <v>*</v>
      </c>
      <c r="J233" s="110" t="str">
        <f>IF(SP_NORTE!AA240="","*",SP_NORTE!AA240)</f>
        <v>*</v>
      </c>
      <c r="K233" s="111" t="str">
        <f>IF(SP_NORTE!AD240="","*",SP_NORTE!AD240)</f>
        <v>*</v>
      </c>
    </row>
    <row r="234" spans="2:11" s="112" customFormat="1" hidden="1">
      <c r="B234" s="108" t="str">
        <f>IF(SP_NORTE!Y241="","*",SP_NORTE!Y241)</f>
        <v>*</v>
      </c>
      <c r="C234" s="109" t="str">
        <f>IF(SP_NORTE!B241="","*",SP_NORTE!B241)</f>
        <v>*</v>
      </c>
      <c r="D234" s="108" t="str">
        <f>IF(SP_NORTE!D241="","*",SP_NORTE!D241)</f>
        <v>*</v>
      </c>
      <c r="E234" s="108" t="str">
        <f>IF(SP_NORTE!H241="","*",SP_NORTE!H241)</f>
        <v>-</v>
      </c>
      <c r="F234" s="114" t="str">
        <f>IF(SP_NORTE!M241="","*",SP_NORTE!M241)</f>
        <v>-</v>
      </c>
      <c r="G234" s="109" t="str">
        <f>IF(SP_NORTE!I241="","*",SP_NORTE!I241)</f>
        <v>-</v>
      </c>
      <c r="H234" s="109" t="str">
        <f>IF(SP_NORTE!AB241="","*",SP_NORTE!AB241)</f>
        <v>*</v>
      </c>
      <c r="I234" s="109" t="str">
        <f>IF(SP_NORTE!AC241="","*",SP_NORTE!AC241)</f>
        <v>*</v>
      </c>
      <c r="J234" s="110" t="str">
        <f>IF(SP_NORTE!AA241="","*",SP_NORTE!AA241)</f>
        <v>*</v>
      </c>
      <c r="K234" s="111" t="str">
        <f>IF(SP_NORTE!AD241="","*",SP_NORTE!AD241)</f>
        <v>*</v>
      </c>
    </row>
    <row r="235" spans="2:11" s="112" customFormat="1" hidden="1">
      <c r="B235" s="108" t="str">
        <f>IF(SP_NORTE!Y242="","*",SP_NORTE!Y242)</f>
        <v>*</v>
      </c>
      <c r="C235" s="109" t="str">
        <f>IF(SP_NORTE!B242="","*",SP_NORTE!B242)</f>
        <v>*</v>
      </c>
      <c r="D235" s="108" t="str">
        <f>IF(SP_NORTE!D242="","*",SP_NORTE!D242)</f>
        <v>*</v>
      </c>
      <c r="E235" s="108" t="str">
        <f>IF(SP_NORTE!H242="","*",SP_NORTE!H242)</f>
        <v>-</v>
      </c>
      <c r="F235" s="114" t="str">
        <f>IF(SP_NORTE!M242="","*",SP_NORTE!M242)</f>
        <v>-</v>
      </c>
      <c r="G235" s="109" t="str">
        <f>IF(SP_NORTE!I242="","*",SP_NORTE!I242)</f>
        <v>-</v>
      </c>
      <c r="H235" s="109" t="str">
        <f>IF(SP_NORTE!AB242="","*",SP_NORTE!AB242)</f>
        <v>*</v>
      </c>
      <c r="I235" s="109" t="str">
        <f>IF(SP_NORTE!AC242="","*",SP_NORTE!AC242)</f>
        <v>*</v>
      </c>
      <c r="J235" s="110" t="str">
        <f>IF(SP_NORTE!AA242="","*",SP_NORTE!AA242)</f>
        <v>*</v>
      </c>
      <c r="K235" s="111" t="str">
        <f>IF(SP_NORTE!AD242="","*",SP_NORTE!AD242)</f>
        <v>*</v>
      </c>
    </row>
    <row r="236" spans="2:11" s="112" customFormat="1" hidden="1">
      <c r="B236" s="108" t="str">
        <f>IF(SP_NORTE!Y243="","*",SP_NORTE!Y243)</f>
        <v>*</v>
      </c>
      <c r="C236" s="109" t="str">
        <f>IF(SP_NORTE!B243="","*",SP_NORTE!B243)</f>
        <v>*</v>
      </c>
      <c r="D236" s="108" t="str">
        <f>IF(SP_NORTE!D243="","*",SP_NORTE!D243)</f>
        <v>*</v>
      </c>
      <c r="E236" s="108" t="str">
        <f>IF(SP_NORTE!H243="","*",SP_NORTE!H243)</f>
        <v>-</v>
      </c>
      <c r="F236" s="114" t="str">
        <f>IF(SP_NORTE!M243="","*",SP_NORTE!M243)</f>
        <v>-</v>
      </c>
      <c r="G236" s="109" t="str">
        <f>IF(SP_NORTE!I243="","*",SP_NORTE!I243)</f>
        <v>-</v>
      </c>
      <c r="H236" s="109" t="str">
        <f>IF(SP_NORTE!AB243="","*",SP_NORTE!AB243)</f>
        <v>*</v>
      </c>
      <c r="I236" s="109" t="str">
        <f>IF(SP_NORTE!AC243="","*",SP_NORTE!AC243)</f>
        <v>*</v>
      </c>
      <c r="J236" s="110" t="str">
        <f>IF(SP_NORTE!AA243="","*",SP_NORTE!AA243)</f>
        <v>*</v>
      </c>
      <c r="K236" s="111" t="str">
        <f>IF(SP_NORTE!AD243="","*",SP_NORTE!AD243)</f>
        <v>*</v>
      </c>
    </row>
    <row r="237" spans="2:11" s="112" customFormat="1" hidden="1">
      <c r="B237" s="108" t="str">
        <f>IF(SP_NORTE!Y244="","*",SP_NORTE!Y244)</f>
        <v>*</v>
      </c>
      <c r="C237" s="109" t="str">
        <f>IF(SP_NORTE!B244="","*",SP_NORTE!B244)</f>
        <v>*</v>
      </c>
      <c r="D237" s="108" t="str">
        <f>IF(SP_NORTE!D244="","*",SP_NORTE!D244)</f>
        <v>*</v>
      </c>
      <c r="E237" s="108" t="str">
        <f>IF(SP_NORTE!H244="","*",SP_NORTE!H244)</f>
        <v>-</v>
      </c>
      <c r="F237" s="114" t="str">
        <f>IF(SP_NORTE!M244="","*",SP_NORTE!M244)</f>
        <v>-</v>
      </c>
      <c r="G237" s="109" t="str">
        <f>IF(SP_NORTE!I244="","*",SP_NORTE!I244)</f>
        <v>-</v>
      </c>
      <c r="H237" s="109" t="str">
        <f>IF(SP_NORTE!AB244="","*",SP_NORTE!AB244)</f>
        <v>*</v>
      </c>
      <c r="I237" s="109" t="str">
        <f>IF(SP_NORTE!AC244="","*",SP_NORTE!AC244)</f>
        <v>*</v>
      </c>
      <c r="J237" s="110" t="str">
        <f>IF(SP_NORTE!AA244="","*",SP_NORTE!AA244)</f>
        <v>*</v>
      </c>
      <c r="K237" s="111" t="str">
        <f>IF(SP_NORTE!AD244="","*",SP_NORTE!AD244)</f>
        <v>*</v>
      </c>
    </row>
    <row r="238" spans="2:11" s="112" customFormat="1" hidden="1">
      <c r="B238" s="108" t="str">
        <f>IF(SP_NORTE!Y245="","*",SP_NORTE!Y245)</f>
        <v>*</v>
      </c>
      <c r="C238" s="109" t="str">
        <f>IF(SP_NORTE!B245="","*",SP_NORTE!B245)</f>
        <v>*</v>
      </c>
      <c r="D238" s="108" t="str">
        <f>IF(SP_NORTE!D245="","*",SP_NORTE!D245)</f>
        <v>*</v>
      </c>
      <c r="E238" s="108" t="str">
        <f>IF(SP_NORTE!H245="","*",SP_NORTE!H245)</f>
        <v>-</v>
      </c>
      <c r="F238" s="114" t="str">
        <f>IF(SP_NORTE!M245="","*",SP_NORTE!M245)</f>
        <v>-</v>
      </c>
      <c r="G238" s="109" t="str">
        <f>IF(SP_NORTE!I245="","*",SP_NORTE!I245)</f>
        <v>-</v>
      </c>
      <c r="H238" s="109" t="str">
        <f>IF(SP_NORTE!AB245="","*",SP_NORTE!AB245)</f>
        <v>*</v>
      </c>
      <c r="I238" s="109" t="str">
        <f>IF(SP_NORTE!AC245="","*",SP_NORTE!AC245)</f>
        <v>*</v>
      </c>
      <c r="J238" s="110" t="str">
        <f>IF(SP_NORTE!AA245="","*",SP_NORTE!AA245)</f>
        <v>*</v>
      </c>
      <c r="K238" s="111" t="str">
        <f>IF(SP_NORTE!AD245="","*",SP_NORTE!AD245)</f>
        <v>*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2025-10-15T16:58:55Z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