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976" documentId="8_{B6337239-1A00-434D-AAD0-422EA1FEB5AE}" xr6:coauthVersionLast="47" xr6:coauthVersionMax="47" xr10:uidLastSave="{4AFE7A4B-10F2-4C84-B695-FAF6634E1EC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41" i="1" l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46" i="1" a="1"/>
  <c r="N446" i="1"/>
  <c r="N447" i="1" a="1"/>
  <c r="N447" i="1"/>
  <c r="N448" i="1" a="1"/>
  <c r="N448" i="1"/>
  <c r="N449" i="1" a="1"/>
  <c r="N449" i="1"/>
  <c r="N450" i="1" a="1"/>
  <c r="N450" i="1"/>
  <c r="N451" i="1" a="1"/>
  <c r="N451" i="1"/>
  <c r="N452" i="1" a="1"/>
  <c r="N452" i="1"/>
  <c r="N453" i="1" a="1"/>
  <c r="N453" i="1"/>
  <c r="N454" i="1" a="1"/>
  <c r="N454" i="1"/>
  <c r="N455" i="1" a="1"/>
  <c r="N455" i="1"/>
  <c r="N456" i="1" a="1"/>
  <c r="N456" i="1"/>
  <c r="N457" i="1" a="1"/>
  <c r="N457" i="1"/>
  <c r="N458" i="1" a="1"/>
  <c r="N458" i="1"/>
  <c r="M438" i="1" a="1"/>
  <c r="M438" i="1"/>
  <c r="M440" i="1" a="1"/>
  <c r="M440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N459" i="1" a="1"/>
  <c r="N459" i="1"/>
  <c r="N460" i="1" a="1"/>
  <c r="N460" i="1"/>
  <c r="N461" i="1" a="1"/>
  <c r="N461" i="1"/>
  <c r="N462" i="1" a="1"/>
  <c r="N462" i="1"/>
  <c r="N463" i="1" a="1"/>
  <c r="N463" i="1"/>
  <c r="N464" i="1" a="1"/>
  <c r="N464" i="1"/>
  <c r="N465" i="1" a="1"/>
  <c r="N465" i="1"/>
  <c r="N466" i="1" a="1"/>
  <c r="N466" i="1"/>
  <c r="N467" i="1" a="1"/>
  <c r="N467" i="1"/>
  <c r="N468" i="1" a="1"/>
  <c r="N468" i="1"/>
  <c r="N469" i="1" a="1"/>
  <c r="N469" i="1"/>
  <c r="N470" i="1" a="1"/>
  <c r="N470" i="1"/>
  <c r="N471" i="1" a="1"/>
  <c r="N471" i="1"/>
  <c r="N472" i="1" a="1"/>
  <c r="N472" i="1"/>
  <c r="N473" i="1" a="1"/>
  <c r="N473" i="1"/>
  <c r="N474" i="1" a="1"/>
  <c r="N474" i="1"/>
  <c r="N475" i="1" a="1"/>
  <c r="N475" i="1"/>
  <c r="N476" i="1" a="1"/>
  <c r="N476" i="1"/>
  <c r="N477" i="1" a="1"/>
  <c r="N477" i="1"/>
  <c r="N478" i="1" a="1"/>
  <c r="N478" i="1"/>
  <c r="N479" i="1" a="1"/>
  <c r="N479" i="1"/>
  <c r="N480" i="1" a="1"/>
  <c r="N480" i="1"/>
  <c r="N481" i="1" a="1"/>
  <c r="N481" i="1"/>
  <c r="N482" i="1" a="1"/>
  <c r="N482" i="1"/>
  <c r="N483" i="1" a="1"/>
  <c r="N483" i="1"/>
  <c r="N484" i="1" a="1"/>
  <c r="N484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/>
  <c r="L202" i="12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/>
  <c r="K194" i="12" s="1"/>
  <c r="M197" i="1" a="1"/>
  <c r="M197" i="1" s="1"/>
  <c r="M198" i="1" a="1"/>
  <c r="M198" i="1" s="1"/>
  <c r="M199" i="1" a="1"/>
  <c r="M199" i="1"/>
  <c r="K197" i="12" s="1"/>
  <c r="M200" i="1" a="1"/>
  <c r="M200" i="1"/>
  <c r="K198" i="12" s="1"/>
  <c r="M201" i="1" a="1"/>
  <c r="M201" i="1" s="1"/>
  <c r="M202" i="1" a="1"/>
  <c r="M202" i="1"/>
  <c r="K200" i="12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/>
  <c r="K181" i="12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/>
  <c r="K177" i="12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/>
  <c r="L169" i="12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/>
  <c r="K170" i="12" s="1"/>
  <c r="M171" i="1" a="1"/>
  <c r="M171" i="1" s="1"/>
  <c r="M170" i="1" a="1"/>
  <c r="M170" i="1" s="1"/>
  <c r="M168" i="1" a="1"/>
  <c r="M168" i="1"/>
  <c r="K166" i="12" s="1"/>
  <c r="M166" i="1" a="1"/>
  <c r="M166" i="1"/>
  <c r="K164" i="12" s="1"/>
  <c r="N164" i="1" a="1"/>
  <c r="N164" i="1" s="1"/>
  <c r="M164" i="1" a="1"/>
  <c r="M164" i="1"/>
  <c r="K162" i="12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/>
  <c r="L158" i="12" s="1"/>
  <c r="M160" i="1" a="1"/>
  <c r="M160" i="1" s="1"/>
  <c r="N159" i="1" a="1"/>
  <c r="N159" i="1"/>
  <c r="L157" i="12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/>
  <c r="K149" i="12" s="1"/>
  <c r="N150" i="1" a="1"/>
  <c r="N150" i="1" s="1"/>
  <c r="M150" i="1" a="1"/>
  <c r="M150" i="1"/>
  <c r="K148" i="12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/>
  <c r="L150" i="12" s="1"/>
  <c r="N149" i="1" a="1"/>
  <c r="N149" i="1" s="1"/>
  <c r="L147" i="12" s="1"/>
  <c r="N148" i="1" a="1"/>
  <c r="N148" i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/>
  <c r="K147" i="12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/>
  <c r="L114" i="12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AM471" i="1"/>
  <c r="AN471" i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U423" i="1"/>
  <c r="AI423" i="1"/>
  <c r="BB423" i="1" s="1"/>
  <c r="AK423" i="1"/>
  <c r="AL423" i="1"/>
  <c r="AO423" i="1"/>
  <c r="AP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07" i="12" l="1"/>
  <c r="AM109" i="1"/>
  <c r="L120" i="12"/>
  <c r="AN122" i="1"/>
  <c r="K126" i="12"/>
  <c r="AM128" i="1"/>
  <c r="K115" i="12"/>
  <c r="AM117" i="1"/>
  <c r="K61" i="12"/>
  <c r="G65" i="11"/>
  <c r="K39" i="12"/>
  <c r="AM41" i="1"/>
  <c r="L67" i="12"/>
  <c r="AN69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<sst xmlns="http://schemas.openxmlformats.org/spreadsheetml/2006/main" count="10146" uniqueCount="1620">
  <si>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</si>
  <si>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</si>
  <si>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</si>
  <si>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</si>
  <si>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</si>
  <si>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</si>
  <si>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</si>
  <si>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</si>
  <si>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</si>
  <si>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</si>
  <si>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</si>
  <si>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</si>
  <si>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</si>
  <si>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</si>
  <si>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</si>
  <si>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</si>
  <si>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</si>
  <si>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</si>
  <si>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</si>
  <si>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</si>
  <si>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</si>
  <si>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</si>
  <si>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</si>
  <si>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</si>
  <si>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</si>
  <si>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</si>
  <si>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</si>
  <si>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</si>
  <si>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</si>
  <si>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</si>
  <si>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</si>
  <si>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</si>
  <si>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</si>
  <si>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</si>
  <si>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</si>
  <si>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</si>
  <si>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</si>
  <si>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</si>
  <si>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</si>
  <si>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</si>
  <si>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</si>
  <si>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</si>
  <si>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</si>
  <si>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</si>
  <si>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</si>
  <si>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</si>
  <si>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</si>
  <si>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</si>
  <si>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</si>
  <si>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</si>
  <si>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</si>
  <si>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</si>
  <si>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</si>
  <si>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</si>
  <si>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</si>
  <si>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</si>
  <si>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</si>
  <si>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</si>
  <si>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</si>
  <si>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</si>
  <si>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</si>
  <si>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</si>
  <si>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</si>
  <si>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</si>
  <si>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</si>
  <si>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</si>
  <si>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</si>
  <si>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</si>
  <si>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</si>
  <si>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</si>
  <si>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</si>
  <si>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</si>
  <si>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</si>
  <si>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</si>
  <si>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</si>
  <si>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</si>
  <si>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</si>
  <si>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</si>
  <si>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</si>
  <si>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</si>
  <si>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</si>
  <si>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</si>
  <si>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</si>
  <si>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</si>
  <si>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</si>
  <si>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</si>
  <si>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</si>
  <si>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</si>
  <si>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</si>
  <si>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</si>
  <si>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</si>
  <si>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</si>
  <si>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</si>
  <si>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</si>
  <si>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</si>
  <si>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</si>
  <si>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</si>
  <si>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</si>
  <si>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</si>
  <si>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</si>
  <si>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</si>
  <si>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</si>
  <si>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</si>
  <si>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</si>
  <si>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</si>
  <si>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</si>
  <si>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</si>
  <si>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</si>
  <si>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</si>
  <si>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</si>
  <si>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</si>
  <si>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</si>
  <si>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</si>
  <si>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</si>
  <si>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</si>
  <si>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</si>
  <si>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</si>
  <si>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</si>
  <si>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</si>
  <si>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</si>
  <si>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</si>
  <si>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</si>
  <si>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</si>
  <si>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</si>
  <si>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</si>
  <si>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</si>
  <si>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</si>
  <si>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</si>
  <si>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</si>
  <si>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</si>
  <si>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</si>
  <si>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</si>
  <si>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</si>
  <si>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</si>
  <si>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</si>
  <si>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</si>
  <si>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</si>
  <si>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</si>
  <si>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</si>
  <si>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</si>
  <si>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</si>
  <si>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</si>
  <si>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</si>
  <si>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</si>
  <si>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</si>
  <si>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</si>
  <si>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</si>
  <si>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</si>
  <si>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</si>
  <si>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</si>
  <si>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</si>
  <si>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</si>
  <si>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</si>
  <si>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</si>
  <si>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</si>
  <si>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</si>
  <si>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</si>
  <si>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</si>
  <si>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</si>
  <si>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</si>
  <si>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</si>
  <si>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</si>
  <si>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</si>
  <si>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</si>
  <si>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</si>
  <si>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</si>
  <si>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</si>
  <si>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</si>
  <si>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</si>
  <si>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</si>
  <si>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</si>
  <si>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</si>
  <si>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</si>
  <si>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</si>
  <si>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</si>
  <si>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</si>
  <si>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</si>
  <si>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</si>
  <si>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</si>
  <si>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</si>
  <si>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</si>
  <si>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</si>
  <si>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</si>
  <si>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</si>
  <si>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</si>
  <si>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</si>
  <si>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</si>
  <si>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</si>
  <si>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</si>
  <si>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</si>
  <si>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</si>
  <si>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</si>
  <si>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</si>
  <si>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</si>
  <si>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</si>
  <si>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</si>
  <si>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</si>
  <si>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</si>
  <si>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</si>
  <si>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</si>
  <si>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</si>
  <si>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</si>
  <si>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</si>
  <si>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</si>
  <si>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</si>
  <si>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</si>
  <si>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</si>
  <si>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</si>
  <si>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</si>
  <si>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</si>
  <si>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</si>
  <si>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</si>
  <si>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</si>
  <si>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</si>
  <si>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</si>
  <si>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</si>
  <si>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</si>
  <si>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</si>
  <si>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</si>
  <si>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</si>
  <si>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</si>
  <si>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</si>
  <si>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</si>
  <si>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</si>
  <si>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</si>
  <si>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</si>
  <si>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</si>
  <si>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</si>
  <si>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</si>
  <si>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</si>
  <si>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</si>
  <si>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</si>
  <si>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</si>
  <si>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</si>
  <si>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</si>
  <si>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</si>
  <si>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</si>
  <si>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</si>
  <si>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</si>
  <si>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</si>
  <si>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</si>
  <si>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</si>
  <si>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</si>
  <si>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</si>
  <si>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</si>
  <si>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</si>
  <si>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</si>
  <si>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</si>
  <si>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</si>
  <si>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</si>
  <si>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</si>
  <si>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</si>
  <si>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</si>
  <si>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</si>
  <si>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</si>
  <si>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</si>
  <si>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</si>
  <si>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</si>
  <si>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</si>
  <si>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</si>
  <si>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</si>
  <si>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</si>
  <si>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</si>
  <si>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</si>
  <si>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</si>
  <si>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</si>
  <si>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</si>
  <si>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</si>
  <si>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</si>
  <si>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</si>
  <si>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</si>
  <si>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</si>
  <si>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</si>
  <si>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</si>
  <si>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</si>
  <si>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</si>
  <si>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</si>
  <si>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</si>
  <si>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</si>
  <si>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</si>
  <si>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</si>
  <si>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</si>
  <si>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</si>
  <si>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</si>
  <si>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</si>
  <si>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</si>
  <si>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</si>
  <si>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</si>
  <si>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</si>
  <si>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</si>
  <si>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</si>
  <si>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</si>
  <si>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</si>
  <si>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</si>
  <si>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</si>
  <si>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</si>
  <si>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</si>
  <si>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</si>
  <si>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</si>
  <si>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</si>
  <si>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</si>
  <si>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</si>
  <si>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</si>
  <si>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</si>
  <si>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</si>
  <si>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</si>
  <si>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</si>
  <si>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</si>
  <si>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</si>
  <si>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</si>
  <si>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</si>
  <si>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</si>
  <si>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</si>
  <si>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</si>
  <si>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</si>
  <si>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</si>
  <si>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</si>
  <si>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</si>
  <si>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</si>
  <si>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</si>
  <si>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</si>
  <si>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</si>
  <si>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</si>
  <si>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</si>
  <si>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</si>
  <si>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</si>
  <si>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</si>
  <si>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</si>
  <si>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</si>
  <si>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</si>
  <si>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</si>
  <si>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</si>
  <si>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</si>
  <si>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</si>
  <si>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</si>
  <si>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</si>
  <si>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</si>
  <si>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</si>
  <si>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</si>
  <si>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</si>
  <si>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</si>
  <si>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</si>
  <si>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</si>
  <si>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</si>
  <si>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</si>
  <si>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</si>
  <si>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</si>
  <si>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</si>
  <si>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</si>
  <si>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</si>
  <si>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</si>
  <si>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</si>
  <si>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</si>
  <si>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</si>
  <si>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</si>
  <si>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</si>
  <si>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</si>
  <si>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</si>
  <si>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</si>
  <si>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</si>
  <si>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</si>
  <si>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</si>
  <si>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</si>
  <si>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</si>
  <si>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</si>
  <si>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</si>
  <si>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</si>
  <si>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</si>
  <si>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</si>
  <si>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</si>
  <si>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</si>
  <si>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</si>
  <si>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</si>
  <si>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</si>
  <si>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</si>
  <si>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</si>
  <si>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</si>
  <si>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</si>
  <si>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</si>
  <si>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</si>
  <si>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</si>
  <si>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</si>
  <si>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</si>
  <si>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</si>
  <si>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</si>
  <si>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</si>
  <si>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</si>
  <si>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</si>
  <si>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</si>
  <si>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</si>
  <si>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</si>
  <si>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</si>
  <si>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</si>
  <si>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</si>
  <si>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</si>
  <si>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</si>
  <si>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</si>
  <si>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</si>
  <si>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</si>
  <si>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</si>
  <si>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</si>
  <si>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</si>
  <si>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</si>
  <si>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</si>
  <si>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</si>
  <si>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</si>
  <si>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</si>
  <si>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</si>
  <si>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</si>
  <si>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</si>
  <si>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</si>
  <si>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</si>
  <si>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</si>
  <si>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</si>
  <si>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</si>
  <si>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</si>
  <si>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</si>
  <si>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</si>
  <si>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</si>
  <si>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</si>
  <si>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</si>
  <si>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</si>
  <si>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</si>
  <si>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</si>
  <si>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</si>
  <si>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</si>
  <si>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</si>
  <si>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</si>
  <si>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</si>
  <si>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</si>
  <si>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</si>
  <si>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</si>
  <si>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</si>
  <si>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</si>
  <si>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</si>
  <si>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</si>
  <si>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</si>
  <si>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</si>
  <si>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</si>
  <si>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</si>
  <si>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</si>
  <si>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</si>
  <si>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</si>
  <si>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</si>
  <si>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</si>
  <si>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</si>
  <si>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</si>
  <si>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</si>
  <si>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</si>
  <si>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</si>
  <si>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</si>
  <si>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</si>
  <si>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</si>
  <si>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</si>
  <si>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</si>
  <si>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</si>
  <si>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</si>
  <si>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</si>
  <si>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</si>
  <si>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</si>
  <si>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</si>
  <si>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</si>
  <si>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</si>
  <si>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</si>
  <si>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</si>
  <si>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</si>
  <si>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</si>
  <si>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</si>
  <si>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</si>
  <si>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</si>
  <si>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</si>
  <si>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</si>
  <si>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</si>
  <si>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</si>
  <si>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</si>
  <si>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</si>
  <si>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</si>
  <si>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</si>
  <si>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</si>
  <si>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</si>
  <si>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</si>
  <si>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</si>
  <si>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</si>
  <si>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</si>
  <si>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</si>
  <si>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</si>
  <si>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</si>
  <si>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</si>
  <si>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</si>
  <si>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</si>
  <si>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</si>
  <si>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</si>
  <si>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</si>
  <si>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</si>
  <si>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</si>
  <si>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</si>
  <si>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</si>
  <si>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</si>
  <si>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</si>
  <si>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</si>
  <si>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</si>
  <si>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</si>
  <si>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</si>
  <si>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</si>
  <si>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</si>
  <si>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</si>
  <si>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</si>
  <si>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</si>
  <si>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</si>
  <si>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</si>
  <si>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</si>
  <si>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</si>
  <si>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</si>
  <si>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</si>
  <si>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</si>
  <si>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</si>
  <si>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</si>
  <si>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</si>
  <si>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</si>
  <si>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</si>
  <si>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</si>
  <si>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</si>
  <si>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</si>
  <si>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</si>
  <si>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</si>
  <si>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</si>
  <si>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</si>
  <si>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</si>
  <si>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</si>
  <si>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</si>
  <si>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</si>
  <si>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</si>
  <si>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</si>
  <si>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</si>
  <si>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</si>
  <si>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</si>
  <si>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</si>
  <si>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</si>
  <si>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</si>
  <si>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</si>
  <si>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</si>
  <si>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</si>
  <si>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</si>
  <si>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</si>
  <si>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</si>
  <si>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</si>
  <si>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</si>
  <si>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</si>
  <si>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</si>
  <si>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</si>
  <si>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</si>
  <si>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</si>
  <si>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</si>
  <si>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</si>
  <si>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</si>
  <si>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</si>
  <si>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</si>
  <si>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</si>
  <si>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</si>
  <si>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</si>
  <si>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</si>
  <si>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</si>
  <si>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</si>
  <si>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</si>
  <si>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</si>
  <si>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</si>
  <si>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</si>
  <si>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</si>
  <si>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</si>
  <si>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</si>
  <si>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</si>
  <si>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</si>
  <si>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</si>
  <si>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</si>
  <si>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</si>
  <si>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</si>
  <si>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</si>
  <si>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</si>
  <si>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</si>
  <si>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</si>
  <si>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</si>
  <si>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</si>
  <si>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</si>
  <si>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</si>
  <si>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</si>
  <si>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</si>
  <si>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</si>
  <si>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</si>
  <si>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</si>
  <si>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</si>
  <si>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</si>
  <si>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</si>
  <si>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</si>
  <si>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</si>
  <si>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</si>
  <si>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</si>
  <si>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</si>
  <si>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</si>
  <si>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</si>
  <si>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</si>
  <si>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</si>
  <si>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</si>
  <si>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</si>
  <si>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</si>
  <si>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</si>
  <si>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</si>
  <si>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</si>
  <si>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</si>
  <si>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</si>
  <si>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</si>
  <si>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</si>
  <si>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</si>
  <si>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</si>
  <si>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</si>
  <si>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</si>
  <si>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</si>
  <si>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</si>
  <si>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</si>
  <si>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</si>
  <si>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</si>
  <si>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</si>
  <si>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</si>
  <si>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</si>
  <si>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</si>
  <si>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</si>
  <si>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</si>
  <si>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</si>
  <si>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</si>
  <si>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</si>
  <si>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</si>
  <si>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</si>
  <si>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</si>
  <si>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</si>
  <si>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</si>
  <si>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</si>
  <si>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</si>
  <si>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</si>
  <si>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</si>
  <si>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</si>
  <si>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</si>
  <si>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</si>
  <si>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</si>
  <si>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</si>
  <si>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</si>
  <si>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</si>
  <si>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</si>
  <si>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</si>
  <si>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</si>
  <si>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</si>
  <si>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</si>
  <si>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</si>
  <si>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</si>
  <si>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</si>
  <si>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</si>
  <si>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</si>
  <si>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</si>
  <si>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</si>
  <si>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</si>
  <si>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</si>
  <si>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</si>
  <si>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</si>
  <si>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</si>
  <si>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</si>
  <si>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</si>
  <si>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</si>
  <si>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</si>
  <si>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</si>
  <si>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</si>
  <si>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</si>
  <si>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</si>
  <si>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</si>
  <si>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</si>
  <si>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</si>
  <si>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</si>
  <si>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</si>
  <si>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</si>
  <si>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</si>
  <si>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</si>
  <si>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</si>
  <si>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</si>
  <si>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</si>
  <si>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</si>
  <si>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</si>
  <si>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</si>
  <si>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</si>
  <si>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</si>
  <si>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</si>
  <si>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</si>
  <si>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</si>
  <si>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</si>
  <si>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</si>
  <si>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</si>
  <si>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</si>
  <si>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</si>
  <si>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</si>
  <si>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</si>
  <si>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</si>
  <si>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</si>
  <si>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</si>
  <si>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</si>
  <si>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</si>
  <si>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</si>
  <si>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</si>
  <si>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</si>
  <si>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</si>
  <si>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</si>
  <si>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</si>
  <si>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</si>
  <si>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</si>
  <si>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</si>
  <si>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</si>
  <si>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</si>
  <si>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</si>
  <si>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</si>
  <si>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</si>
  <si>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</si>
  <si>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</si>
  <si>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</si>
  <si>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</si>
  <si>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</si>
  <si>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</si>
  <si>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</si>
  <si>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</si>
  <si>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</si>
  <si>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</si>
  <si>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</si>
  <si>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</si>
  <si>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</si>
  <si>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</si>
  <si>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</si>
  <si>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</si>
  <si>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</si>
  <si>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</si>
  <si>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</si>
  <si>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</si>
  <si>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</si>
  <si>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</si>
  <si>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</si>
  <si>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</si>
  <si>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</si>
  <si>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</si>
  <si>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</si>
  <si>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</si>
  <si>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</si>
  <si>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</si>
  <si>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</si>
  <si>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</si>
  <si>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</si>
  <si>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</si>
  <si>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</si>
  <si>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</si>
  <si>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</si>
  <si>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</si>
  <si>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</si>
  <si>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</si>
  <si>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</si>
  <si>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</si>
  <si>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</si>
  <si>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</si>
  <si>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</si>
  <si>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</si>
  <si>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</si>
  <si>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</si>
  <si>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</si>
  <si>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</si>
  <si>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</si>
  <si>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</si>
  <si>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</si>
  <si>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</si>
  <si>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</si>
  <si>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</si>
  <si>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</si>
  <si>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</si>
  <si>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</si>
  <si>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</si>
  <si>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</si>
  <si>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</si>
  <si>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</si>
  <si>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</si>
  <si>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</si>
  <si>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</si>
  <si>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</si>
  <si>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</si>
  <si>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</si>
  <si>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</si>
  <si>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</si>
  <si>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</si>
  <si>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</si>
  <si>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</si>
  <si>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</si>
  <si>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</si>
  <si>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</si>
  <si>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</si>
  <si>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</si>
  <si>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</si>
  <si>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</si>
  <si>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</si>
  <si>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</si>
  <si>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</si>
  <si>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</si>
  <si>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</si>
  <si>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</si>
  <si>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</si>
  <si>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</si>
  <si>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</si>
  <si>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</si>
  <si>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</si>
  <si>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</si>
  <si>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</si>
  <si>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</si>
  <si>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</si>
  <si>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</si>
  <si>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</si>
  <si>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</si>
  <si>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</si>
  <si>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</si>
  <si>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</si>
  <si>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</si>
  <si>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</si>
  <si>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</si>
  <si>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</si>
  <si>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</si>
  <si>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</si>
  <si>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</si>
  <si>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</si>
  <si>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</si>
  <si>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</si>
  <si>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</si>
  <si>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</si>
  <si>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</si>
  <si>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</si>
  <si>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</si>
  <si>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</si>
  <si>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</si>
  <si>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</si>
  <si>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</si>
  <si>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</si>
  <si>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</si>
  <si>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</si>
  <si>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</si>
  <si>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</si>
  <si>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</si>
  <si>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</si>
  <si>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</si>
  <si>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</si>
  <si>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</si>
  <si>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</si>
  <si>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</si>
  <si>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</si>
  <si>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</si>
  <si>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</si>
  <si>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</si>
  <si>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</si>
  <si>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</si>
  <si>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</si>
  <si>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</si>
  <si>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</si>
  <si>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</si>
  <si>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</si>
  <si>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</si>
  <si>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</si>
  <si>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</si>
  <si>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</si>
  <si>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</si>
  <si>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</si>
  <si>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</si>
  <si>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</si>
  <si>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</si>
  <si>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</si>
  <si>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</si>
  <si>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</si>
  <si>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</si>
  <si>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</si>
  <si>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</si>
  <si>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</si>
  <si>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</si>
  <si>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</si>
  <si>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</si>
  <si>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</si>
  <si>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</si>
  <si>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</si>
  <si>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</si>
  <si>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</si>
  <si>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</si>
  <si>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</si>
  <si>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</si>
  <si>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</si>
  <si>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</si>
  <si>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</si>
  <si>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</si>
  <si>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</si>
  <si>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</si>
  <si>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</si>
  <si>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</si>
  <si>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</si>
  <si>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</si>
  <si>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</si>
  <si>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</si>
  <si>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</si>
  <si>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</si>
  <si>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</si>
  <si>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</si>
  <si>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</si>
  <si>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</si>
  <si>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</si>
  <si>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</si>
  <si>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</si>
  <si>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</si>
  <si>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</si>
  <si>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</si>
  <si>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</si>
  <si>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</si>
  <si>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</si>
  <si>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</si>
  <si>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</si>
  <si>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</si>
  <si>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</si>
  <si>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</si>
  <si>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</si>
  <si>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</si>
  <si>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</si>
  <si>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</si>
  <si>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</si>
  <si>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</si>
  <si>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</si>
  <si>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</si>
  <si>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</si>
  <si>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</si>
  <si>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</si>
  <si>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</si>
  <si>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</si>
  <si>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</si>
  <si>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</si>
  <si>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</si>
  <si>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</si>
  <si>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</si>
  <si>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</si>
  <si>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</si>
  <si>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</si>
  <si>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</si>
  <si>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</si>
  <si>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</si>
  <si>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</si>
  <si>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</si>
  <si>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</si>
  <si>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</si>
  <si>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</si>
  <si>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</si>
  <si>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</si>
  <si>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</si>
  <si>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</si>
  <si>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</si>
  <si>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</si>
  <si>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</si>
  <si>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</si>
  <si>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</si>
  <si>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</si>
  <si>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</si>
  <si>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</si>
  <si>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</si>
  <si>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</si>
  <si>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</si>
  <si>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</si>
  <si>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</si>
  <si>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</si>
  <si>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</si>
  <si>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</si>
  <si>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</si>
  <si>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</si>
  <si>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</si>
  <si>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</si>
  <si>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</si>
  <si>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</si>
  <si>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</si>
  <si>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</si>
  <si>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</si>
  <si>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</si>
  <si>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</si>
  <si>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</si>
  <si>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</si>
  <si>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</si>
  <si>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</si>
  <si>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</si>
  <si>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</si>
  <si>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</si>
  <si>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</si>
  <si>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</si>
  <si>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</si>
  <si>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</si>
  <si>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</si>
  <si>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</si>
  <si>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</si>
  <si>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</si>
  <si>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</si>
  <si>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</si>
  <si>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</si>
  <si>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</si>
  <si>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</si>
  <si>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</si>
  <si>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</si>
  <si>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</si>
  <si>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</si>
  <si>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</si>
  <si>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</si>
  <si>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</si>
  <si>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</si>
  <si>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</si>
  <si>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</si>
  <si>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</si>
  <si>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</si>
  <si>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</si>
  <si>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</si>
  <si>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</si>
  <si>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</si>
  <si>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</si>
  <si>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</si>
  <si>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</si>
  <si>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</si>
  <si>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</si>
  <si>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</si>
  <si>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</si>
  <si>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</si>
  <si>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</si>
  <si>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</si>
  <si>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</si>
  <si>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</si>
  <si>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</si>
  <si>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</si>
  <si>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</si>
  <si>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</si>
  <si>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</si>
  <si>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</si>
  <si>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</si>
  <si>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</si>
  <si>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</si>
  <si>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</si>
  <si>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</si>
  <si>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</si>
  <si>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</si>
  <si>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</si>
  <si>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</si>
  <si>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</si>
  <si>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</si>
  <si>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</si>
  <si>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</si>
  <si>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</si>
  <si>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</si>
  <si>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</si>
  <si>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</si>
  <si>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</si>
  <si>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</si>
  <si>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</si>
  <si>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</si>
  <si>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</si>
  <si>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</si>
  <si>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</si>
  <si>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</si>
  <si>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</si>
  <si>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</si>
  <si>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</si>
  <si>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</si>
  <si>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</si>
  <si>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</si>
  <si>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</si>
  <si>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</si>
  <si>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</si>
  <si>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</si>
  <si>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</si>
  <si>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</si>
  <si>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</si>
  <si>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</si>
  <si>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</si>
  <si>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</si>
  <si>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</si>
  <si>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</si>
  <si>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</si>
  <si>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</si>
  <si>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</si>
  <si>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</si>
  <si>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</si>
  <si>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</si>
  <si>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</si>
  <si>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</si>
  <si>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</si>
  <si>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</si>
  <si>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</si>
  <si>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</si>
  <si>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</si>
  <si>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</si>
  <si>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</si>
  <si>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</si>
  <si>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</si>
  <si>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</si>
  <si>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</si>
  <si>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</si>
  <si>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</si>
  <si>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</si>
  <si>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</si>
  <si>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</si>
  <si>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</si>
  <si>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</si>
  <si>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</si>
  <si>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</si>
  <si>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</si>
  <si>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</si>
  <si>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</si>
  <si>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</si>
  <si>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</si>
  <si>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</si>
  <si>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</si>
  <si>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</si>
  <si>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</si>
  <si>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</si>
  <si>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</si>
  <si>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</si>
  <si>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</si>
  <si>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</si>
  <si>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</si>
  <si>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</si>
  <si>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</si>
  <si>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</si>
  <si>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</si>
  <si>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</si>
  <si>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</si>
  <si>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</si>
  <si>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</si>
  <si>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</si>
  <si>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</si>
  <si>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</si>
  <si>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</si>
  <si>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</si>
  <si>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</si>
  <si>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</si>
  <si>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</si>
  <si>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</si>
  <si>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</si>
  <si>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</si>
  <si>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</si>
  <si>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</si>
  <si>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</si>
  <si>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</si>
  <si>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</si>
  <si>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</si>
  <si>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</si>
  <si>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</si>
  <si>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</si>
  <si>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</si>
  <si>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</si>
  <si>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</si>
  <si>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</si>
  <si>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</si>
  <si>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</si>
  <si>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</si>
  <si>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</si>
  <si>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</si>
  <si>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</si>
  <si>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</si>
  <si>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</si>
  <si>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</si>
  <si>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</si>
  <si>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</si>
  <si>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</si>
  <si>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</si>
  <si>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</si>
  <si>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</si>
  <si>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</si>
  <si>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</si>
  <si>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</si>
  <si>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</si>
  <si>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</si>
  <si>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</si>
  <si>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</si>
  <si>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</si>
  <si>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</si>
  <si>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</si>
  <si>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</si>
  <si>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</si>
  <si>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</si>
  <si>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</si>
  <si>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</si>
  <si>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</si>
  <si>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</si>
  <si>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</si>
  <si>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</si>
  <si>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</si>
  <si>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</si>
  <si>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</si>
  <si>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</si>
  <si>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</si>
  <si>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</si>
  <si>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</si>
  <si>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</si>
  <si>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</si>
  <si>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</si>
  <si>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</si>
  <si>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</si>
  <si>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</si>
  <si>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</si>
  <si>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</si>
  <si>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</si>
  <si>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</si>
  <si>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</si>
  <si>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</si>
  <si>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</si>
  <si>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</si>
  <si>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</si>
  <si>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</si>
  <si>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</si>
  <si>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</si>
  <si>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</si>
  <si>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</si>
  <si>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</si>
  <si>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</si>
  <si>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</si>
  <si>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</si>
  <si>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</si>
  <si>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</si>
  <si>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</si>
  <si>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</si>
  <si>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</si>
  <si>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</si>
  <si>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</si>
  <si>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</si>
  <si>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</si>
  <si>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</si>
  <si>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</si>
  <si>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</si>
  <si>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</si>
  <si>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</si>
  <si>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</si>
  <si>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</si>
  <si>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</si>
  <si>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</si>
  <si>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</si>
  <si>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</si>
  <si>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</si>
  <si>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</si>
  <si>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</si>
  <si>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</si>
  <si>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</si>
  <si>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</si>
  <si>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</si>
  <si>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</si>
  <si>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</si>
  <si>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</si>
  <si>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</si>
  <si>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</si>
  <si>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</si>
  <si>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</si>
  <si>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</si>
  <si>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</si>
  <si>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</si>
  <si>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</si>
  <si>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</si>
  <si>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</si>
  <si>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</si>
  <si>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</si>
  <si>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</si>
  <si>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</si>
  <si>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</si>
  <si>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</si>
  <si>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</si>
  <si>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</si>
  <si>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</si>
  <si>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</si>
  <si>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</si>
  <si>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</si>
  <si>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</si>
  <si>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</si>
  <si>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</si>
  <si>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</si>
  <si>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</si>
  <si>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</si>
  <si>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</si>
  <si>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</si>
  <si>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</si>
  <si>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</si>
  <si>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</si>
  <si>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</si>
  <si>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</si>
  <si>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</si>
  <si>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</si>
  <si>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</si>
  <si>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</si>
  <si>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</si>
  <si>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</si>
  <si>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</si>
  <si>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</si>
  <si>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</si>
  <si>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</si>
  <si>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</si>
  <si>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</si>
  <si>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</si>
  <si>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</si>
  <si>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</si>
  <si>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</si>
  <si>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</si>
  <si>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</si>
  <si>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</si>
  <si>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</si>
  <si>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</si>
  <si>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</si>
  <si>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</si>
  <si>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</si>
  <si>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</si>
  <si>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</si>
  <si>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</si>
  <si>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</si>
  <si>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</si>
  <si>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</si>
  <si>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</si>
  <si>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</si>
  <si>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</si>
  <si>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</si>
  <si>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</si>
  <si>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</si>
  <si>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</si>
  <si>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</si>
  <si>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</si>
  <si>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</si>
  <si>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</si>
  <si>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</si>
  <si>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</si>
  <si>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</si>
  <si>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</si>
  <si>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</si>
  <si>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</si>
  <si>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</si>
  <si>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</si>
  <si>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</si>
  <si>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</si>
  <si>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</si>
  <si>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</si>
  <si>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</si>
  <si>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</si>
  <si>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</si>
  <si>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</si>
  <si>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</si>
  <si>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</si>
  <si>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</si>
  <si>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</si>
  <si>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</si>
  <si>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</si>
  <si>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</si>
  <si>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</si>
  <si>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</si>
  <si>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</si>
  <si>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</si>
  <si>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</si>
  <si>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</si>
  <si>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</si>
  <si>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</si>
  <si>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</si>
  <si>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</si>
  <si>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</si>
  <si>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</si>
  <si>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</si>
  <si>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</si>
  <si>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</si>
  <si>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</si>
  <si>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</si>
  <si>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</si>
  <si>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</si>
  <si>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</si>
  <si>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</si>
  <si>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</si>
  <si>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</si>
  <si>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</si>
  <si>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</si>
  <si>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</si>
  <si>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</si>
  <si>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</si>
  <si>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</si>
  <si>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</si>
  <si>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</si>
  <si>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</si>
  <si>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</si>
  <si>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</si>
  <si>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</si>
  <si>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</si>
  <si>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</si>
  <si>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</si>
  <si>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</si>
  <si>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</si>
  <si>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</si>
  <si>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</si>
  <si>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</si>
  <si>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</si>
  <si>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</si>
  <si>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</si>
  <si>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</si>
  <si>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</si>
  <si>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</si>
  <si>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</si>
  <si>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</si>
  <si>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</si>
  <si>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</si>
  <si>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</si>
  <si>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</si>
  <si>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</si>
  <si>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</si>
  <si>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</si>
  <si>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</si>
  <si>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</si>
  <si>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</si>
  <si>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</si>
  <si>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</si>
  <si>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</si>
  <si>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</si>
  <si>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</si>
  <si>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</si>
  <si>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</si>
  <si>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</si>
  <si>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</si>
  <si>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</si>
  <si>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</si>
  <si>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</si>
  <si>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</si>
  <si>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</si>
  <si>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</si>
  <si>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</si>
  <si>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</si>
  <si>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</si>
  <si>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</si>
  <si>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</si>
  <si>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</si>
  <si>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</si>
  <si>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</si>
  <si>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</si>
  <si>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</si>
  <si>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</si>
  <si>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</si>
  <si>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</si>
  <si>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</si>
  <si>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</si>
  <si>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</si>
  <si>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</si>
  <si>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</si>
  <si>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</si>
  <si>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</si>
  <si>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</si>
  <si>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</si>
  <si>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</si>
  <si>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</si>
  <si>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</si>
  <si>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</si>
  <si>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</si>
  <si>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</si>
  <si>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</si>
  <si>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</si>
  <si>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</si>
  <si>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</si>
  <si>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</si>
  <si>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</si>
  <si>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</si>
  <si>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</si>
  <si>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</si>
  <si>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</si>
  <si>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</si>
  <si>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</si>
  <si>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</si>
  <si>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</si>
  <si>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</si>
  <si>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</si>
  <si>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</si>
  <si>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</si>
  <si>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</si>
  <si>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</si>
  <si>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</si>
  <si>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</si>
  <si>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</si>
  <si>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</si>
  <si>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</si>
  <si>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</si>
  <si>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</si>
  <si>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</si>
  <si>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</si>
  <si>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</si>
  <si>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</si>
  <si>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</si>
  <si>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</si>
  <si>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</si>
  <si>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</si>
  <si>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</si>
  <si>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</si>
  <si>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</si>
  <si>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</si>
  <si>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</si>
  <si>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</si>
  <si>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</si>
  <si>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</si>
  <si>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</si>
  <si>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</si>
  <si>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</si>
  <si>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</si>
  <si>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</si>
  <si>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</si>
  <si>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</si>
  <si>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</si>
  <si>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</si>
  <si>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</si>
  <si>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</si>
  <si>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</si>
  <si>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</si>
  <si>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</si>
  <si>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</si>
  <si>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</si>
  <si>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</si>
  <si>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</si>
  <si>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</si>
  <si>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</si>
  <si>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</si>
  <si>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</si>
  <si>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</si>
  <si>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</si>
  <si>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</si>
  <si>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</si>
  <si>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</si>
  <si>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</si>
  <si>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</si>
  <si>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</si>
  <si>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</si>
  <si>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</si>
  <si>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</si>
  <si>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</si>
  <si>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</si>
  <si>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</si>
  <si>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</si>
  <si>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</si>
  <si>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</si>
  <si>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</si>
  <si>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</si>
  <si>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</si>
  <si>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</si>
  <si>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</si>
  <si>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</si>
  <si>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Em deslocamento para proximos pontos de descarga</t>
  </si>
  <si>
    <t xml:space="preserve">MC1 08h12 / Sem oportunidade de faixa </t>
  </si>
  <si>
    <t>TP pronto 09h31 / Em interevalo das 09h51 até 11h21.</t>
  </si>
  <si>
    <t>TP pronto 09h45 / Cancelado, devido priorização da troca de dormentes na via1.</t>
  </si>
  <si>
    <t>TP pronto 09h42 / Sem oportunidade de faixa.</t>
  </si>
  <si>
    <t>Cancelado / condições climáticas.</t>
  </si>
  <si>
    <t>MC1 09h10 / Devido interdição na via ZKEZGA1, Alterado programação para solicitar MC1 em ZYU /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</si>
  <si>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</si>
  <si>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</si>
  <si>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</si>
  <si>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</si>
  <si>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Descarga de trilhos </t>
  </si>
  <si>
    <t>Aguardando solicitar MC1.</t>
  </si>
  <si>
    <t>Limpeza da via km87+000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</si>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</sst>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J415" activePane="bottomRight" state="frozen"/>
      <selection pane="bottomRight" activeCell="AR420" sqref="AR42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1.3888888888888888E-2</v>
      </c>
      <c r="AU415" s="39"/>
      <c r="AV415" s="39"/>
      <c r="AW415" s="39"/>
      <c r="AX415" s="39"/>
      <c r="AY415" s="293">
        <f t="shared" si="38"/>
        <v>1.3888888888888888E-2</v>
      </c>
      <c r="AZ415" s="14"/>
      <c r="BA415" s="72"/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/>
      <c r="BL415" s="16"/>
      <c r="BM415" s="15"/>
      <c r="BN415" s="15"/>
      <c r="BO415" s="165"/>
      <c r="BP415" s="17"/>
      <c r="BQ415" s="13" t="str">
        <f t="shared" si="39"/>
        <v>Produção e Intervalo</v>
      </c>
      <c r="BR415" s="19">
        <f t="shared" si="40"/>
        <v>0.33333333333333331</v>
      </c>
      <c r="BS415" s="19">
        <f t="shared" si="41"/>
        <v>0</v>
      </c>
      <c r="BT415" s="225" t="str">
        <f t="shared" si="42"/>
        <v/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1537</v>
      </c>
      <c r="BK416" s="17" t="s">
        <v>1537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1537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/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1538</v>
      </c>
      <c r="BK417" s="17"/>
      <c r="BL417" s="16"/>
      <c r="BM417" s="15"/>
      <c r="BN417" s="15"/>
      <c r="BO417" s="165"/>
      <c r="BP417" s="17"/>
      <c r="BQ417" s="13" t="str">
        <f t="shared" si="39"/>
        <v>Produção</v>
      </c>
      <c r="BR417" s="19">
        <f t="shared" si="40"/>
        <v>1</v>
      </c>
      <c r="BS417" s="19">
        <f t="shared" si="41"/>
        <v>0</v>
      </c>
      <c r="BT417" s="225" t="str">
        <f t="shared" si="42"/>
        <v/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1539</v>
      </c>
      <c r="BK419" s="17" t="s">
        <v>1539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1539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/>
      <c r="AT420" s="39"/>
      <c r="AU420" s="39"/>
      <c r="AV420" s="39"/>
      <c r="AW420" s="39"/>
      <c r="AX420" s="39"/>
      <c r="AY420" s="293">
        <f t="shared" si="38"/>
        <v>0</v>
      </c>
      <c r="AZ420" s="14"/>
      <c r="BA420" s="72"/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1</v>
      </c>
      <c r="BI420" s="17"/>
      <c r="BJ420" s="17" t="s">
        <v>993</v>
      </c>
      <c r="BK420" s="17"/>
      <c r="BL420" s="16"/>
      <c r="BM420" s="15"/>
      <c r="BN420" s="15"/>
      <c r="BO420" s="165"/>
      <c r="BP420" s="17"/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/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1540</v>
      </c>
      <c r="BK421" s="17" t="s">
        <v>1540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1540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1541</v>
      </c>
      <c r="BK422" s="17" t="s">
        <v>1541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1541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1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tr">
        <f>IF(BS_CONTROLE[[#This Row],[Local - Partida]]=0, "-", BS_CONTROLE[[#This Row],[Local - Partida]])</f>
        <v>ZKEZGA1</v>
      </c>
      <c r="AL423" s="258" t="str">
        <f>IF(BS_CONTROLE[[#This Row],[Local - Encerramento]]=0, "-", BS_CONTROLE[[#This Row],[Local - Encerramento]])</f>
        <v>ZQBZBV</v>
      </c>
      <c r="AM423" s="258" t="str">
        <f>IF(BS_CONTROLE[[#This Row],[Entre - Estações]]=0, "-", BS_CONTROLE[[#This Row],[Entre - Estações]])</f>
        <v>ZKEZGA-ZBV</v>
      </c>
      <c r="AN423" s="258" t="str">
        <f>IF(BS_CONTROLE[[#This Row],[SB]]=0, "-", BS_CONTROLE[[#This Row],[SB]])</f>
        <v>ZKEZGAZBV</v>
      </c>
      <c r="AO423" s="259">
        <f>IF(BS_CONTROLE[[#This Row],[SUB]]=0, "-", BS_CONTROLE[[#This Row],[SUB]])</f>
        <v>49</v>
      </c>
      <c r="AP423" s="260">
        <f>IF(BS_CONTROLE[[#This Row],[KM - Inicio]]=0, "-", BS_CONTROLE[[#This Row],[KM - Inicio]])</f>
        <v>147</v>
      </c>
      <c r="AQ423" s="260">
        <f>IF(BS_CONTROLE[[#This Row],[KM - Fim]]=0, "-", BS_CONTROLE[[#This Row],[KM - Fim]])</f>
        <v>253</v>
      </c>
      <c r="AR423" s="39">
        <v>0.38194444444444442</v>
      </c>
      <c r="AS423" s="39"/>
      <c r="AT423" s="39"/>
      <c r="AU423" s="39"/>
      <c r="AV423" s="39"/>
      <c r="AW423" s="39"/>
      <c r="AX423" s="39"/>
      <c r="AY423" s="293">
        <f t="shared" si="38"/>
        <v>0</v>
      </c>
      <c r="AZ423" s="14"/>
      <c r="BA423" s="72"/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1</v>
      </c>
      <c r="BI423" s="17"/>
      <c r="BJ423" s="17" t="s">
        <v>1542</v>
      </c>
      <c r="BK423" s="17"/>
      <c r="BL423" s="16"/>
      <c r="BM423" s="15"/>
      <c r="BN423" s="15"/>
      <c r="BO423" s="165"/>
      <c r="BP423" s="17"/>
      <c r="BQ423" s="13" t="str">
        <f t="shared" si="39"/>
        <v>Produção e Intervalo</v>
      </c>
      <c r="BR423" s="19">
        <f t="shared" si="40"/>
        <v>0</v>
      </c>
      <c r="BS423" s="19">
        <f t="shared" si="41"/>
        <v>0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1543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1544</v>
      </c>
      <c r="BK425" s="17" t="s">
        <v>1544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1544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1545</v>
      </c>
      <c r="BK426" s="17"/>
      <c r="BL426" s="16"/>
      <c r="BM426" s="15"/>
      <c r="BN426" s="15"/>
      <c r="BO426" s="165"/>
      <c r="BP426" s="17"/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/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1545</v>
      </c>
      <c r="BK427" s="17"/>
      <c r="BL427" s="16"/>
      <c r="BM427" s="15"/>
      <c r="BN427" s="15"/>
      <c r="BO427" s="165"/>
      <c r="BP427" s="17"/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/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1545</v>
      </c>
      <c r="BK428" s="17"/>
      <c r="BL428" s="16"/>
      <c r="BM428" s="15"/>
      <c r="BN428" s="15"/>
      <c r="BO428" s="165"/>
      <c r="BP428" s="17"/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/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1545</v>
      </c>
      <c r="BK429" s="17"/>
      <c r="BL429" s="16"/>
      <c r="BM429" s="15"/>
      <c r="BN429" s="15"/>
      <c r="BO429" s="165"/>
      <c r="BP429" s="17"/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/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1545</v>
      </c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/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1545</v>
      </c>
      <c r="BK431" s="17"/>
      <c r="BL431" s="16"/>
      <c r="BM431" s="15"/>
      <c r="BN431" s="15"/>
      <c r="BO431" s="165"/>
      <c r="BP431" s="17"/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/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/>
      <c r="AT432" s="39"/>
      <c r="AU432" s="39"/>
      <c r="AV432" s="39"/>
      <c r="AW432" s="39"/>
      <c r="AX432" s="39"/>
      <c r="AY432" s="293">
        <f t="shared" si="44"/>
        <v>0</v>
      </c>
      <c r="AZ432" s="14"/>
      <c r="BA432" s="72"/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1</v>
      </c>
      <c r="BI432" s="17"/>
      <c r="BJ432" s="17" t="s">
        <v>1546</v>
      </c>
      <c r="BK432" s="17"/>
      <c r="BL432" s="16"/>
      <c r="BM432" s="15"/>
      <c r="BN432" s="15"/>
      <c r="BO432" s="165"/>
      <c r="BP432" s="17"/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1541</v>
      </c>
      <c r="BK435" s="17" t="s">
        <v>1541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1541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>
        <f t="shared" si="44"/>
        <v>0</v>
      </c>
      <c r="AZ437" s="14"/>
      <c r="BA437" s="72"/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1</v>
      </c>
      <c r="BI437" s="17"/>
      <c r="BJ437" s="17" t="s">
        <v>993</v>
      </c>
      <c r="BK437" s="17"/>
      <c r="BL437" s="16"/>
      <c r="BM437" s="15"/>
      <c r="BN437" s="15"/>
      <c r="BO437" s="165"/>
      <c r="BP437" s="17"/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/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1547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/>
      <c r="AS439" s="39"/>
      <c r="AT439" s="39"/>
      <c r="AU439" s="39"/>
      <c r="AV439" s="39"/>
      <c r="AW439" s="39"/>
      <c r="AX439" s="39"/>
      <c r="AY439" s="293">
        <f t="shared" si="44"/>
        <v>0</v>
      </c>
      <c r="AZ439" s="14"/>
      <c r="BA439" s="72"/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1</v>
      </c>
      <c r="BI439" s="17"/>
      <c r="BJ439" s="17" t="s">
        <v>1548</v>
      </c>
      <c r="BK439" s="17"/>
      <c r="BL439" s="16"/>
      <c r="BM439" s="15"/>
      <c r="BN439" s="15"/>
      <c r="BO439" s="165"/>
      <c r="BP439" s="17"/>
      <c r="BQ439" s="13" t="str">
        <f t="shared" si="45"/>
        <v>Produção e Intervalo</v>
      </c>
      <c r="BR439" s="19">
        <f t="shared" si="46"/>
        <v>0</v>
      </c>
      <c r="BS439" s="19">
        <f t="shared" si="47"/>
        <v>0</v>
      </c>
      <c r="BT439" s="225" t="str">
        <f t="shared" si="48"/>
        <v/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1549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>
        <f t="shared" si="44"/>
        <v>0</v>
      </c>
      <c r="AZ441" s="14"/>
      <c r="BA441" s="72"/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1</v>
      </c>
      <c r="BI441" s="17"/>
      <c r="BJ441" s="17" t="s">
        <v>993</v>
      </c>
      <c r="BK441" s="17"/>
      <c r="BL441" s="16"/>
      <c r="BM441" s="15"/>
      <c r="BN441" s="15"/>
      <c r="BO441" s="165"/>
      <c r="BP441" s="17"/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/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1550</v>
      </c>
      <c r="BK442" s="17" t="s">
        <v>1550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1550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1551</v>
      </c>
      <c r="BK443" s="17" t="s">
        <v>1551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1551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1552</v>
      </c>
      <c r="BK444" s="17" t="s">
        <v>1552</v>
      </c>
      <c r="BL444" s="16"/>
      <c r="BM444" s="15" t="s">
        <v>696</v>
      </c>
      <c r="BN444" s="15" t="s">
        <v>696</v>
      </c>
      <c r="BO444" s="165" t="s">
        <v>696</v>
      </c>
      <c r="BP444" s="17"/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04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0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04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04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04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04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04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04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04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04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04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04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04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04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04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04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04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04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04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04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04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04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04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04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04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04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04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04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04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04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04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04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04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04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04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04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44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51 W423:X423 X415:Y418 X419:X422 Y419:Y423 V424:Y440 V444:X444 Y441:Y44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" name="Range1_14_1_1_1"/>
    <protectedRange sqref="F6:F7 F25 F14 F31:F32 F56:F57 F80:F81 F113 F107:F108 F159:F160 F169 F187:F188 F218 F220 F251 F253 F261 F283 F287 F337 F341 F364 F368 F393 F416" name="Range1_14_1_2_1"/>
    <protectedRange sqref="J7 J27 J20 J25 J14 J75 J97 J103 J113 J144 J148 J151 J156:J157 J169 J178 J183 J206 J212 J215 J241 J261 J279 J305 J300:J301 J325:J326 J334 J343 J354:J355 J361 J357:J358 J388 J410 J426 J443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 AB422:AC422 AB432:AC432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1553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1554</v>
      </c>
      <c r="C4" s="331" t="s">
        <v>1555</v>
      </c>
      <c r="D4" s="331" t="s">
        <v>1556</v>
      </c>
      <c r="E4" s="331" t="s">
        <v>1557</v>
      </c>
      <c r="F4" s="331" t="s">
        <v>8</v>
      </c>
      <c r="G4" s="331" t="s">
        <v>1558</v>
      </c>
    </row>
    <row r="5" spans="2:8">
      <c r="B5" s="334" t="s">
        <v>1152</v>
      </c>
      <c r="C5" s="334">
        <v>314978</v>
      </c>
      <c r="D5" s="334" t="s">
        <v>1559</v>
      </c>
      <c r="E5" s="334" t="s">
        <v>539</v>
      </c>
      <c r="F5" s="334" t="s">
        <v>101</v>
      </c>
      <c r="G5" s="335">
        <v>46143</v>
      </c>
    </row>
    <row r="6" spans="2:8">
      <c r="B6" s="334" t="s">
        <v>1560</v>
      </c>
      <c r="C6" s="334">
        <v>256790</v>
      </c>
      <c r="D6" s="334" t="s">
        <v>1561</v>
      </c>
      <c r="E6" s="334" t="s">
        <v>539</v>
      </c>
      <c r="F6" s="334" t="s">
        <v>1562</v>
      </c>
      <c r="G6" s="335">
        <v>45992</v>
      </c>
    </row>
    <row r="7" spans="2:8">
      <c r="B7" s="334" t="s">
        <v>1563</v>
      </c>
      <c r="C7" s="334">
        <v>265193</v>
      </c>
      <c r="D7" s="334" t="s">
        <v>1564</v>
      </c>
      <c r="E7" s="334" t="s">
        <v>540</v>
      </c>
      <c r="F7" s="334" t="s">
        <v>1499</v>
      </c>
      <c r="G7" s="334" t="s">
        <v>1565</v>
      </c>
    </row>
    <row r="8" spans="2:8">
      <c r="B8" s="334" t="s">
        <v>1566</v>
      </c>
      <c r="C8" s="334">
        <v>293716</v>
      </c>
      <c r="D8" s="334" t="s">
        <v>1567</v>
      </c>
      <c r="E8" s="334" t="s">
        <v>540</v>
      </c>
      <c r="F8" s="334" t="s">
        <v>1499</v>
      </c>
      <c r="G8" s="335">
        <v>46204</v>
      </c>
    </row>
    <row r="9" spans="2:8">
      <c r="B9" s="334" t="s">
        <v>1568</v>
      </c>
      <c r="C9" s="334">
        <v>257258</v>
      </c>
      <c r="D9" s="334" t="s">
        <v>1569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1570</v>
      </c>
      <c r="C10" s="334">
        <v>371147</v>
      </c>
      <c r="D10" s="334" t="s">
        <v>1571</v>
      </c>
      <c r="E10" s="334" t="s">
        <v>541</v>
      </c>
      <c r="F10" s="334" t="s">
        <v>144</v>
      </c>
      <c r="G10" s="334" t="s">
        <v>1565</v>
      </c>
    </row>
    <row r="11" spans="2:8">
      <c r="B11" s="334" t="s">
        <v>1572</v>
      </c>
      <c r="C11" s="334">
        <v>259230</v>
      </c>
      <c r="D11" s="334" t="s">
        <v>1573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1574</v>
      </c>
      <c r="C12" s="334">
        <v>370705</v>
      </c>
      <c r="D12" s="334"/>
      <c r="E12" s="334" t="s">
        <v>541</v>
      </c>
      <c r="F12" s="334" t="s">
        <v>144</v>
      </c>
      <c r="G12" s="334" t="s">
        <v>1565</v>
      </c>
    </row>
    <row r="13" spans="2:8">
      <c r="B13" s="334" t="s">
        <v>1575</v>
      </c>
      <c r="C13" s="334">
        <v>258542</v>
      </c>
      <c r="D13" s="334" t="s">
        <v>1576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1577</v>
      </c>
      <c r="C14" s="334">
        <v>257050</v>
      </c>
      <c r="D14" s="334" t="s">
        <v>1578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1579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1580</v>
      </c>
      <c r="E3" s="326" t="s">
        <v>1581</v>
      </c>
      <c r="F3" s="326" t="s">
        <v>1582</v>
      </c>
      <c r="G3" s="331" t="s">
        <v>1583</v>
      </c>
      <c r="H3" s="326" t="s">
        <v>1584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1585</v>
      </c>
      <c r="H4" s="329"/>
    </row>
    <row r="5" spans="3:8" ht="29.25">
      <c r="C5" s="327" t="s">
        <v>539</v>
      </c>
      <c r="D5" s="327" t="s">
        <v>1586</v>
      </c>
      <c r="E5" s="328">
        <v>46000</v>
      </c>
      <c r="F5" s="327">
        <v>9000</v>
      </c>
      <c r="G5" s="332" t="s">
        <v>1587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1588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1589</v>
      </c>
      <c r="G7" s="333" t="s">
        <v>1590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1591</v>
      </c>
      <c r="G8" s="332" t="s">
        <v>1592</v>
      </c>
      <c r="H8" s="327" t="s">
        <v>1593</v>
      </c>
    </row>
    <row r="9" spans="3:8">
      <c r="C9" s="327" t="s">
        <v>463</v>
      </c>
      <c r="D9" s="327" t="s">
        <v>1594</v>
      </c>
      <c r="E9" s="328">
        <v>45993</v>
      </c>
      <c r="F9" s="327">
        <v>12000</v>
      </c>
      <c r="G9" s="332" t="s">
        <v>1595</v>
      </c>
      <c r="H9" s="327"/>
    </row>
    <row r="10" spans="3:8" ht="29.25">
      <c r="C10" s="327" t="s">
        <v>463</v>
      </c>
      <c r="D10" s="327" t="s">
        <v>1596</v>
      </c>
      <c r="E10" s="328">
        <v>45993</v>
      </c>
      <c r="F10" s="327">
        <v>9000</v>
      </c>
      <c r="G10" s="332" t="s">
        <v>1597</v>
      </c>
      <c r="H10" s="327"/>
    </row>
    <row r="11" spans="3:8" ht="29.25">
      <c r="C11" s="327" t="s">
        <v>463</v>
      </c>
      <c r="D11" s="327" t="s">
        <v>1598</v>
      </c>
      <c r="E11" s="328">
        <v>45993</v>
      </c>
      <c r="F11" s="327">
        <v>10000</v>
      </c>
      <c r="G11" s="332" t="s">
        <v>1597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1599</v>
      </c>
      <c r="H12" s="327" t="s">
        <v>1593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426" sqref="E4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1600</v>
      </c>
      <c r="W1" s="397"/>
      <c r="X1" s="397"/>
      <c r="Y1" s="104"/>
    </row>
    <row r="2" spans="1:25" s="101" customFormat="1" ht="11.25" customHeight="1">
      <c r="A2" s="105" t="s">
        <v>1601</v>
      </c>
      <c r="B2" s="105" t="s">
        <v>1602</v>
      </c>
      <c r="C2" s="105" t="s">
        <v>313</v>
      </c>
      <c r="D2" s="106" t="s">
        <v>873</v>
      </c>
      <c r="E2" s="106" t="s">
        <v>874</v>
      </c>
      <c r="F2" s="106" t="s">
        <v>1603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1604</v>
      </c>
      <c r="U2" s="108" t="s">
        <v>876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400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1430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40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15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400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1430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40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19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430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2380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24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400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400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1430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40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15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19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12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400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400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1430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40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15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19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60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400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400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1430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15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40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19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60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2380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24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400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40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19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400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400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400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1430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15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40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19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60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400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400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1430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15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40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19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400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400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1430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15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19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19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430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2380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60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400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1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24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2380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400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400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1430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15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40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19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19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1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1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1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1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400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1430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15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40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19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400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19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40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1700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400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15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40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19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40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2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1700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400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1700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400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1430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15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40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19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400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1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1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>
        <f ca="1">_xlfn.XLOOKUP(G346&amp;$X$2,BS_CONTROLE[CHAVE],BS_CONTROLE[Quantidade_11],"-")</f>
        <v>1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430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2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1700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400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1430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15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40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19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400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>
        <f ca="1">_xlfn.XLOOKUP(G372&amp;$X$2,BS_CONTROLE[CHAVE],BS_CONTROLE[Quantidade_11],"-")</f>
        <v>1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>
        <f ca="1">_xlfn.XLOOKUP(G374&amp;$X$2,BS_CONTROLE[CHAVE],BS_CONTROLE[Quantidade_11],"-")</f>
        <v>1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430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1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12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>
        <f ca="1">_xlfn.XLOOKUP(G382&amp;$W$2,BS_CONTROLE[CHAVE],BS_CONTROLE[Quantidade_11],"-")</f>
        <v>0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>
        <f ca="1">_xlfn.XLOOKUP(G385&amp;$W$2,BS_CONTROLE[CHAVE],BS_CONTROLE[Quantidade_11],"-")</f>
        <v>2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1700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400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60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400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1430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>
        <f ca="1">_xlfn.XLOOKUP(G392&amp;$W$2,BS_CONTROLE[CHAVE],BS_CONTROLE[Quantidade_11],"-")</f>
        <v>15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40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19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430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1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2380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24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>
        <f ca="1">_xlfn.XLOOKUP(G403&amp;$W$2,BS_CONTROLE[CHAVE],BS_CONTROLE[Quantidade_11],"-")</f>
        <v>0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1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1700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400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30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12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400</v>
      </c>
      <c r="X413" s="112">
        <f ca="1">_xlfn.XLOOKUP(G413&amp;$X$2,BS_CONTROLE[CHAVE],BS_CONTROLE[Quantidade_11],"-")</f>
        <v>0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1430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>
        <f ca="1">_xlfn.XLOOKUP(G415&amp;$W$2,BS_CONTROLE[CHAVE],BS_CONTROLE[Quantidade_11],"-")</f>
        <v>15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40</v>
      </c>
      <c r="X416" s="112">
        <f ca="1">_xlfn.XLOOKUP(G416&amp;$X$2,BS_CONTROLE[CHAVE],BS_CONTROLE[Quantidade_11],"-")</f>
        <v>0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19</v>
      </c>
      <c r="X417" s="112">
        <f ca="1">_xlfn.XLOOKUP(G417&amp;$X$2,BS_CONTROLE[CHAVE],BS_CONTROLE[Quantidade_11],"-")</f>
        <v>0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40</v>
      </c>
      <c r="X420" s="112">
        <f ca="1">_xlfn.XLOOKUP(G420&amp;$X$2,BS_CONTROLE[CHAVE],BS_CONTROLE[Quantidade_11],"-")</f>
        <v>0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1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1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>
        <f ca="1">_xlfn.XLOOKUP(G426&amp;$X$2,BS_CONTROLE[CHAVE],BS_CONTROLE[Quantidade_11],"-")</f>
        <v>1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>
        <f ca="1">_xlfn.XLOOKUP(G427&amp;$X$2,BS_CONTROLE[CHAVE],BS_CONTROLE[Quantidade_11],"-")</f>
        <v>1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>
        <f ca="1">_xlfn.XLOOKUP(G428&amp;$X$2,BS_CONTROLE[CHAVE],BS_CONTROLE[Quantidade_11],"-")</f>
        <v>1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430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>
        <f ca="1">_xlfn.XLOOKUP(G440&amp;$X$2,BS_CONTROLE[CHAVE],BS_CONTROLE[Quantidade_11],"-")</f>
        <v>0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1700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400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1605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1606</v>
      </c>
      <c r="D5" s="399"/>
      <c r="E5" s="399"/>
      <c r="F5" s="399"/>
      <c r="G5" s="399"/>
      <c r="H5" s="399"/>
      <c r="I5" s="399"/>
      <c r="J5" s="400"/>
      <c r="K5" s="401" t="s">
        <v>1607</v>
      </c>
      <c r="L5" s="402"/>
      <c r="M5" s="402"/>
      <c r="N5" s="402"/>
      <c r="O5" s="403" t="s">
        <v>1608</v>
      </c>
      <c r="P5" s="404"/>
      <c r="Q5" s="405"/>
    </row>
    <row r="6" spans="1:17" s="94" customFormat="1" ht="15.75" customHeight="1">
      <c r="A6" s="88" t="s">
        <v>1603</v>
      </c>
      <c r="B6" s="95" t="s">
        <v>1602</v>
      </c>
      <c r="C6" s="96" t="s">
        <v>873</v>
      </c>
      <c r="D6" s="97" t="s">
        <v>874</v>
      </c>
      <c r="E6" s="96" t="s">
        <v>1609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1610</v>
      </c>
      <c r="M6" s="139" t="s">
        <v>335</v>
      </c>
      <c r="N6" s="140" t="s">
        <v>868</v>
      </c>
      <c r="O6" s="246" t="s">
        <v>911</v>
      </c>
      <c r="P6" s="157"/>
      <c r="Q6" s="193" t="s">
        <v>1611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1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ZKEZGA1</v>
      </c>
      <c r="L403" s="141" t="str">
        <f>IF(SP_SUL!AM423="","*",SP_SUL!AM423)</f>
        <v>ZKEZGA-ZBV</v>
      </c>
      <c r="M403" s="141">
        <f>IF(SP_SUL!AP423="","*",SP_SUL!AP423)</f>
        <v>147</v>
      </c>
      <c r="N403" s="141" t="str">
        <f>IF(SP_SUL!AM423="","*",SP_SUL!AM423)</f>
        <v>ZKEZGA-ZBV</v>
      </c>
      <c r="O403" s="174">
        <f>IF(SP_SUL!BH423="","*",SP_SUL!BH423)</f>
        <v>1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1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1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1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1611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1612</v>
      </c>
      <c r="C2" s="96" t="s">
        <v>858</v>
      </c>
      <c r="D2" s="96" t="s">
        <v>860</v>
      </c>
      <c r="E2" s="96" t="s">
        <v>1613</v>
      </c>
      <c r="F2" s="96" t="s">
        <v>1614</v>
      </c>
      <c r="G2" s="96" t="s">
        <v>1615</v>
      </c>
      <c r="H2" s="96" t="s">
        <v>1616</v>
      </c>
      <c r="I2" s="96" t="s">
        <v>1617</v>
      </c>
      <c r="J2" s="96" t="s">
        <v>1618</v>
      </c>
      <c r="K2" s="131" t="s">
        <v>1619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2025-12-18T13:52:29Z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