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17" documentId="8_{B6337239-1A00-434D-AAD0-422EA1FEB5AE}" xr6:coauthVersionLast="47" xr6:coauthVersionMax="47" xr10:uidLastSave="{F4E2BB6C-9355-4626-B4B2-1A497FC7DCE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3" i="1" l="1" a="1"/>
  <c r="N303" i="1" s="1"/>
  <c r="M303" i="1" a="1"/>
  <c r="M303" i="1" s="1"/>
  <c r="N301" i="1" a="1"/>
  <c r="N301" i="1" s="1"/>
  <c r="N314" i="1" a="1"/>
  <c r="N314" i="1"/>
  <c r="N315" i="1" a="1"/>
  <c r="N315" i="1"/>
  <c r="N316" i="1" a="1"/>
  <c r="N316" i="1"/>
  <c r="N317" i="1" a="1"/>
  <c r="N317" i="1"/>
  <c r="N318" i="1" a="1"/>
  <c r="N318" i="1"/>
  <c r="N319" i="1" a="1"/>
  <c r="N319" i="1"/>
  <c r="N320" i="1" a="1"/>
  <c r="N320" i="1"/>
  <c r="N321" i="1" a="1"/>
  <c r="N321" i="1"/>
  <c r="N322" i="1" a="1"/>
  <c r="N322" i="1"/>
  <c r="N323" i="1" a="1"/>
  <c r="N323" i="1"/>
  <c r="N324" i="1" a="1"/>
  <c r="N324" i="1"/>
  <c r="N325" i="1" a="1"/>
  <c r="N325" i="1"/>
  <c r="N326" i="1" a="1"/>
  <c r="N326" i="1"/>
  <c r="N327" i="1" a="1"/>
  <c r="N327" i="1"/>
  <c r="N328" i="1" a="1"/>
  <c r="N328" i="1"/>
  <c r="N329" i="1" a="1"/>
  <c r="N329" i="1"/>
  <c r="N330" i="1" a="1"/>
  <c r="N330" i="1"/>
  <c r="N331" i="1" a="1"/>
  <c r="N331" i="1"/>
  <c r="N290" i="1" a="1"/>
  <c r="N290" i="1"/>
  <c r="N291" i="1" a="1"/>
  <c r="N291" i="1"/>
  <c r="N292" i="1" a="1"/>
  <c r="N292" i="1"/>
  <c r="N293" i="1" a="1"/>
  <c r="N293" i="1"/>
  <c r="N294" i="1" a="1"/>
  <c r="N294" i="1"/>
  <c r="N295" i="1" a="1"/>
  <c r="N295" i="1"/>
  <c r="N296" i="1" a="1"/>
  <c r="N296" i="1"/>
  <c r="N297" i="1" a="1"/>
  <c r="N297" i="1"/>
  <c r="N298" i="1" a="1"/>
  <c r="N298" i="1"/>
  <c r="N300" i="1" a="1"/>
  <c r="N300" i="1"/>
  <c r="N302" i="1" a="1"/>
  <c r="N302" i="1"/>
  <c r="N304" i="1" a="1"/>
  <c r="N304" i="1"/>
  <c r="N305" i="1" a="1"/>
  <c r="N305" i="1"/>
  <c r="N306" i="1" a="1"/>
  <c r="N306" i="1"/>
  <c r="N307" i="1" a="1"/>
  <c r="N307" i="1"/>
  <c r="N308" i="1" a="1"/>
  <c r="N308" i="1"/>
  <c r="N309" i="1" a="1"/>
  <c r="N309" i="1"/>
  <c r="N310" i="1" a="1"/>
  <c r="N310" i="1"/>
  <c r="N311" i="1" a="1"/>
  <c r="N311" i="1"/>
  <c r="N312" i="1" a="1"/>
  <c r="N312" i="1"/>
  <c r="N313" i="1" a="1"/>
  <c r="N313" i="1"/>
  <c r="M304" i="1" a="1"/>
  <c r="M304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02" i="1" a="1"/>
  <c r="M302" i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M288" i="1" a="1"/>
  <c r="M288" i="1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N283" i="1" a="1"/>
  <c r="N283" i="1" s="1"/>
  <c r="M283" i="1" a="1"/>
  <c r="M283" i="1" s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A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S284" i="12" s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S286" i="12" s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3" i="12"/>
  <c r="S171" i="12"/>
  <c r="S175" i="12"/>
  <c r="S156" i="12"/>
  <c r="S128" i="12"/>
  <c r="E1000" i="11"/>
  <c r="S10" i="12"/>
  <c r="S9" i="12"/>
  <c r="S287" i="12"/>
  <c r="S288" i="12"/>
  <c r="S27" i="12"/>
  <c r="S28" i="12"/>
  <c r="S42" i="12"/>
  <c r="S51" i="12"/>
  <c r="S281" i="12"/>
  <c r="S52" i="12"/>
  <c r="S61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BT455" i="1"/>
  <c r="BT456" i="1"/>
  <c r="BT457" i="1"/>
  <c r="S172" i="12"/>
  <c r="BT458" i="1"/>
  <c r="BT459" i="1"/>
  <c r="BT460" i="1"/>
  <c r="BT461" i="1"/>
  <c r="BT462" i="1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03" i="1" l="1"/>
  <c r="AJ301" i="1"/>
  <c r="AJ302" i="1"/>
  <c r="AJ309" i="1"/>
  <c r="AJ308" i="1"/>
  <c r="K328" i="12"/>
  <c r="L341" i="12"/>
  <c r="L339" i="12"/>
  <c r="AJ300" i="1"/>
  <c r="AJ307" i="1"/>
  <c r="AJ305" i="1"/>
  <c r="K334" i="12"/>
  <c r="AJ299" i="1"/>
  <c r="AJ298" i="1"/>
  <c r="AJ296" i="1"/>
  <c r="AJ295" i="1"/>
  <c r="AJ294" i="1"/>
  <c r="AJ297" i="1"/>
  <c r="AJ293" i="1"/>
  <c r="AJ291" i="1"/>
  <c r="AJ292" i="1"/>
  <c r="AJ288" i="1"/>
  <c r="AJ260" i="1"/>
  <c r="AJ287" i="1"/>
  <c r="AJ286" i="1"/>
  <c r="AJ284" i="1"/>
  <c r="AJ285" i="1"/>
  <c r="AJ283" i="1"/>
  <c r="AJ259" i="1"/>
  <c r="AJ200" i="1"/>
  <c r="L304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<sst xmlns="http://schemas.openxmlformats.org/spreadsheetml/2006/main" count="8037" uniqueCount="1446">
  <si>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</si>
  <si>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</si>
  <si>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</si>
  <si>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</si>
  <si>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</si>
  <si>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</si>
  <si>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</si>
  <si>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</si>
  <si>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</si>
  <si>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</si>
  <si>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</si>
  <si>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</si>
  <si>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</si>
  <si>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</si>
  <si>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</si>
  <si>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</si>
  <si>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</si>
  <si>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</si>
  <si>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</si>
  <si>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</si>
  <si>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</si>
  <si>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</si>
  <si>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</si>
  <si>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</si>
  <si>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</si>
  <si>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</si>
  <si>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</si>
  <si>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</si>
  <si>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</si>
  <si>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</si>
  <si>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</si>
  <si>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</si>
  <si>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</si>
  <si>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</si>
  <si>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</si>
  <si>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</si>
  <si>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</si>
  <si>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</si>
  <si>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</si>
  <si>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</si>
  <si>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</si>
  <si>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</si>
  <si>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</si>
  <si>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</si>
  <si>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</si>
  <si>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</si>
  <si>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</si>
  <si>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</si>
  <si>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</si>
  <si>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</si>
  <si>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</si>
  <si>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</si>
  <si>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</si>
  <si>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</si>
  <si>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</si>
  <si>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</si>
  <si>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</si>
  <si>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</si>
  <si>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</si>
  <si>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</si>
  <si>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</si>
  <si>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</si>
  <si>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</si>
  <si>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</si>
  <si>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</si>
  <si>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</si>
  <si>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</si>
  <si>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</si>
  <si>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</si>
  <si>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</si>
  <si>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</si>
  <si>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</si>
  <si>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</si>
  <si>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</si>
  <si>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</si>
  <si>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</si>
  <si>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</si>
  <si>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</si>
  <si>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</si>
  <si>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</si>
  <si>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</si>
  <si>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</si>
  <si>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</si>
  <si>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</si>
  <si>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</si>
  <si>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</si>
  <si>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</si>
  <si>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</si>
  <si>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</si>
  <si>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</si>
  <si>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</si>
  <si>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</si>
  <si>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</si>
  <si>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</si>
  <si>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</si>
  <si>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</si>
  <si>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</si>
  <si>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</si>
  <si>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</si>
  <si>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</si>
  <si>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</si>
  <si>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</si>
  <si>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</si>
  <si>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</si>
  <si>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</si>
  <si>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</si>
  <si>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</si>
  <si>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</si>
  <si>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</si>
  <si>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</si>
  <si>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</si>
  <si>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</si>
  <si>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</si>
  <si>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</si>
  <si>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</si>
  <si>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</si>
  <si>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</si>
  <si>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</si>
  <si>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</si>
  <si>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</si>
  <si>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</si>
  <si>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</si>
  <si>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</si>
  <si>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</si>
  <si>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</si>
  <si>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</si>
  <si>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</si>
  <si>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</si>
  <si>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</si>
  <si>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</si>
  <si>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</si>
  <si>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</si>
  <si>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</si>
  <si>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</si>
  <si>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</si>
  <si>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</si>
  <si>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</si>
  <si>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</si>
  <si>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</si>
  <si>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</si>
  <si>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</si>
  <si>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</si>
  <si>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</si>
  <si>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</si>
  <si>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</si>
  <si>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</si>
  <si>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</si>
  <si>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</si>
  <si>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</si>
  <si>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</si>
  <si>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</si>
  <si>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</si>
  <si>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</si>
  <si>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</si>
  <si>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</si>
  <si>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</si>
  <si>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</si>
  <si>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</si>
  <si>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</si>
  <si>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</si>
  <si>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</si>
  <si>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</si>
  <si>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</si>
  <si>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</si>
  <si>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</si>
  <si>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</si>
  <si>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</si>
  <si>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</si>
  <si>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</si>
  <si>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</si>
  <si>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</si>
  <si>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</si>
  <si>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</si>
  <si>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</si>
  <si>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</si>
  <si>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</si>
  <si>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</si>
  <si>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</si>
  <si>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</si>
  <si>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</si>
  <si>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</si>
  <si>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</si>
  <si>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</si>
  <si>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</si>
  <si>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</si>
  <si>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</si>
  <si>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</si>
  <si>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</si>
  <si>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</si>
  <si>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</si>
  <si>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</si>
  <si>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</si>
  <si>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</si>
  <si>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</si>
  <si>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</si>
  <si>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</si>
  <si>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</si>
  <si>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</si>
  <si>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</si>
  <si>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</si>
  <si>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</si>
  <si>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</si>
  <si>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</si>
  <si>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</si>
  <si>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</si>
  <si>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</si>
  <si>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</si>
  <si>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</si>
  <si>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</si>
  <si>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</si>
  <si>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</si>
  <si>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</si>
  <si>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</si>
  <si>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</si>
  <si>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</si>
  <si>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</si>
  <si>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</si>
  <si>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</si>
  <si>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</si>
  <si>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</si>
  <si>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</si>
  <si>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</si>
  <si>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</si>
  <si>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</si>
  <si>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</si>
  <si>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</si>
  <si>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</si>
  <si>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</si>
  <si>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</si>
  <si>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</si>
  <si>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</si>
  <si>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</si>
  <si>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</si>
  <si>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</si>
  <si>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</si>
  <si>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</si>
  <si>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</si>
  <si>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</si>
  <si>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</si>
  <si>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</si>
  <si>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</si>
  <si>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</si>
  <si>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</si>
  <si>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</si>
  <si>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</si>
  <si>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</si>
  <si>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</si>
  <si>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</si>
  <si>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</si>
  <si>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</si>
  <si>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</si>
  <si>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</si>
  <si>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</si>
  <si>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</si>
  <si>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</si>
  <si>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</si>
  <si>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</si>
  <si>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</si>
  <si>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</si>
  <si>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</si>
  <si>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</si>
  <si>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</si>
  <si>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</si>
  <si>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</si>
  <si>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</si>
  <si>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</si>
  <si>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</si>
  <si>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</si>
  <si>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</si>
  <si>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</si>
  <si>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</si>
  <si>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</si>
  <si>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</si>
  <si>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</si>
  <si>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</si>
  <si>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</si>
  <si>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</si>
  <si>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</si>
  <si>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</si>
  <si>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</si>
  <si>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</si>
  <si>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</si>
  <si>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</si>
  <si>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</si>
  <si>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</si>
  <si>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</si>
  <si>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</si>
  <si>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</si>
  <si>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</si>
  <si>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</si>
  <si>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</si>
  <si>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</si>
  <si>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</si>
  <si>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</si>
  <si>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</si>
  <si>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</si>
  <si>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</si>
  <si>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</si>
  <si>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</si>
  <si>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</si>
  <si>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</si>
  <si>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</si>
  <si>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</si>
  <si>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</si>
  <si>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</si>
  <si>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</si>
  <si>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</si>
  <si>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</si>
  <si>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</si>
  <si>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</si>
  <si>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</si>
  <si>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</si>
  <si>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</si>
  <si>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</si>
  <si>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</si>
  <si>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</si>
  <si>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</si>
  <si>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</si>
  <si>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</si>
  <si>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</si>
  <si>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</si>
  <si>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</si>
  <si>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</si>
  <si>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</si>
  <si>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</si>
  <si>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</si>
  <si>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</si>
  <si>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</si>
  <si>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</si>
  <si>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</si>
  <si>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</si>
  <si>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</si>
  <si>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</si>
  <si>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</si>
  <si>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</si>
  <si>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</si>
  <si>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</si>
  <si>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</si>
  <si>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</si>
  <si>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</si>
  <si>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</si>
  <si>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</si>
  <si>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</si>
  <si>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</si>
  <si>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</si>
  <si>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</si>
  <si>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</si>
  <si>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</si>
  <si>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</si>
  <si>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</si>
  <si>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</si>
  <si>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</si>
  <si>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</si>
  <si>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</si>
  <si>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</si>
  <si>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</si>
  <si>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</si>
  <si>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</si>
  <si>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</si>
  <si>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</si>
  <si>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</si>
  <si>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</si>
  <si>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</si>
  <si>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</si>
  <si>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</si>
  <si>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</si>
  <si>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</si>
  <si>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</si>
  <si>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</si>
  <si>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</si>
  <si>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</si>
  <si>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</si>
  <si>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</si>
  <si>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</si>
  <si>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</si>
  <si>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</si>
  <si>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</si>
  <si>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</si>
  <si>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</si>
  <si>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</si>
  <si>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</si>
  <si>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</si>
  <si>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</si>
  <si>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</si>
  <si>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</si>
  <si>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</si>
  <si>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</si>
  <si>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</si>
  <si>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</si>
  <si>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</si>
  <si>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</si>
  <si>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</si>
  <si>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</si>
  <si>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</si>
  <si>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</si>
  <si>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</si>
  <si>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</si>
  <si>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</si>
  <si>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</si>
  <si>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</si>
  <si>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</si>
  <si>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</si>
  <si>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</si>
  <si>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</si>
  <si>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</si>
  <si>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</si>
  <si>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</si>
  <si>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</si>
  <si>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</si>
  <si>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</si>
  <si>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</si>
  <si>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</si>
  <si>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</si>
  <si>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</si>
  <si>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</si>
  <si>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</si>
  <si>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</si>
  <si>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</si>
  <si>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</si>
  <si>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</si>
  <si>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</si>
  <si>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</si>
  <si>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</si>
  <si>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</si>
  <si>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</si>
  <si>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</si>
  <si>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</si>
  <si>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</si>
  <si>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</si>
  <si>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</si>
  <si>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</si>
  <si>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</si>
  <si>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</si>
  <si>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</si>
  <si>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</si>
  <si>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</si>
  <si>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</si>
  <si>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</si>
  <si>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</si>
  <si>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</si>
  <si>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</si>
  <si>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</si>
  <si>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</si>
  <si>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</si>
  <si>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</si>
  <si>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</si>
  <si>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</si>
  <si>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</si>
  <si>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</si>
  <si>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</si>
  <si>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</si>
  <si>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</si>
  <si>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</si>
  <si>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</si>
  <si>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</si>
  <si>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</si>
  <si>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</si>
  <si>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</si>
  <si>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</si>
  <si>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</si>
  <si>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</si>
  <si>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</si>
  <si>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</si>
  <si>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</si>
  <si>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</si>
  <si>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</si>
  <si>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</si>
  <si>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</si>
  <si>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</si>
  <si>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</si>
  <si>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</si>
  <si>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</si>
  <si>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</si>
  <si>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</si>
  <si>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</si>
  <si>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</si>
  <si>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</si>
  <si>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</si>
  <si>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</si>
  <si>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</si>
  <si>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</si>
  <si>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</si>
  <si>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</si>
  <si>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</si>
  <si>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</si>
  <si>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</si>
  <si>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</si>
  <si>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</si>
  <si>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</si>
  <si>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</si>
  <si>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</si>
  <si>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</si>
  <si>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</si>
  <si>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</si>
  <si>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</si>
  <si>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</si>
  <si>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</si>
  <si>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</si>
  <si>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</si>
  <si>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</si>
  <si>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</si>
  <si>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</si>
  <si>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</si>
  <si>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</si>
  <si>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</si>
  <si>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</si>
  <si>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</si>
  <si>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</si>
  <si>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</si>
  <si>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</si>
  <si>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</si>
  <si>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</si>
  <si>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</si>
  <si>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</si>
  <si>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</si>
  <si>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</si>
  <si>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</si>
  <si>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</si>
  <si>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</si>
  <si>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</si>
  <si>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</si>
  <si>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</si>
  <si>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</si>
  <si>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</si>
  <si>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</si>
  <si>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</si>
  <si>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</si>
  <si>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</si>
  <si>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</si>
  <si>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</si>
  <si>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</si>
  <si>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</si>
  <si>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</si>
  <si>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</si>
  <si>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</si>
  <si>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</si>
  <si>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</si>
  <si>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</si>
  <si>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</si>
  <si>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</si>
  <si>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</si>
  <si>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</si>
  <si>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</si>
  <si>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</si>
  <si>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</si>
  <si>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</si>
  <si>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</si>
  <si>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</si>
  <si>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</si>
  <si>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</si>
  <si>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</si>
  <si>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</si>
  <si>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</si>
  <si>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</si>
  <si>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</si>
  <si>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</si>
  <si>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</si>
  <si>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</si>
  <si>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</si>
  <si>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</si>
  <si>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</si>
  <si>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</si>
  <si>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</si>
  <si>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</si>
  <si>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</si>
  <si>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</si>
  <si>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</si>
  <si>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</si>
  <si>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</si>
  <si>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</si>
  <si>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</si>
  <si>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</si>
  <si>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</si>
  <si>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</si>
  <si>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</si>
  <si>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</si>
  <si>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</si>
  <si>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</si>
  <si>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</si>
  <si>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</si>
  <si>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</si>
  <si>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</si>
  <si>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</si>
  <si>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</si>
  <si>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</si>
  <si>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</si>
  <si>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</si>
  <si>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</si>
  <si>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</si>
  <si>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</si>
  <si>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</si>
  <si>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</si>
  <si>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</si>
  <si>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</si>
  <si>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</si>
  <si>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</si>
  <si>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</si>
  <si>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</si>
  <si>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</si>
  <si>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</si>
  <si>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</si>
  <si>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</si>
  <si>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</si>
  <si>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</si>
  <si>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</si>
  <si>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</si>
  <si>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</si>
  <si>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</si>
  <si>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</si>
  <si>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</si>
  <si>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</si>
  <si>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</si>
  <si>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</si>
  <si>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</si>
  <si>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</si>
  <si>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</si>
  <si>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</si>
  <si>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</si>
  <si>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</si>
  <si>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</si>
  <si>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</si>
  <si>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</si>
  <si>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</si>
  <si>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</si>
  <si>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</si>
  <si>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</si>
  <si>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</si>
  <si>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</si>
  <si>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</si>
  <si>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</si>
  <si>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</si>
  <si>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</si>
  <si>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</si>
  <si>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</si>
  <si>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</si>
  <si>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</si>
  <si>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</si>
  <si>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</si>
  <si>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</si>
  <si>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</si>
  <si>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</si>
  <si>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</si>
  <si>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</si>
  <si>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</si>
  <si>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</si>
  <si>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</si>
  <si>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</si>
  <si>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</si>
  <si>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</si>
  <si>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</si>
  <si>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</si>
  <si>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</si>
  <si>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</si>
  <si>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</si>
  <si>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</si>
  <si>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</si>
  <si>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</si>
  <si>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</si>
  <si>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</si>
  <si>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</si>
  <si>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</si>
  <si>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</si>
  <si>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</si>
  <si>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</si>
  <si>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</si>
  <si>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</si>
  <si>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</si>
  <si>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</si>
  <si>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</si>
  <si>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</si>
  <si>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</si>
  <si>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</si>
  <si>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</si>
  <si>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</si>
  <si>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</si>
  <si>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</si>
  <si>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</si>
  <si>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</si>
  <si>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</si>
  <si>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</si>
  <si>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</si>
  <si>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</si>
  <si>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</si>
  <si>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</si>
  <si>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</si>
  <si>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</si>
  <si>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</si>
  <si>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</si>
  <si>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</si>
  <si>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</si>
  <si>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</si>
  <si>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</si>
  <si>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</si>
  <si>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</si>
  <si>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</si>
  <si>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</si>
  <si>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</si>
  <si>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</si>
  <si>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</si>
  <si>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</si>
  <si>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</si>
  <si>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</si>
  <si>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</si>
  <si>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</si>
  <si>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</si>
  <si>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</si>
  <si>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</si>
  <si>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</si>
  <si>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</si>
  <si>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</si>
  <si>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</si>
  <si>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</si>
  <si>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</si>
  <si>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</si>
  <si>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</si>
  <si>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</si>
  <si>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</si>
  <si>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</si>
  <si>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</si>
  <si>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</si>
  <si>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</si>
  <si>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</si>
  <si>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</si>
  <si>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</si>
  <si>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</si>
  <si>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</si>
  <si>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</si>
  <si>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</si>
  <si>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</si>
  <si>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</si>
  <si>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</si>
  <si>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</si>
  <si>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</si>
  <si>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</si>
  <si>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</si>
  <si>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</si>
  <si>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</si>
  <si>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</si>
  <si>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</si>
  <si>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</si>
  <si>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</si>
  <si>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</si>
  <si>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</si>
  <si>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</si>
  <si>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</si>
  <si>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</si>
  <si>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</si>
  <si>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</si>
  <si>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</si>
  <si>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</si>
  <si>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</si>
  <si>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</si>
  <si>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</si>
  <si>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</si>
  <si>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</si>
  <si>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</si>
  <si>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</si>
  <si>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</si>
  <si>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</si>
  <si>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</si>
  <si>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</si>
  <si>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</si>
  <si>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</si>
  <si>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</si>
  <si>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</si>
  <si>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</si>
  <si>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</si>
  <si>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</si>
  <si>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</si>
  <si>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</si>
  <si>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</si>
  <si>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</si>
  <si>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</si>
  <si>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</si>
  <si>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</si>
  <si>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</si>
  <si>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</si>
  <si>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</si>
  <si>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</si>
  <si>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</si>
  <si>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</si>
  <si>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</si>
  <si>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</si>
  <si>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</si>
  <si>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</si>
  <si>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</si>
  <si>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</si>
  <si>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</si>
  <si>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</si>
  <si>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</si>
  <si>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</si>
  <si>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</si>
  <si>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</si>
  <si>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</si>
  <si>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</si>
  <si>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</si>
  <si>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</si>
  <si>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</si>
  <si>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</si>
  <si>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</si>
  <si>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</si>
  <si>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</si>
  <si>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</si>
  <si>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</si>
  <si>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</si>
  <si>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</si>
  <si>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</si>
  <si>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</si>
  <si>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</si>
  <si>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</si>
  <si>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</si>
  <si>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</si>
  <si>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</si>
  <si>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</si>
  <si>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</si>
  <si>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</si>
  <si>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</si>
  <si>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</si>
  <si>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</si>
  <si>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</si>
  <si>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</si>
  <si>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</si>
  <si>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</si>
  <si>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</si>
  <si>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</si>
  <si>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</si>
  <si>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</si>
  <si>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</si>
  <si>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</si>
  <si>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</si>
  <si>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</si>
  <si>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</si>
  <si>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</si>
  <si>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</si>
  <si>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</si>
  <si>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</si>
  <si>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</si>
  <si>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</si>
  <si>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</si>
  <si>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</si>
  <si>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</si>
  <si>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</si>
  <si>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</si>
  <si>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</si>
  <si>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</si>
  <si>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</si>
  <si>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</si>
  <si>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</si>
  <si>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</si>
  <si>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</si>
  <si>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</si>
  <si>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</si>
  <si>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</si>
  <si>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</si>
  <si>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</si>
  <si>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</si>
  <si>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</si>
  <si>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</si>
  <si>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</si>
  <si>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</si>
  <si>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</si>
  <si>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</si>
  <si>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</si>
  <si>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</si>
  <si>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</si>
  <si>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</si>
  <si>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</si>
  <si>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</si>
  <si>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</si>
  <si>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</si>
  <si>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</si>
  <si>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</si>
  <si>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</si>
  <si>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</si>
  <si>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</si>
  <si>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</si>
  <si>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</si>
  <si>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</si>
  <si>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</si>
  <si>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</si>
  <si>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</si>
  <si>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</si>
  <si>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</si>
  <si>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</si>
  <si>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</si>
  <si>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</si>
  <si>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</si>
  <si>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</si>
  <si>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</si>
  <si>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</si>
  <si>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</si>
  <si>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</si>
  <si>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</si>
  <si>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</si>
  <si>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</si>
  <si>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</si>
  <si>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</si>
  <si>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</si>
  <si>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</si>
  <si>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</si>
  <si>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</si>
  <si>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</si>
  <si>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</si>
  <si>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</si>
  <si>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</si>
  <si>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</si>
  <si>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</si>
  <si>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</si>
  <si>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</si>
  <si>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</si>
  <si>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</si>
  <si>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</si>
  <si>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</si>
  <si>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</si>
  <si>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</si>
  <si>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</si>
  <si>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</si>
  <si>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</si>
  <si>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</si>
  <si>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</si>
  <si>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</si>
  <si>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</si>
  <si>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</si>
  <si>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</si>
  <si>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</si>
  <si>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</si>
  <si>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</si>
  <si>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</si>
  <si>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</si>
  <si>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</si>
  <si>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</si>
  <si>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</si>
  <si>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</si>
  <si>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</si>
  <si>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</si>
  <si>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</si>
  <si>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</si>
  <si>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</si>
  <si>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</si>
  <si>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</si>
  <si>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</si>
  <si>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</si>
  <si>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</si>
  <si>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</si>
  <si>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</si>
  <si>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</si>
  <si>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</si>
  <si>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</si>
  <si>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</si>
  <si>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</si>
  <si>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</si>
  <si>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</si>
  <si>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</si>
  <si>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</si>
  <si>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</si>
  <si>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</si>
  <si>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</si>
  <si>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</si>
  <si>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</si>
  <si>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</si>
  <si>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</si>
  <si>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</si>
  <si>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</si>
  <si>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</si>
  <si>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</si>
  <si>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</si>
  <si>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</si>
  <si>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</si>
  <si>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</si>
  <si>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</si>
  <si>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</si>
  <si>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</si>
  <si>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</si>
  <si>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</si>
  <si>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</si>
  <si>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</si>
  <si>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</si>
  <si>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</si>
  <si>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</si>
  <si>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</si>
  <si>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</si>
  <si>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</si>
  <si>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</si>
  <si>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</si>
  <si>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</si>
  <si>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</si>
  <si>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</si>
  <si>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</si>
  <si>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</si>
  <si>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</si>
  <si>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</si>
  <si>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</si>
  <si>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</si>
  <si>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</si>
  <si>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</si>
  <si>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</si>
  <si>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</si>
  <si>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</si>
  <si>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</si>
  <si>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</si>
  <si>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</si>
  <si>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</si>
  <si>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</si>
  <si>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</si>
  <si>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</si>
  <si>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</si>
  <si>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</si>
  <si>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</si>
  <si>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</si>
  <si>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</si>
  <si>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</si>
  <si>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</si>
  <si>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</si>
  <si>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</si>
  <si>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</si>
  <si>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</si>
  <si>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</si>
  <si>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</si>
  <si>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</si>
  <si>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</si>
  <si>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</si>
  <si>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</si>
  <si>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</si>
  <si>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</si>
  <si>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</si>
  <si>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</si>
  <si>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</si>
  <si>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</si>
  <si>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</si>
  <si>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</si>
  <si>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</si>
  <si>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</si>
  <si>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</si>
  <si>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</si>
  <si>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</si>
  <si>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</si>
  <si>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</si>
  <si>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</si>
  <si>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</si>
  <si>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</si>
  <si>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</si>
  <si>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</si>
  <si>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</si>
  <si>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</si>
  <si>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</si>
  <si>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</si>
  <si>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</si>
  <si>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</si>
  <si>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</si>
  <si>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</si>
  <si>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</si>
  <si>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</si>
  <si>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</si>
  <si>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</si>
  <si>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</si>
  <si>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</si>
  <si>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</si>
  <si>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</si>
  <si>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</si>
  <si>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</si>
  <si>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</si>
  <si>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</si>
  <si>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</si>
  <si>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</si>
  <si>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</si>
  <si>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</si>
  <si>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</si>
  <si>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</si>
  <si>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</si>
  <si>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</si>
  <si>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</si>
  <si>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</si>
  <si>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</si>
  <si>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</si>
  <si>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</si>
  <si>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</si>
  <si>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</si>
  <si>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</si>
  <si>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</si>
  <si>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</si>
  <si>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</si>
  <si>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</si>
  <si>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</si>
  <si>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</si>
  <si>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</si>
  <si>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</si>
  <si>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</si>
  <si>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</si>
  <si>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</si>
  <si>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</si>
  <si>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</si>
  <si>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</si>
  <si>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</si>
  <si>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</si>
  <si>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</si>
  <si>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</si>
  <si>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</si>
  <si>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</si>
  <si>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</si>
  <si>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</si>
  <si>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</si>
  <si>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</si>
  <si>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</si>
  <si>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</si>
  <si>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</si>
  <si>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</si>
  <si>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</si>
  <si>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</si>
  <si>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</si>
  <si>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</si>
  <si>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</si>
  <si>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</si>
  <si>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</si>
  <si>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</si>
  <si>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</si>
  <si>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</si>
  <si>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</si>
  <si>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</si>
  <si>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</si>
  <si>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</si>
  <si>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</si>
  <si>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</si>
  <si>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</si>
  <si>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</si>
  <si>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</si>
  <si>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</si>
  <si>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</si>
  <si>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</si>
  <si>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</si>
  <si>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</si>
  <si>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</si>
  <si>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</si>
  <si>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</si>
  <si>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</si>
  <si>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</si>
  <si>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</si>
  <si>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</si>
  <si>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</si>
  <si>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</si>
  <si>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</si>
  <si>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</si>
  <si>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</si>
  <si>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</si>
  <si>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</si>
  <si>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</si>
  <si>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</si>
  <si>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</si>
  <si>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</si>
  <si>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</si>
  <si>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</si>
  <si>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</si>
  <si>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</si>
  <si>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</si>
  <si>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</si>
  <si>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</si>
  <si>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</si>
  <si>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</si>
  <si>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</si>
  <si>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</si>
  <si>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</si>
  <si>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</si>
  <si>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</si>
  <si>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</si>
  <si>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</si>
  <si>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</si>
  <si>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</si>
  <si>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</si>
  <si>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</si>
  <si>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</si>
  <si>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</si>
  <si>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</si>
  <si>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</si>
  <si>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</si>
  <si>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</si>
  <si>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</si>
  <si>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</si>
  <si>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</si>
  <si>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</si>
  <si>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</si>
  <si>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</si>
  <si>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</si>
  <si>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</si>
  <si>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</si>
  <si>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</si>
  <si>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</si>
  <si>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</si>
  <si>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</si>
  <si>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</si>
  <si>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</si>
  <si>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</si>
  <si>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</si>
  <si>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</si>
  <si>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</si>
  <si>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</si>
  <si>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</si>
  <si>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</si>
  <si>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</si>
  <si>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</si>
  <si>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</si>
  <si>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</si>
  <si>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</si>
  <si>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</si>
  <si>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</si>
  <si>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</si>
  <si>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</si>
  <si>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</si>
  <si>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</si>
  <si>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</si>
  <si>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</si>
  <si>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</si>
  <si>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</si>
  <si>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</si>
  <si>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</si>
  <si>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</si>
  <si>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</si>
  <si>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</si>
  <si>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</si>
  <si>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</si>
  <si>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</si>
  <si>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</si>
  <si>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</si>
  <si>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</si>
  <si>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</si>
  <si>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</si>
  <si>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</si>
  <si>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</si>
  <si>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</si>
  <si>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</si>
  <si>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</si>
  <si>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</si>
  <si>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</si>
  <si>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</si>
  <si>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</si>
  <si>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</si>
  <si>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</si>
  <si>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</si>
  <si>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</si>
  <si>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</si>
  <si>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</si>
  <si>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</si>
  <si>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</si>
  <si>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</si>
  <si>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</si>
  <si>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</si>
  <si>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</si>
  <si>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</si>
  <si>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</si>
  <si>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</si>
  <si>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</si>
  <si>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</si>
  <si>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</si>
  <si>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</si>
  <si>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</si>
  <si>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</si>
  <si>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</si>
  <si>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</si>
  <si>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</si>
  <si>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</si>
  <si>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</si>
  <si>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</si>
  <si>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</si>
  <si>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</si>
  <si>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</si>
  <si>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</si>
  <si>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</si>
  <si>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</si>
  <si>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</si>
  <si>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</si>
  <si>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</si>
  <si>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</si>
  <si>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</si>
  <si>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</si>
  <si>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</si>
  <si>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</si>
  <si>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</si>
  <si>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</si>
  <si>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</si>
  <si>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</si>
  <si>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</si>
  <si>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</si>
  <si>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</si>
  <si>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</si>
  <si>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</si>
  <si>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</si>
  <si>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</si>
  <si>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</si>
  <si>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</si>
  <si>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</si>
  <si>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</si>
  <si>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</si>
  <si>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</si>
  <si>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</si>
  <si>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</si>
  <si>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</si>
  <si>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</si>
  <si>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</si>
  <si>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</si>
  <si>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</si>
  <si>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</si>
  <si>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</si>
  <si>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</si>
  <si>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</si>
  <si>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</si>
  <si>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</si>
  <si>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</si>
  <si>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</si>
  <si>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</si>
  <si>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</si>
  <si>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</si>
  <si>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</si>
  <si>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</si>
  <si>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</si>
  <si>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</si>
  <si>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</si>
  <si>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</si>
  <si>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</si>
  <si>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</si>
  <si>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</si>
  <si>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</si>
  <si>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</si>
  <si>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</si>
  <si>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</si>
  <si>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</si>
  <si>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</si>
  <si>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</si>
  <si>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</si>
  <si>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</si>
  <si>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</si>
  <si>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</si>
  <si>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</si>
  <si>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</si>
  <si>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</si>
  <si>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</si>
  <si>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</si>
  <si>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</si>
  <si>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</si>
  <si>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</si>
  <si>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</si>
  <si>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</si>
  <si>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</si>
  <si>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</si>
  <si>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</si>
  <si>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</si>
  <si>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</si>
  <si>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</si>
  <si>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</si>
  <si>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 xml:space="preserve">TP não solicitou intervalo/ 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</si>
  <si>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</si>
  <si>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</si>
  <si>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</si>
  <si>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</si>
  <si>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</si>
  <si>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</si>
  <si>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</si>
  <si>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</si>
  <si>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</si>
  <si>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</si>
  <si>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</si>
  <si>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</si>
  <si>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</si>
  <si>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</si>
  <si>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</si>
  <si>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</si>
  <si>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</si>
  <si>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</si>
  <si>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</si>
  <si>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</si>
  <si>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</si>
  <si>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</si>
  <si>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</si>
  <si>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</si>
  <si>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</si>
  <si>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</si>
  <si>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</si>
  <si>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</si>
  <si>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</si>
  <si>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</si>
  <si>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Descarga de jacaré km178+400 via 2 (20min); Descarga de 400 dormentes km168+000 (30min); - Recolher dormentes km187+000 ao km 189+000 (60min)</t>
  </si>
  <si>
    <t>Deslocamento e recolhimento das TP's na serra / gira em ZXW e retona</t>
  </si>
  <si>
    <t xml:space="preserve">Substituição de dormetnes + nivelamento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</si>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</sst>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73" activePane="bottomRight" state="frozen"/>
      <selection pane="bottomRight" activeCell="N305" sqref="N3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t="34.5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0.46736111111111112</v>
      </c>
      <c r="AT251" s="39">
        <v>0.52083333333333337</v>
      </c>
      <c r="AU251" s="39"/>
      <c r="AV251" s="39"/>
      <c r="AW251" s="39"/>
      <c r="AX251" s="39"/>
      <c r="AY251" s="293">
        <f t="shared" si="25"/>
        <v>5.3472222222222254E-2</v>
      </c>
      <c r="AZ251" s="14"/>
      <c r="BA251" s="72">
        <v>1</v>
      </c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Intervalo</v>
      </c>
      <c r="BR251" s="19">
        <f t="shared" si="27"/>
        <v>0.96250000000000058</v>
      </c>
      <c r="BS251" s="19">
        <f t="shared" si="28"/>
        <v>1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1360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1361</v>
      </c>
      <c r="BK259" s="17" t="s">
        <v>1361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 hidden="1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1361</v>
      </c>
      <c r="BK260" s="17" t="s">
        <v>1361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1362</v>
      </c>
      <c r="BK261" s="17" t="s">
        <v>1363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1363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1364</v>
      </c>
      <c r="BK262" s="17" t="s">
        <v>1365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1363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1364</v>
      </c>
      <c r="BK263" s="17" t="s">
        <v>1365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1363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1364</v>
      </c>
      <c r="BK264" s="17" t="s">
        <v>1365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1363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1364</v>
      </c>
      <c r="BK265" s="17" t="s">
        <v>1365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1363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1364</v>
      </c>
      <c r="BK266" s="17" t="s">
        <v>1365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1363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1366</v>
      </c>
      <c r="BK268" s="17" t="s">
        <v>1366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1366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1367</v>
      </c>
      <c r="BK271" s="17" t="s">
        <v>1367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1367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1368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1369</v>
      </c>
      <c r="BK273" s="17" t="s">
        <v>1369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1369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1368</v>
      </c>
      <c r="BK276" s="17" t="s">
        <v>1368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1368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1370</v>
      </c>
      <c r="BK277" s="17" t="s">
        <v>1370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1370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1371</v>
      </c>
      <c r="BK278" s="17" t="s">
        <v>1371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1371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1372</v>
      </c>
      <c r="BK279" s="17" t="s">
        <v>1372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1372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1373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1374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1375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1376</v>
      </c>
      <c r="BK280" s="17" t="s">
        <v>1376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1376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/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/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/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>
        <f t="shared" si="25"/>
        <v>0</v>
      </c>
      <c r="AZ285" s="14"/>
      <c r="BA285" s="72"/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29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/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>
        <f t="shared" si="25"/>
        <v>0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Produção e Intervalo</v>
      </c>
      <c r="BR286" s="19">
        <f t="shared" si="27"/>
        <v>0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1377</v>
      </c>
      <c r="X287" s="218" t="s">
        <v>664</v>
      </c>
      <c r="Y287" s="158"/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>
        <f t="shared" si="25"/>
        <v>0</v>
      </c>
      <c r="AZ287" s="14"/>
      <c r="BA287" s="72"/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/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/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29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/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/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/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/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/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/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/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29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/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>
        <f t="shared" si="31"/>
        <v>0</v>
      </c>
      <c r="AZ298" s="14"/>
      <c r="BA298" s="72"/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/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1378</v>
      </c>
      <c r="X300" s="218" t="s">
        <v>664</v>
      </c>
      <c r="Y300" s="158"/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>
        <f t="shared" si="31"/>
        <v>0</v>
      </c>
      <c r="AZ300" s="14"/>
      <c r="BA300" s="72"/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Produção e Intervalo</v>
      </c>
      <c r="BR300" s="19">
        <f t="shared" si="33"/>
        <v>0</v>
      </c>
      <c r="BS300" s="19">
        <f t="shared" si="34"/>
        <v>0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/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0</v>
      </c>
      <c r="AZ301" s="14"/>
      <c r="BA301" s="72"/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Produção e Intervalo</v>
      </c>
      <c r="BR301" s="19">
        <f t="shared" ref="BR301:BR364" si="38">IF(OR(B301="",F301=""),"*",AY301/P301)</f>
        <v>0</v>
      </c>
      <c r="BS301" s="19">
        <f t="shared" ref="BS301:BS364" si="39">IF(OR(B301="",F301=""),"*",BA301/Q301)</f>
        <v>0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/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84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/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>V9846003</v>
      </c>
      <c r="B305" s="171">
        <v>46003</v>
      </c>
      <c r="C305" s="8">
        <f>IF(BS_CONTROLE[[#This Row],[DATA]]="","",WEEKNUM(BS_CONTROLE[[#This Row],[DATA]]))</f>
        <v>50</v>
      </c>
      <c r="D305" s="52" t="s">
        <v>1373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109ZPT</v>
      </c>
      <c r="O305" s="173">
        <v>0.33333333333333331</v>
      </c>
      <c r="P305" s="173">
        <v>4.1666666666666664E-2</v>
      </c>
      <c r="Q305" s="217">
        <v>1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/>
      <c r="W305" s="261"/>
      <c r="X305" s="218"/>
      <c r="Y305" s="158"/>
      <c r="Z305" s="158"/>
      <c r="AA305" s="217"/>
      <c r="AB305" s="172"/>
      <c r="AC305" s="172"/>
      <c r="AD305" s="316"/>
      <c r="AE305" s="217"/>
      <c r="AF305" s="217"/>
      <c r="AG305" s="217"/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109ZPT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Produção e Intervalo</v>
      </c>
      <c r="BR305" s="19">
        <f t="shared" si="38"/>
        <v>0</v>
      </c>
      <c r="BS305" s="19">
        <f t="shared" si="39"/>
        <v>0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1379</v>
      </c>
      <c r="X307" s="218" t="s">
        <v>664</v>
      </c>
      <c r="Y307" s="158"/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1379</v>
      </c>
      <c r="X308" s="218" t="s">
        <v>664</v>
      </c>
      <c r="Y308" s="158"/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/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/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5 V284:V285 V286:Y298 V306:Y306 X305:Y305 V310:Y450 W307:Y308 X309:Y309 V302:Y302 V304:Y304 W303:Y303 X299:Y30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" name="Range1_19_1"/>
    <protectedRange sqref="AA27:AC27 AA25:AE25 AA75:AC75 AA103:AC103 AA148:AE148 AA151:AC151 AA212:AE212 AA305:AE305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4" operator="equal">
      <formula>"ERRO"</formula>
    </cfRule>
  </conditionalFormatting>
  <conditionalFormatting sqref="X4 Y475:Y550 Y1:Z157 Y159:Z474">
    <cfRule type="cellIs" dxfId="140" priority="18423" operator="equal">
      <formula>"OPORTUNIDADE"</formula>
    </cfRule>
  </conditionalFormatting>
  <conditionalFormatting sqref="AZ6:AZ522">
    <cfRule type="expression" dxfId="139" priority="18418">
      <formula>$BU6=1</formula>
    </cfRule>
  </conditionalFormatting>
  <conditionalFormatting sqref="BQ6:BQ599">
    <cfRule type="cellIs" dxfId="138" priority="18429" operator="equal">
      <formula>"Produção e Intervalo"</formula>
    </cfRule>
    <cfRule type="cellIs" dxfId="137" priority="18430" operator="equal">
      <formula>"Aderente"</formula>
    </cfRule>
    <cfRule type="cellIs" dxfId="136" priority="18431" operator="equal">
      <formula>"Intervalo"</formula>
    </cfRule>
    <cfRule type="cellIs" dxfId="135" priority="18432" operator="equal">
      <formula>"Produção"</formula>
    </cfRule>
    <cfRule type="cellIs" dxfId="134" priority="18433" operator="equal">
      <formula>"ERRO"</formula>
    </cfRule>
  </conditionalFormatting>
  <conditionalFormatting sqref="BR6:BS552">
    <cfRule type="cellIs" dxfId="133" priority="18411" operator="equal">
      <formula>"*"</formula>
    </cfRule>
    <cfRule type="cellIs" dxfId="132" priority="18412" operator="greaterThanOrEqual">
      <formula>1</formula>
    </cfRule>
    <cfRule type="cellIs" dxfId="131" priority="18413" operator="lessThan">
      <formula>1</formula>
    </cfRule>
  </conditionalFormatting>
  <conditionalFormatting sqref="X475:X522 Y475:Y550 Y6:Z157 Y159:Z474">
    <cfRule type="cellIs" dxfId="130" priority="18359" operator="equal">
      <formula>"NÃO"</formula>
    </cfRule>
    <cfRule type="cellIs" dxfId="129" priority="18360" operator="equal">
      <formula>"SIM"</formula>
    </cfRule>
  </conditionalFormatting>
  <conditionalFormatting sqref="X475:X522">
    <cfRule type="cellIs" dxfId="128" priority="18358" operator="equal">
      <formula>"OPORTUNIDADE"</formula>
    </cfRule>
  </conditionalFormatting>
  <conditionalFormatting sqref="Z475:Z522">
    <cfRule type="cellIs" dxfId="127" priority="18356" operator="equal">
      <formula>"NÃO"</formula>
    </cfRule>
    <cfRule type="cellIs" dxfId="126" priority="18357" operator="equal">
      <formula>"SIM"</formula>
    </cfRule>
  </conditionalFormatting>
  <conditionalFormatting sqref="Z475:Z522">
    <cfRule type="cellIs" dxfId="125" priority="18355" operator="equal">
      <formula>"OPORTUNIDADE"</formula>
    </cfRule>
  </conditionalFormatting>
  <conditionalFormatting sqref="Y1048575:Y1048576">
    <cfRule type="cellIs" dxfId="124" priority="18240" operator="equal">
      <formula>"OPORTUNIDADE"</formula>
    </cfRule>
  </conditionalFormatting>
  <conditionalFormatting sqref="Y1048575:Y1048576">
    <cfRule type="cellIs" dxfId="123" priority="18238" operator="equal">
      <formula>"NÃO"</formula>
    </cfRule>
    <cfRule type="cellIs" dxfId="122" priority="18239" operator="equal">
      <formula>"SIM"</formula>
    </cfRule>
  </conditionalFormatting>
  <conditionalFormatting sqref="Z523:Z548">
    <cfRule type="cellIs" dxfId="121" priority="17975" operator="equal">
      <formula>"OPORTUNIDADE"</formula>
    </cfRule>
  </conditionalFormatting>
  <conditionalFormatting sqref="Z523:Z548">
    <cfRule type="cellIs" dxfId="120" priority="17973" operator="equal">
      <formula>"NÃO"</formula>
    </cfRule>
    <cfRule type="cellIs" dxfId="119" priority="17974" operator="equal">
      <formula>"SIM"</formula>
    </cfRule>
  </conditionalFormatting>
  <conditionalFormatting sqref="X549">
    <cfRule type="cellIs" dxfId="118" priority="17961" operator="equal">
      <formula>"NÃO"</formula>
    </cfRule>
    <cfRule type="cellIs" dxfId="117" priority="17962" operator="equal">
      <formula>"SIM"</formula>
    </cfRule>
  </conditionalFormatting>
  <conditionalFormatting sqref="X549">
    <cfRule type="cellIs" dxfId="116" priority="17960" operator="equal">
      <formula>"OPORTUNIDADE"</formula>
    </cfRule>
  </conditionalFormatting>
  <conditionalFormatting sqref="Z549">
    <cfRule type="cellIs" dxfId="115" priority="17958" operator="equal">
      <formula>"NÃO"</formula>
    </cfRule>
    <cfRule type="cellIs" dxfId="114" priority="17959" operator="equal">
      <formula>"SIM"</formula>
    </cfRule>
  </conditionalFormatting>
  <conditionalFormatting sqref="Z549">
    <cfRule type="cellIs" dxfId="113" priority="17957" operator="equal">
      <formula>"OPORTUNIDADE"</formula>
    </cfRule>
  </conditionalFormatting>
  <conditionalFormatting sqref="BI549">
    <cfRule type="iconSet" priority="1796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7">
      <iconSet showValue="0">
        <cfvo type="percent" val="0"/>
        <cfvo type="num" val="1"/>
        <cfvo type="num" val="1" gte="0"/>
      </iconSet>
    </cfRule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7">
      <formula>$BU492=1</formula>
    </cfRule>
  </conditionalFormatting>
  <conditionalFormatting sqref="AZ525:AZ549">
    <cfRule type="expression" dxfId="111" priority="18737">
      <formula>$BU497=1</formula>
    </cfRule>
  </conditionalFormatting>
  <conditionalFormatting sqref="BI523:BI548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0">
      <iconSet showValue="0">
        <cfvo type="percent" val="0"/>
        <cfvo type="num" val="1"/>
        <cfvo type="num" val="1" gte="0"/>
      </iconSet>
    </cfRule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2" operator="equal">
      <formula>"*"</formula>
    </cfRule>
    <cfRule type="cellIs" dxfId="109" priority="13373" operator="greaterThanOrEqual">
      <formula>1</formula>
    </cfRule>
    <cfRule type="cellIs" dxfId="108" priority="13374" operator="lessThan">
      <formula>1</formula>
    </cfRule>
  </conditionalFormatting>
  <conditionalFormatting sqref="BJ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0" operator="equal">
      <formula>"OPORTUNIDADE"</formula>
    </cfRule>
  </conditionalFormatting>
  <conditionalFormatting sqref="Y15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O6:BO208 BO210:BO599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0">
      <iconSet showValue="0">
        <cfvo type="percent" val="0"/>
        <cfvo type="num" val="1"/>
        <cfvo type="num" val="1" gte="0"/>
      </iconSet>
    </cfRule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6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599">
    <cfRule type="iconSet" priority="1881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1380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1381</v>
      </c>
      <c r="C4" s="331" t="s">
        <v>1382</v>
      </c>
      <c r="D4" s="331" t="s">
        <v>1383</v>
      </c>
      <c r="E4" s="331" t="s">
        <v>1384</v>
      </c>
      <c r="F4" s="331" t="s">
        <v>8</v>
      </c>
      <c r="G4" s="331" t="s">
        <v>1385</v>
      </c>
    </row>
    <row r="5" spans="2:8">
      <c r="B5" s="334" t="s">
        <v>1149</v>
      </c>
      <c r="C5" s="334">
        <v>314978</v>
      </c>
      <c r="D5" s="334" t="s">
        <v>1386</v>
      </c>
      <c r="E5" s="334" t="s">
        <v>537</v>
      </c>
      <c r="F5" s="334" t="s">
        <v>101</v>
      </c>
      <c r="G5" s="335">
        <v>46143</v>
      </c>
    </row>
    <row r="6" spans="2:8">
      <c r="B6" s="334" t="s">
        <v>1387</v>
      </c>
      <c r="C6" s="334">
        <v>256790</v>
      </c>
      <c r="D6" s="334" t="s">
        <v>1388</v>
      </c>
      <c r="E6" s="334" t="s">
        <v>537</v>
      </c>
      <c r="F6" s="334" t="s">
        <v>1389</v>
      </c>
      <c r="G6" s="335">
        <v>45992</v>
      </c>
    </row>
    <row r="7" spans="2:8">
      <c r="B7" s="334" t="s">
        <v>1390</v>
      </c>
      <c r="C7" s="334">
        <v>265193</v>
      </c>
      <c r="D7" s="334" t="s">
        <v>1391</v>
      </c>
      <c r="E7" s="334" t="s">
        <v>538</v>
      </c>
      <c r="F7" s="334" t="s">
        <v>1392</v>
      </c>
      <c r="G7" s="334" t="s">
        <v>1393</v>
      </c>
    </row>
    <row r="8" spans="2:8">
      <c r="B8" s="334" t="s">
        <v>1394</v>
      </c>
      <c r="C8" s="334">
        <v>293716</v>
      </c>
      <c r="D8" s="334" t="s">
        <v>1395</v>
      </c>
      <c r="E8" s="334" t="s">
        <v>538</v>
      </c>
      <c r="F8" s="334" t="s">
        <v>1392</v>
      </c>
      <c r="G8" s="335">
        <v>46204</v>
      </c>
    </row>
    <row r="9" spans="2:8">
      <c r="B9" s="334" t="s">
        <v>1396</v>
      </c>
      <c r="C9" s="334">
        <v>257258</v>
      </c>
      <c r="D9" s="334" t="s">
        <v>1397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1398</v>
      </c>
      <c r="C10" s="334">
        <v>371147</v>
      </c>
      <c r="D10" s="334" t="s">
        <v>1399</v>
      </c>
      <c r="E10" s="334" t="s">
        <v>539</v>
      </c>
      <c r="F10" s="334" t="s">
        <v>144</v>
      </c>
      <c r="G10" s="334" t="s">
        <v>1393</v>
      </c>
    </row>
    <row r="11" spans="2:8">
      <c r="B11" s="334" t="s">
        <v>1400</v>
      </c>
      <c r="C11" s="334">
        <v>259230</v>
      </c>
      <c r="D11" s="334" t="s">
        <v>1401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1402</v>
      </c>
      <c r="C12" s="334">
        <v>370705</v>
      </c>
      <c r="D12" s="334"/>
      <c r="E12" s="334" t="s">
        <v>539</v>
      </c>
      <c r="F12" s="334" t="s">
        <v>144</v>
      </c>
      <c r="G12" s="334" t="s">
        <v>1393</v>
      </c>
    </row>
    <row r="13" spans="2:8">
      <c r="B13" s="334" t="s">
        <v>1403</v>
      </c>
      <c r="C13" s="334">
        <v>258542</v>
      </c>
      <c r="D13" s="334" t="s">
        <v>1404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1405</v>
      </c>
      <c r="C14" s="334">
        <v>257050</v>
      </c>
      <c r="D14" s="334" t="s">
        <v>1406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1407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1408</v>
      </c>
      <c r="E3" s="326" t="s">
        <v>1409</v>
      </c>
      <c r="F3" s="326" t="s">
        <v>1410</v>
      </c>
      <c r="G3" s="331" t="s">
        <v>1411</v>
      </c>
      <c r="H3" s="326" t="s">
        <v>1412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1413</v>
      </c>
      <c r="H4" s="329"/>
    </row>
    <row r="5" spans="3:8" ht="29.25">
      <c r="C5" s="327" t="s">
        <v>537</v>
      </c>
      <c r="D5" s="327" t="s">
        <v>1414</v>
      </c>
      <c r="E5" s="328">
        <v>46000</v>
      </c>
      <c r="F5" s="327">
        <v>9000</v>
      </c>
      <c r="G5" s="332" t="s">
        <v>1415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1416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1417</v>
      </c>
      <c r="G7" s="333" t="s">
        <v>1418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1419</v>
      </c>
      <c r="H8" s="327"/>
    </row>
    <row r="9" spans="3:8">
      <c r="C9" s="327" t="s">
        <v>464</v>
      </c>
      <c r="D9" s="327" t="s">
        <v>1420</v>
      </c>
      <c r="E9" s="328">
        <v>45993</v>
      </c>
      <c r="F9" s="327">
        <v>12000</v>
      </c>
      <c r="G9" s="332" t="s">
        <v>1421</v>
      </c>
      <c r="H9" s="327"/>
    </row>
    <row r="10" spans="3:8" ht="29.25">
      <c r="C10" s="327" t="s">
        <v>464</v>
      </c>
      <c r="D10" s="327" t="s">
        <v>1422</v>
      </c>
      <c r="E10" s="328">
        <v>45993</v>
      </c>
      <c r="F10" s="327">
        <v>9000</v>
      </c>
      <c r="G10" s="332" t="s">
        <v>1423</v>
      </c>
      <c r="H10" s="327"/>
    </row>
    <row r="11" spans="3:8" ht="29.25">
      <c r="C11" s="327" t="s">
        <v>464</v>
      </c>
      <c r="D11" s="327" t="s">
        <v>1424</v>
      </c>
      <c r="E11" s="328">
        <v>45993</v>
      </c>
      <c r="F11" s="327">
        <v>10000</v>
      </c>
      <c r="G11" s="332" t="s">
        <v>1423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1425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1426</v>
      </c>
      <c r="W1" s="396"/>
      <c r="X1" s="396"/>
      <c r="Y1" s="104"/>
    </row>
    <row r="2" spans="1:25" s="101" customFormat="1" ht="11.25" customHeight="1">
      <c r="A2" s="105" t="s">
        <v>1427</v>
      </c>
      <c r="B2" s="105" t="s">
        <v>1428</v>
      </c>
      <c r="C2" s="105" t="s">
        <v>313</v>
      </c>
      <c r="D2" s="106" t="s">
        <v>871</v>
      </c>
      <c r="E2" s="106" t="s">
        <v>872</v>
      </c>
      <c r="F2" s="106" t="s">
        <v>1429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1430</v>
      </c>
      <c r="U2" s="108" t="s">
        <v>874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850</v>
      </c>
      <c r="X281" s="112">
        <f ca="1">_xlfn.XLOOKUP(G281&amp;$X$2,BS_CONTROLE[CHAVE],BS_CONTROLE[Quantidade_11],"-")</f>
        <v>500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2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45</v>
      </c>
      <c r="X297" s="112">
        <f ca="1">_xlfn.XLOOKUP(G297&amp;$X$2,BS_CONTROLE[CHAVE],BS_CONTROLE[Quantidade_11],"-")</f>
        <v>1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300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>
        <f>IF(SP_SUL!B305="","*",SP_SUL!B305)</f>
        <v>46003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109ZPT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0.33333333333333331</v>
      </c>
      <c r="R303" s="128">
        <f>IF(SP_SUL!P305="","*",SP_SUL!P305)</f>
        <v>4.1666666666666664E-2</v>
      </c>
      <c r="S303" s="110" t="str">
        <f>IF(SP_SUL!Q305="","*",CONCATENATE(SP_SUL!Q305," ",SP_SUL!R305))</f>
        <v>1 KM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dormetnes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dormetnes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1432</v>
      </c>
      <c r="D5" s="398"/>
      <c r="E5" s="398"/>
      <c r="F5" s="398"/>
      <c r="G5" s="398"/>
      <c r="H5" s="398"/>
      <c r="I5" s="398"/>
      <c r="J5" s="399"/>
      <c r="K5" s="400" t="s">
        <v>1433</v>
      </c>
      <c r="L5" s="401"/>
      <c r="M5" s="401"/>
      <c r="N5" s="401"/>
      <c r="O5" s="402" t="s">
        <v>1434</v>
      </c>
      <c r="P5" s="403"/>
      <c r="Q5" s="404"/>
    </row>
    <row r="6" spans="1:17" s="94" customFormat="1" ht="15.75" customHeight="1">
      <c r="A6" s="88" t="s">
        <v>1429</v>
      </c>
      <c r="B6" s="95" t="s">
        <v>1428</v>
      </c>
      <c r="C6" s="96" t="s">
        <v>871</v>
      </c>
      <c r="D6" s="97" t="s">
        <v>872</v>
      </c>
      <c r="E6" s="96" t="s">
        <v>1435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1436</v>
      </c>
      <c r="M6" s="139" t="s">
        <v>335</v>
      </c>
      <c r="N6" s="140" t="s">
        <v>866</v>
      </c>
      <c r="O6" s="246" t="s">
        <v>909</v>
      </c>
      <c r="P6" s="157"/>
      <c r="Q6" s="193" t="s">
        <v>1437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>
        <f>IF(SP_SUL!B305="","*",SP_SUL!B305)</f>
        <v>46003</v>
      </c>
      <c r="B300" s="99" t="str">
        <f>IF(SP_SUL!X305="","*",SP_SUL!X305)</f>
        <v>*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0.33333333333333331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1438</v>
      </c>
      <c r="C2" s="96" t="s">
        <v>856</v>
      </c>
      <c r="D2" s="96" t="s">
        <v>858</v>
      </c>
      <c r="E2" s="96" t="s">
        <v>1439</v>
      </c>
      <c r="F2" s="96" t="s">
        <v>1440</v>
      </c>
      <c r="G2" s="96" t="s">
        <v>1441</v>
      </c>
      <c r="H2" s="96" t="s">
        <v>1442</v>
      </c>
      <c r="I2" s="96" t="s">
        <v>1443</v>
      </c>
      <c r="J2" s="96" t="s">
        <v>1444</v>
      </c>
      <c r="K2" s="131" t="s">
        <v>1445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*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*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*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*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*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*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*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*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*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*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*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*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*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*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*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>
        <f>IF(SP_SUL!B305="","*",SP_SUL!B305)</f>
        <v>46003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*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*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2025-12-11T17:38:54Z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