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620" documentId="120_S{118792C3-22EF-5104-A093-F22BFE3913F3}" xr6:coauthVersionLast="47" xr6:coauthVersionMax="47" xr10:uidLastSave="{A9EFB4A6-1A10-4970-B483-9DD87D9F514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15" l="1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R35" i="15" s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R37" i="15" s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AJ45" i="1"/>
  <c r="AK45" i="1"/>
  <c r="K45" i="10" s="1"/>
  <c r="AL45" i="1"/>
  <c r="AO45" i="1"/>
  <c r="BE45" i="1" s="1" a="1"/>
  <c r="BE45" i="1" s="1"/>
  <c r="AP45" i="1"/>
  <c r="M45" i="10" s="1"/>
  <c r="AQ45" i="1"/>
  <c r="BB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 s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 s="1"/>
  <c r="BR51" i="1"/>
  <c r="BS51" i="1"/>
  <c r="BT51" i="1"/>
  <c r="A52" i="1"/>
  <c r="C52" i="1"/>
  <c r="G52" i="1"/>
  <c r="M52" i="1" a="1"/>
  <c r="M52" i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 s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/>
  <c r="E55" i="15" s="1"/>
  <c r="U58" i="1" a="1"/>
  <c r="U58" i="1" s="1"/>
  <c r="AI58" i="1"/>
  <c r="AJ58" i="1"/>
  <c r="AK58" i="1"/>
  <c r="K58" i="10" s="1"/>
  <c r="AL58" i="1"/>
  <c r="AO58" i="1"/>
  <c r="BE58" i="1" s="1" a="1"/>
  <c r="BE58" i="1" s="1"/>
  <c r="AP58" i="1"/>
  <c r="M58" i="10" s="1"/>
  <c r="AQ58" i="1"/>
  <c r="BB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 s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/>
  <c r="E58" i="15" s="1"/>
  <c r="U61" i="1" a="1"/>
  <c r="U61" i="1" s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 s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 s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 s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67" i="1" l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<sst xmlns="http://schemas.openxmlformats.org/spreadsheetml/2006/main" count="4869" uniqueCount="1321">
  <si>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</si>
  <si>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</si>
  <si>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</si>
  <si>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</si>
  <si>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</si>
  <si>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</si>
  <si>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</si>
  <si>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</si>
  <si>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</si>
  <si>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</si>
  <si>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</si>
  <si>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</si>
  <si>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</si>
  <si>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</si>
  <si>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</si>
  <si>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</si>
  <si>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</si>
  <si>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</si>
  <si>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</si>
  <si>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</si>
  <si>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</si>
  <si>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</si>
  <si>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</si>
  <si>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</si>
  <si>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</si>
  <si>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</si>
  <si>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</si>
  <si>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</si>
  <si>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</si>
  <si>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</si>
  <si>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</si>
  <si>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</si>
  <si>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</si>
  <si>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</si>
  <si>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</si>
  <si>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</si>
  <si>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</si>
  <si>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</si>
  <si>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</si>
  <si>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</si>
  <si>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</si>
  <si>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</si>
  <si>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</si>
  <si>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</si>
  <si>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</si>
  <si>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</si>
  <si>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</si>
  <si>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</si>
  <si>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</si>
  <si>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</si>
  <si>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</si>
  <si>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</si>
  <si>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</si>
  <si>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</si>
  <si>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</si>
  <si>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</si>
  <si>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</si>
  <si>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</si>
  <si>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</si>
  <si>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</si>
  <si>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</si>
  <si>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</si>
  <si>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</si>
  <si>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</si>
  <si>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</si>
  <si>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</si>
  <si>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</si>
  <si>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</si>
  <si>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</si>
  <si>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</si>
  <si>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</si>
  <si>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</si>
  <si>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</si>
  <si>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</si>
  <si>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</si>
  <si>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</si>
  <si>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</si>
  <si>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</si>
  <si>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</si>
  <si>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</si>
  <si>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</si>
  <si>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</si>
  <si>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</si>
  <si>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</si>
  <si>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</si>
  <si>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</si>
  <si>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</si>
  <si>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</si>
  <si>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</si>
  <si>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</si>
  <si>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</si>
  <si>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</si>
  <si>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</si>
  <si>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</si>
  <si>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</si>
  <si>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</si>
  <si>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</si>
  <si>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</si>
  <si>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</si>
  <si>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</si>
  <si>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</si>
  <si>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</si>
  <si>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</si>
  <si>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</si>
  <si>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</si>
  <si>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</si>
  <si>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</si>
  <si>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</si>
  <si>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</si>
  <si>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</si>
  <si>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</si>
  <si>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</si>
  <si>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</si>
  <si>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</si>
  <si>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</si>
  <si>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</si>
  <si>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</si>
  <si>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</si>
  <si>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</si>
  <si>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</si>
  <si>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</si>
  <si>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</si>
  <si>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</si>
  <si>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</si>
  <si>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</si>
  <si>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</si>
  <si>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</si>
  <si>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</si>
  <si>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</si>
  <si>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</si>
  <si>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</si>
  <si>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</si>
  <si>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</si>
  <si>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</si>
  <si>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</si>
  <si>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</si>
  <si>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</si>
  <si>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</si>
  <si>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</si>
  <si>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</si>
  <si>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</si>
  <si>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</si>
  <si>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</si>
  <si>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</si>
  <si>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</si>
  <si>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</si>
  <si>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</si>
  <si>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</si>
  <si>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</si>
  <si>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</si>
  <si>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</si>
  <si>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</si>
  <si>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</si>
  <si>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</si>
  <si>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</si>
  <si>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</si>
  <si>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</si>
  <si>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</si>
  <si>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</si>
  <si>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</si>
  <si>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</si>
  <si>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</si>
  <si>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</si>
  <si>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</si>
  <si>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</si>
  <si>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</si>
  <si>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</si>
  <si>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</si>
  <si>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</si>
  <si>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</si>
  <si>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</si>
  <si>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</si>
  <si>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</si>
  <si>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</si>
  <si>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</si>
  <si>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</si>
  <si>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</si>
  <si>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</si>
  <si>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</si>
  <si>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</si>
  <si>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</si>
  <si>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</si>
  <si>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</si>
  <si>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</si>
  <si>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</si>
  <si>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</si>
  <si>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</si>
  <si>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</si>
  <si>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</si>
  <si>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</si>
  <si>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</si>
  <si>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</si>
  <si>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</si>
  <si>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</si>
  <si>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</si>
  <si>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</si>
  <si>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</si>
  <si>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</si>
  <si>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</si>
  <si>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</si>
  <si>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</si>
  <si>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</si>
  <si>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</si>
  <si>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</si>
  <si>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</si>
  <si>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</si>
  <si>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</si>
  <si>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</si>
  <si>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</si>
  <si>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</si>
  <si>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</si>
  <si>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</si>
  <si>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</si>
  <si>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</si>
  <si>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</si>
  <si>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</si>
  <si>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</si>
  <si>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</si>
  <si>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</si>
  <si>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</si>
  <si>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</si>
  <si>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</si>
  <si>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</si>
  <si>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</si>
  <si>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</si>
  <si>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</si>
  <si>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</si>
  <si>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</si>
  <si>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</si>
  <si>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</si>
  <si>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</si>
  <si>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</si>
  <si>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</si>
  <si>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</si>
  <si>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</si>
  <si>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</si>
  <si>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</si>
  <si>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</si>
  <si>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</si>
  <si>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</si>
  <si>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</si>
  <si>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</si>
  <si>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</si>
  <si>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</si>
  <si>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</si>
  <si>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</si>
  <si>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</si>
  <si>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</si>
  <si>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</si>
  <si>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</si>
  <si>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</si>
  <si>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</si>
  <si>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</si>
  <si>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</si>
  <si>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</si>
  <si>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</si>
  <si>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</si>
  <si>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</si>
  <si>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</si>
  <si>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</si>
  <si>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</si>
  <si>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</si>
  <si>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</si>
  <si>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</si>
  <si>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</si>
  <si>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</si>
  <si>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</si>
  <si>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</si>
  <si>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</si>
  <si>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</si>
  <si>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</si>
  <si>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</si>
  <si>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</si>
  <si>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</si>
  <si>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</si>
  <si>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</si>
  <si>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</si>
  <si>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</si>
  <si>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</si>
  <si>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</si>
  <si>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</si>
  <si>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</si>
  <si>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</si>
  <si>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</si>
  <si>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</si>
  <si>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</si>
  <si>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</si>
  <si>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</si>
  <si>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</si>
  <si>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</si>
  <si>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</si>
  <si>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</si>
  <si>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</si>
  <si>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</si>
  <si>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</si>
  <si>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</si>
  <si>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</si>
  <si>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</si>
  <si>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</si>
  <si>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</si>
  <si>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</si>
  <si>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</si>
  <si>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</si>
  <si>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</si>
  <si>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</si>
  <si>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</si>
  <si>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</si>
  <si>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</si>
  <si>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</si>
  <si>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</si>
  <si>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</si>
  <si>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</si>
  <si>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</si>
  <si>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</si>
  <si>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</si>
  <si>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</si>
  <si>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</si>
  <si>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</si>
  <si>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</si>
  <si>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</si>
  <si>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</si>
  <si>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</si>
  <si>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</si>
  <si>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</si>
  <si>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</si>
  <si>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</si>
  <si>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</si>
  <si>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</si>
  <si>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</si>
  <si>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</si>
  <si>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</si>
  <si>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</si>
  <si>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</si>
  <si>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</si>
  <si>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</si>
  <si>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</si>
  <si>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</si>
  <si>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</si>
  <si>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</si>
  <si>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</si>
  <si>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</si>
  <si>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</si>
  <si>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</si>
  <si>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</si>
  <si>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</si>
  <si>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</si>
  <si>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</si>
  <si>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</si>
  <si>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</si>
  <si>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</si>
  <si>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</si>
  <si>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</si>
  <si>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</si>
  <si>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</si>
  <si>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</si>
  <si>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</si>
  <si>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</si>
  <si>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</si>
  <si>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</si>
  <si>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</si>
  <si>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</si>
  <si>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</si>
  <si>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</si>
  <si>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</si>
  <si>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</si>
  <si>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</si>
  <si>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</si>
  <si>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</si>
  <si>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</si>
  <si>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</si>
  <si>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</si>
  <si>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</si>
  <si>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</si>
  <si>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</si>
  <si>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</si>
  <si>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</si>
  <si>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</si>
  <si>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</si>
  <si>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</si>
  <si>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</si>
  <si>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</si>
  <si>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</si>
  <si>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</si>
  <si>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</si>
  <si>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</si>
  <si>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</si>
  <si>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</si>
  <si>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</si>
  <si>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</si>
  <si>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</si>
  <si>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</si>
  <si>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</si>
  <si>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</si>
  <si>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</si>
  <si>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</si>
  <si>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</si>
  <si>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</si>
  <si>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</si>
  <si>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</si>
  <si>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</si>
  <si>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</si>
  <si>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</si>
  <si>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</si>
  <si>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</si>
  <si>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</si>
  <si>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</si>
  <si>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</si>
  <si>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</si>
  <si>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</si>
  <si>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</si>
  <si>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</si>
  <si>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</si>
  <si>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</si>
  <si>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</si>
  <si>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</si>
  <si>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</si>
  <si>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</si>
  <si>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</si>
  <si>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</si>
  <si>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</si>
  <si>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</si>
  <si>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</si>
  <si>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</si>
  <si>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</si>
  <si>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</si>
  <si>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</si>
  <si>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</si>
  <si>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</si>
  <si>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</si>
  <si>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</si>
  <si>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</si>
  <si>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</si>
  <si>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</si>
  <si>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</si>
  <si>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</si>
  <si>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</si>
  <si>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</si>
  <si>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</si>
  <si>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</si>
  <si>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</si>
  <si>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</si>
  <si>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</si>
  <si>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</si>
  <si>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</si>
  <si>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</si>
  <si>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</si>
  <si>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</si>
  <si>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</si>
  <si>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</si>
  <si>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</si>
  <si>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</si>
  <si>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</si>
  <si>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</si>
  <si>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</si>
  <si>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</si>
  <si>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</si>
  <si>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</si>
  <si>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</si>
  <si>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</si>
  <si>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</si>
  <si>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</si>
  <si>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</si>
  <si>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</si>
  <si>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</si>
  <si>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</si>
  <si>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</si>
  <si>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</si>
  <si>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</si>
  <si>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</si>
  <si>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</si>
  <si>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</si>
  <si>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</si>
  <si>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</si>
  <si>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</si>
  <si>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</si>
  <si>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</si>
  <si>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</si>
  <si>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</si>
  <si>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</si>
  <si>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</si>
  <si>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</si>
  <si>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</si>
  <si>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</si>
  <si>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</si>
  <si>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</si>
  <si>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</si>
  <si>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</si>
  <si>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</si>
  <si>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</si>
  <si>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</si>
  <si>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</si>
  <si>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</si>
  <si>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</si>
  <si>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</si>
  <si>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</si>
  <si>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</si>
  <si>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</si>
  <si>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</si>
  <si>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</si>
  <si>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</si>
  <si>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</si>
  <si>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</si>
  <si>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</si>
  <si>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</si>
  <si>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</si>
  <si>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</si>
  <si>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</si>
  <si>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</si>
  <si>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</si>
  <si>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</si>
  <si>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</si>
  <si>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</si>
  <si>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</si>
  <si>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</si>
  <si>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</si>
  <si>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</si>
  <si>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</si>
  <si>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</si>
  <si>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</si>
  <si>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</si>
  <si>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</si>
  <si>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</si>
  <si>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</si>
  <si>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</si>
  <si>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</si>
  <si>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</si>
  <si>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</si>
  <si>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</si>
  <si>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</si>
  <si>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</si>
  <si>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</si>
  <si>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</si>
  <si>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</si>
  <si>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</si>
  <si>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</si>
  <si>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</si>
  <si>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</si>
  <si>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</si>
  <si>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</si>
  <si>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</si>
  <si>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</si>
  <si>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</si>
  <si>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</si>
  <si>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</si>
  <si>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</si>
  <si>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</si>
  <si>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</si>
  <si>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</si>
  <si>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</si>
  <si>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</si>
  <si>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</si>
  <si>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</si>
  <si>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</si>
  <si>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</si>
  <si>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</si>
  <si>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</si>
  <si>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</si>
  <si>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</si>
  <si>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</si>
  <si>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</si>
  <si>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</si>
  <si>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</si>
  <si>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</si>
  <si>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</si>
  <si>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</si>
  <si>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</si>
  <si>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</si>
  <si>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</si>
  <si>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</si>
  <si>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</si>
  <si>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</si>
  <si>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</si>
  <si>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</si>
  <si>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</si>
  <si>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</si>
  <si>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</si>
  <si>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</si>
  <si>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</si>
  <si>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</si>
  <si>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</si>
  <si>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</si>
  <si>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</si>
  <si>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</si>
  <si>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</si>
  <si>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</si>
  <si>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</si>
  <si>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</si>
  <si>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</si>
  <si>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</si>
  <si>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</si>
  <si>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</si>
  <si>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</si>
  <si>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</si>
  <si>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</si>
  <si>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</si>
  <si>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</si>
  <si>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</si>
  <si>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</si>
  <si>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</si>
  <si>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</si>
  <si>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</si>
  <si>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</si>
  <si>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</si>
  <si>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</si>
  <si>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</si>
  <si>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</si>
  <si>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</si>
  <si>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</si>
  <si>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</si>
  <si>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</si>
  <si>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</si>
  <si>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</si>
  <si>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</si>
  <si>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</si>
  <si>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</si>
  <si>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</si>
  <si>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</si>
  <si>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</si>
  <si>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</si>
  <si>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</si>
  <si>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</si>
  <si>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</si>
  <si>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</si>
  <si>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</si>
  <si>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</si>
  <si>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</si>
  <si>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</si>
  <si>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</si>
  <si>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</si>
  <si>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</si>
  <si>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</si>
  <si>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</si>
  <si>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</si>
  <si>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</si>
  <si>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</si>
  <si>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</si>
  <si>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</si>
  <si>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</si>
  <si>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</si>
  <si>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</si>
  <si>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</si>
  <si>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</si>
  <si>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</si>
  <si>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</si>
  <si>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</si>
  <si>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</si>
  <si>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</si>
  <si>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</si>
  <si>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</si>
  <si>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</si>
  <si>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</si>
  <si>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</si>
  <si>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</si>
  <si>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</si>
  <si>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</si>
  <si>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</si>
  <si>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</si>
  <si>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</si>
  <si>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</si>
  <si>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</si>
  <si>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</si>
  <si>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</si>
  <si>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</si>
  <si>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</si>
  <si>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</si>
  <si>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</si>
  <si>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</si>
  <si>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</si>
  <si>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</si>
  <si>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</si>
  <si>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</si>
  <si>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</si>
  <si>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</si>
  <si>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</si>
  <si>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</si>
  <si>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</si>
  <si>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</si>
  <si>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</si>
  <si>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</si>
  <si>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</si>
  <si>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</si>
  <si>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</si>
  <si>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</si>
  <si>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</si>
  <si>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</si>
  <si>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</si>
  <si>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</si>
  <si>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</si>
  <si>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</si>
  <si>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</si>
  <si>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</si>
  <si>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</si>
  <si>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</si>
  <si>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</si>
  <si>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</si>
  <si>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</si>
  <si>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</si>
  <si>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</si>
  <si>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</si>
  <si>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</si>
  <si>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</si>
  <si>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</si>
  <si>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</si>
  <si>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</si>
  <si>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</si>
  <si>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</si>
  <si>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</si>
  <si>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</si>
  <si>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</si>
  <si>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</si>
  <si>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</si>
  <si>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</si>
  <si>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</si>
  <si>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</si>
  <si>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</si>
  <si>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</si>
  <si>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</si>
  <si>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</si>
  <si>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</si>
  <si>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</si>
  <si>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</si>
  <si>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</si>
  <si>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</si>
  <si>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</si>
  <si>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</si>
  <si>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</si>
  <si>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</si>
  <si>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</si>
  <si>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</si>
  <si>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</si>
  <si>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</si>
  <si>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</si>
  <si>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</si>
  <si>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</si>
  <si>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</si>
  <si>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</si>
  <si>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</si>
  <si>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</si>
  <si>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</si>
  <si>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</si>
  <si>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</si>
  <si>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</si>
  <si>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</si>
  <si>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</si>
  <si>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</si>
  <si>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</si>
  <si>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</si>
  <si>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</si>
  <si>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</si>
  <si>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</si>
  <si>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</si>
  <si>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</si>
  <si>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</si>
  <si>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</si>
  <si>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</si>
  <si>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</si>
  <si>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</si>
  <si>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</si>
  <si>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</si>
  <si>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</si>
  <si>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</si>
  <si>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</si>
  <si>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</si>
  <si>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</si>
  <si>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</si>
  <si>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</si>
  <si>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</si>
  <si>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</si>
  <si>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</si>
  <si>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</si>
  <si>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</si>
  <si>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</si>
  <si>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</si>
  <si>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</si>
  <si>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</si>
  <si>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</si>
  <si>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</si>
  <si>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</si>
  <si>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</si>
  <si>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</si>
  <si>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</si>
  <si>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</si>
  <si>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</si>
  <si>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</si>
  <si>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</si>
  <si>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</si>
  <si>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</si>
  <si>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</si>
  <si>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</si>
  <si>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</si>
  <si>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</si>
  <si>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</si>
  <si>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</si>
  <si>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</si>
  <si>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</si>
  <si>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</si>
  <si>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</si>
  <si>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</si>
  <si>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</si>
  <si>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</si>
  <si>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</si>
  <si>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</si>
  <si>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</si>
  <si>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</si>
  <si>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</si>
  <si>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</si>
  <si>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</si>
  <si>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</si>
  <si>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</si>
  <si>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</si>
  <si>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</si>
  <si>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</si>
  <si>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</si>
  <si>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</si>
  <si>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</si>
  <si>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</si>
  <si>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</si>
  <si>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</si>
  <si>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</si>
  <si>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</si>
  <si>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</si>
  <si>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</si>
  <si>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</si>
  <si>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</si>
  <si>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</si>
  <si>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</si>
  <si>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</si>
  <si>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</si>
  <si>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</si>
  <si>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</si>
  <si>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</si>
  <si>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</si>
  <si>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</si>
  <si>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</si>
  <si>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</si>
  <si>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</si>
  <si>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</si>
  <si>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</si>
  <si>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</si>
  <si>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</si>
  <si>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</si>
  <si>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</si>
  <si>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</si>
  <si>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</si>
  <si>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</si>
  <si>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</si>
  <si>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</si>
  <si>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</si>
  <si>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</si>
  <si>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</si>
  <si>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</si>
  <si>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</si>
  <si>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</si>
  <si>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</si>
  <si>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</si>
  <si>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</si>
  <si>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</si>
  <si>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</si>
  <si>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</si>
  <si>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</si>
  <si>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</si>
  <si>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</si>
  <si>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</si>
  <si>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</si>
  <si>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</si>
  <si>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</si>
  <si>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</si>
  <si>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</si>
  <si>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</si>
  <si>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</si>
  <si>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</si>
  <si>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</si>
  <si>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</si>
  <si>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</si>
  <si>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</si>
  <si>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</si>
  <si>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</si>
  <si>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</si>
  <si>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</si>
  <si>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</si>
  <si>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</si>
  <si>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</si>
  <si>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</si>
  <si>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</si>
  <si>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</si>
  <si>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</si>
  <si>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</si>
  <si>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</si>
  <si>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</si>
  <si>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</si>
  <si>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</si>
  <si>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</si>
  <si>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</si>
  <si>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</si>
  <si>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</si>
  <si>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</si>
  <si>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</si>
  <si>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</si>
  <si>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</si>
  <si>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</si>
  <si>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</si>
  <si>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</si>
  <si>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</si>
  <si>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</si>
  <si>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</si>
  <si>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</si>
  <si>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</si>
  <si>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</si>
  <si>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</si>
  <si>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</si>
  <si>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</si>
  <si>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</si>
  <si>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</si>
  <si>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</si>
  <si>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</si>
  <si>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</si>
  <si>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</si>
  <si>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</si>
  <si>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</si>
  <si>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</si>
  <si>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</si>
  <si>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</si>
  <si>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</si>
  <si>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</si>
  <si>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</si>
  <si>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</si>
  <si>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</si>
  <si>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</si>
  <si>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</si>
  <si>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</si>
  <si>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</si>
  <si>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</si>
  <si>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</si>
  <si>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</si>
  <si>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</si>
  <si>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</si>
  <si>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</si>
  <si>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</si>
  <si>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</si>
  <si>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</si>
  <si>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</si>
  <si>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</si>
  <si>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</si>
  <si>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</si>
  <si>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</si>
  <si>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</si>
  <si>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</si>
  <si>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</si>
  <si>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</si>
  <si>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</si>
  <si>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</si>
  <si>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</si>
  <si>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</si>
  <si>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</si>
  <si>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</si>
  <si>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</si>
  <si>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</si>
  <si>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</si>
  <si>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</si>
  <si>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</si>
  <si>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</si>
  <si>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</si>
  <si>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</si>
  <si>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</si>
  <si>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</si>
  <si>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</si>
  <si>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</si>
  <si>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</si>
  <si>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</si>
  <si>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</si>
  <si>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</si>
  <si>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</si>
  <si>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</si>
  <si>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</si>
  <si>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</si>
  <si>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</si>
  <si>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</si>
  <si>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</si>
  <si>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</si>
  <si>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</si>
  <si>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</si>
  <si>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</si>
  <si>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</si>
  <si>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</si>
  <si>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</si>
  <si>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</si>
  <si>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</si>
  <si>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</si>
  <si>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</si>
  <si>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</si>
  <si>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</si>
  <si>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</si>
  <si>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</si>
  <si>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</si>
  <si>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</si>
  <si>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</si>
  <si>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</si>
  <si>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</si>
  <si>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</si>
  <si>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</si>
  <si>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</si>
  <si>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</si>
  <si>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</si>
  <si>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</si>
  <si>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</si>
  <si>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</si>
  <si>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</si>
  <si>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</si>
  <si>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</si>
  <si>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</si>
  <si>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</si>
  <si>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</si>
  <si>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</si>
  <si>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</si>
  <si>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</si>
  <si>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</si>
  <si>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</si>
  <si>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</si>
  <si>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</si>
  <si>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</si>
  <si>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</si>
  <si>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</si>
  <si>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</si>
  <si>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</si>
  <si>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</si>
  <si>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</si>
  <si>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</si>
  <si>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</si>
  <si>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</si>
  <si>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</si>
  <si>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</si>
  <si>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</si>
  <si>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</si>
  <si>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</si>
  <si>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</si>
  <si>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</si>
  <si>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</si>
  <si>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</si>
  <si>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</si>
  <si>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</si>
  <si>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</si>
  <si>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</si>
  <si>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</si>
  <si>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</si>
  <si>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</si>
  <si>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</si>
  <si>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</si>
  <si>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</si>
  <si>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</si>
  <si>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</si>
  <si>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</si>
  <si>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</si>
  <si>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</si>
  <si>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</si>
  <si>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</si>
  <si>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</si>
  <si>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</si>
  <si>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</si>
  <si>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</si>
  <si>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</si>
  <si>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</si>
  <si>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</si>
  <si>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</si>
  <si>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</si>
  <si>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</si>
  <si>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</si>
  <si>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</si>
  <si>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</si>
  <si>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</si>
  <si>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</si>
  <si>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</si>
  <si>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</si>
  <si>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</si>
  <si>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</si>
  <si>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</si>
  <si>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</si>
  <si>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</si>
  <si>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</si>
  <si>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</si>
  <si>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</si>
  <si>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</si>
  <si>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</si>
  <si>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</si>
  <si>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</si>
  <si>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</si>
  <si>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</si>
  <si>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</si>
  <si>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</si>
  <si>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</si>
  <si>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</si>
  <si>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</si>
  <si>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</si>
  <si>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</si>
  <si>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</si>
  <si>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</si>
  <si>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</si>
  <si>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</si>
  <si>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</si>
  <si>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</si>
  <si>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</si>
  <si>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</si>
  <si>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</si>
  <si>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</si>
  <si>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</si>
  <si>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</si>
  <si>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</si>
  <si>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</si>
  <si>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</si>
  <si>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</si>
  <si>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</si>
  <si>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</si>
  <si>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</si>
  <si>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</si>
  <si>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</si>
  <si>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</si>
  <si>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</si>
  <si>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</si>
  <si>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</si>
  <si>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</si>
  <si>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</si>
  <si>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</si>
  <si>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</si>
  <si>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</si>
  <si>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</si>
  <si>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</si>
  <si>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</si>
  <si>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</si>
  <si>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</si>
  <si>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</si>
  <si>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</si>
  <si>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</si>
  <si>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</si>
  <si>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</si>
  <si>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</si>
  <si>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</si>
  <si>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</si>
  <si>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</si>
  <si>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</si>
  <si>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</si>
  <si>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</si>
  <si>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</si>
  <si>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</si>
  <si>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</si>
  <si>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</si>
  <si>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</si>
  <si>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</si>
  <si>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</si>
  <si>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</si>
  <si>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</si>
  <si>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</si>
  <si>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</si>
  <si>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</si>
  <si>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</si>
  <si>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</si>
  <si>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</si>
  <si>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</si>
  <si>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</si>
  <si>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</si>
  <si>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</si>
  <si>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</si>
  <si>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</si>
  <si>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</si>
  <si>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</si>
  <si>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</si>
  <si>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</si>
  <si>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</si>
  <si>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</si>
  <si>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</si>
  <si>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</si>
  <si>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</si>
  <si>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</si>
  <si>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</si>
  <si>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</si>
  <si>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</si>
  <si>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</si>
  <si>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</si>
  <si>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</si>
  <si>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</si>
  <si>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</si>
  <si>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</si>
  <si>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</si>
  <si>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</si>
  <si>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</si>
  <si>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</si>
  <si>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</si>
  <si>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</si>
  <si>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</si>
  <si>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</si>
  <si>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</si>
  <si>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</si>
  <si>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</si>
  <si>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</si>
  <si>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</si>
  <si>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</si>
  <si>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</si>
  <si>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</si>
  <si>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</si>
  <si>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</si>
  <si>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</si>
  <si>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</si>
  <si>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</si>
  <si>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</si>
  <si>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</si>
  <si>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</si>
  <si>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</si>
  <si>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</si>
  <si>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</si>
  <si>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</si>
  <si>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</si>
  <si>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</si>
  <si>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</si>
  <si>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</si>
  <si>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</si>
  <si>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</si>
  <si>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</si>
  <si>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</si>
  <si>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</si>
  <si>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</si>
  <si>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</si>
  <si>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</si>
  <si>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</si>
  <si>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</si>
  <si>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</si>
  <si>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</si>
  <si>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</si>
  <si>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</si>
  <si>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</si>
  <si>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</si>
  <si>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</si>
  <si>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</si>
  <si>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</si>
  <si>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Alterado programação para km113+000 ao km114+000 entre ZCD2 / Em intervalo das 10h08 até 12h08</t>
  </si>
  <si>
    <t>Alterado programação para km134+800 / TP pronto 08h20 / Aguardando oportunidade de faixa</t>
  </si>
  <si>
    <t>MC1 07h54 / Sem oportunidade de faixa</t>
  </si>
  <si>
    <t xml:space="preserve">Cancelado / Priorizado equipe para  E42 / </t>
  </si>
  <si>
    <t xml:space="preserve">Previsão de MC1 11h00 / </t>
  </si>
  <si>
    <t>ZYU-1</t>
  </si>
  <si>
    <t xml:space="preserve">Alterado a programação para km 202+415 ao km 202+800 via 1. TP pronto 07h31 / </t>
  </si>
  <si>
    <t xml:space="preserve">TP pronto 09h16 / </t>
  </si>
  <si>
    <t xml:space="preserve">Alterado programação para descarga no km 205+000/ MC1 08h24 / Autorizado entrada na via 08h56 / </t>
  </si>
  <si>
    <t xml:space="preserve">MC1 09h10 / </t>
  </si>
  <si>
    <t>2 (Escala) -Obs: Necessário 2 maquinista da escala para realizar deslocamento de ZKW até ZCP-1;</t>
  </si>
  <si>
    <t>A Conf</t>
  </si>
  <si>
    <t>PDM - Descarga de dormentes - Descarga de 55 dormentes km118+000 via 1 e descarga de 14 dormentes no km114+500 via 1</t>
  </si>
  <si>
    <t>Locomotiva avariada</t>
  </si>
  <si>
    <t>Em intervalo das 10h01 até 14h01</t>
  </si>
  <si>
    <t>MC1 08h14 / Em intervalo</t>
  </si>
  <si>
    <t>Cancelado intervalo / devido anomalia dos vazios.</t>
  </si>
  <si>
    <t xml:space="preserve">Devido L96 estacionado em ZPT2/ TP não solicita intervalo. </t>
  </si>
  <si>
    <t>TP pronto 09h22 / Em intervalo as 09h25 até 11h25.</t>
  </si>
  <si>
    <t xml:space="preserve">MC1 0811 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</si>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</sst>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C5" activePane="topRight" state="frozen"/>
      <selection pane="topRight" activeCell="BJ147" sqref="BJ14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1" t="s">
        <v>950</v>
      </c>
      <c r="C1" s="182"/>
      <c r="D1" s="182"/>
      <c r="E1" s="3"/>
      <c r="F1" s="181" t="s">
        <v>951</v>
      </c>
      <c r="G1" s="182"/>
      <c r="H1" s="183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182"/>
      <c r="AD1" s="182"/>
      <c r="AE1" s="182"/>
      <c r="AF1" s="182"/>
      <c r="AG1" s="184"/>
      <c r="AH1" s="5"/>
      <c r="AI1" s="191" t="s">
        <v>952</v>
      </c>
      <c r="AJ1" s="192"/>
      <c r="AK1" s="192"/>
      <c r="AL1" s="192"/>
      <c r="AM1" s="193"/>
      <c r="AN1" s="194"/>
      <c r="AO1" s="192"/>
      <c r="AP1" s="192"/>
      <c r="AQ1" s="192"/>
      <c r="AR1" s="192"/>
      <c r="AS1" s="192"/>
      <c r="AT1" s="192"/>
      <c r="AU1" s="192"/>
      <c r="AV1" s="192"/>
      <c r="AW1" s="192"/>
      <c r="AX1" s="192"/>
      <c r="AY1" s="192"/>
      <c r="AZ1" s="192"/>
      <c r="BA1" s="192"/>
      <c r="BB1" s="192"/>
      <c r="BC1" s="192"/>
      <c r="BD1" s="192"/>
      <c r="BE1" s="192"/>
      <c r="BF1" s="195"/>
      <c r="BG1" s="5"/>
      <c r="BH1" s="196" t="s">
        <v>953</v>
      </c>
      <c r="BI1" s="197"/>
      <c r="BJ1" s="197"/>
      <c r="BK1" s="198"/>
      <c r="BL1" s="5"/>
      <c r="BM1" s="188" t="s">
        <v>954</v>
      </c>
      <c r="BN1" s="189"/>
      <c r="BO1" s="189"/>
      <c r="BP1" s="189"/>
      <c r="BQ1" s="189"/>
      <c r="BR1" s="189"/>
      <c r="BS1" s="190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1" t="s">
        <v>955</v>
      </c>
      <c r="AJ2" s="192"/>
      <c r="AK2" s="192"/>
      <c r="AL2" s="192"/>
      <c r="AM2" s="193"/>
      <c r="AN2" s="194"/>
      <c r="AO2" s="192"/>
      <c r="AP2" s="192"/>
      <c r="AQ2" s="195"/>
      <c r="AR2" s="6"/>
      <c r="AS2" s="191" t="s">
        <v>958</v>
      </c>
      <c r="AT2" s="192"/>
      <c r="AU2" s="192"/>
      <c r="AV2" s="192"/>
      <c r="AW2" s="192"/>
      <c r="AX2" s="192"/>
      <c r="AY2" s="195"/>
      <c r="AZ2" s="6"/>
      <c r="BA2" s="185" t="s">
        <v>959</v>
      </c>
      <c r="BB2" s="187"/>
      <c r="BC2" s="191" t="s">
        <v>956</v>
      </c>
      <c r="BD2" s="192"/>
      <c r="BE2" s="192"/>
      <c r="BF2" s="195"/>
      <c r="BG2" s="5"/>
      <c r="BH2" s="199"/>
      <c r="BI2" s="200"/>
      <c r="BJ2" s="200"/>
      <c r="BK2" s="201"/>
      <c r="BL2" s="5"/>
      <c r="BM2" s="202"/>
      <c r="BN2" s="203"/>
      <c r="BO2" s="203"/>
      <c r="BP2" s="203"/>
      <c r="BQ2" s="203"/>
      <c r="BR2" s="203"/>
      <c r="BS2" s="204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5" t="s">
        <v>960</v>
      </c>
      <c r="AJ3" s="187"/>
      <c r="AK3" s="185" t="s">
        <v>961</v>
      </c>
      <c r="AL3" s="186"/>
      <c r="AM3" s="209"/>
      <c r="AN3" s="210"/>
      <c r="AO3" s="186"/>
      <c r="AP3" s="186"/>
      <c r="AQ3" s="187"/>
      <c r="AR3" s="63"/>
      <c r="AS3" s="207" t="s">
        <v>967</v>
      </c>
      <c r="AT3" s="208"/>
      <c r="AU3" s="207" t="s">
        <v>968</v>
      </c>
      <c r="AV3" s="208"/>
      <c r="AW3" s="207" t="s">
        <v>969</v>
      </c>
      <c r="AX3" s="208"/>
      <c r="AY3" s="63" t="s">
        <v>970</v>
      </c>
      <c r="AZ3" s="63"/>
      <c r="BA3" s="205"/>
      <c r="BB3" s="206"/>
      <c r="BC3" s="185" t="s">
        <v>963</v>
      </c>
      <c r="BD3" s="186"/>
      <c r="BE3" s="186"/>
      <c r="BF3" s="187"/>
      <c r="BG3" s="62"/>
      <c r="BH3" s="199"/>
      <c r="BI3" s="200"/>
      <c r="BJ3" s="200"/>
      <c r="BK3" s="201"/>
      <c r="BL3" s="62"/>
      <c r="BM3" s="188" t="s">
        <v>971</v>
      </c>
      <c r="BN3" s="189"/>
      <c r="BO3" s="189"/>
      <c r="BP3" s="190"/>
      <c r="BQ3" s="188" t="s">
        <v>742</v>
      </c>
      <c r="BR3" s="189"/>
      <c r="BS3" s="190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0.79166666666666663</v>
      </c>
      <c r="AU111" s="136"/>
      <c r="AV111" s="136"/>
      <c r="AW111" s="14"/>
      <c r="AX111" s="14"/>
      <c r="AY111" s="164">
        <f t="shared" si="8"/>
        <v>8.3333333333333259E-2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 e Intervalo</v>
      </c>
      <c r="BR111" s="19">
        <f t="shared" si="11"/>
        <v>0.99999999999999911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0.125</v>
      </c>
      <c r="Q132" s="105">
        <v>312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1118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EXPANSÃO - ALÍVIO DE TENSÃO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/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1</v>
      </c>
      <c r="BI132" s="17"/>
      <c r="BJ132" s="17" t="s">
        <v>1231</v>
      </c>
      <c r="BK132" s="18"/>
      <c r="BL132" s="16"/>
      <c r="BM132" s="130"/>
      <c r="BN132" s="130"/>
      <c r="BO132" s="130"/>
      <c r="BP132" s="18"/>
      <c r="BQ132" s="12" t="str">
        <f t="shared" si="10"/>
        <v>Produção e Intervalo</v>
      </c>
      <c r="BR132" s="19">
        <f t="shared" si="11"/>
        <v>0.66666666666666652</v>
      </c>
      <c r="BS132" s="19">
        <f t="shared" si="12"/>
        <v>0</v>
      </c>
      <c r="BT132" s="8" t="str">
        <f t="shared" si="13"/>
        <v/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/>
      <c r="AT133" s="108"/>
      <c r="AU133" s="136"/>
      <c r="AV133" s="136"/>
      <c r="AW133" s="14"/>
      <c r="AX133" s="14"/>
      <c r="AY133" s="164">
        <f t="shared" si="8"/>
        <v>0</v>
      </c>
      <c r="AZ133" s="153"/>
      <c r="BA133" s="109"/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/>
      <c r="BI133" s="17"/>
      <c r="BJ133" s="17" t="s">
        <v>1232</v>
      </c>
      <c r="BK133" s="18"/>
      <c r="BL133" s="16"/>
      <c r="BM133" s="130"/>
      <c r="BN133" s="130"/>
      <c r="BO133" s="130"/>
      <c r="BP133" s="18"/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/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1233</v>
      </c>
      <c r="BK134" s="18" t="s">
        <v>1233</v>
      </c>
      <c r="BL134" s="16"/>
      <c r="BM134" s="130"/>
      <c r="BN134" s="130"/>
      <c r="BO134" s="130"/>
      <c r="BP134" s="18"/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/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1234</v>
      </c>
      <c r="BK135" s="18"/>
      <c r="BL135" s="16"/>
      <c r="BM135" s="130"/>
      <c r="BN135" s="130"/>
      <c r="BO135" s="130"/>
      <c r="BP135" s="18"/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/>
      </c>
    </row>
    <row r="136" spans="1:72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/>
      <c r="AS138" s="108"/>
      <c r="AT138" s="108"/>
      <c r="AU138" s="136"/>
      <c r="AV138" s="136"/>
      <c r="AW138" s="14"/>
      <c r="AX138" s="14"/>
      <c r="AY138" s="164">
        <f t="shared" si="14"/>
        <v>0</v>
      </c>
      <c r="AZ138" s="153"/>
      <c r="BA138" s="109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/>
      <c r="BI138" s="17"/>
      <c r="BJ138" s="17" t="s">
        <v>1235</v>
      </c>
      <c r="BK138" s="18"/>
      <c r="BL138" s="16"/>
      <c r="BM138" s="130"/>
      <c r="BN138" s="130"/>
      <c r="BO138" s="130"/>
      <c r="BP138" s="18"/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/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1236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/>
      <c r="AT139" s="108"/>
      <c r="AU139" s="136"/>
      <c r="AV139" s="136"/>
      <c r="AW139" s="14"/>
      <c r="AX139" s="14"/>
      <c r="AY139" s="164">
        <f t="shared" si="14"/>
        <v>0</v>
      </c>
      <c r="AZ139" s="153"/>
      <c r="BA139" s="109"/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 t="s">
        <v>1237</v>
      </c>
      <c r="BK139" s="18"/>
      <c r="BL139" s="16"/>
      <c r="BM139" s="130"/>
      <c r="BN139" s="130"/>
      <c r="BO139" s="130"/>
      <c r="BP139" s="18"/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/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/>
      <c r="AT140" s="108"/>
      <c r="AU140" s="136"/>
      <c r="AV140" s="136"/>
      <c r="AW140" s="14"/>
      <c r="AX140" s="14"/>
      <c r="AY140" s="164">
        <f t="shared" si="14"/>
        <v>0</v>
      </c>
      <c r="AZ140" s="153"/>
      <c r="BA140" s="109"/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/>
      <c r="BI140" s="17"/>
      <c r="BJ140" s="17" t="s">
        <v>1238</v>
      </c>
      <c r="BK140" s="18"/>
      <c r="BL140" s="16"/>
      <c r="BM140" s="130"/>
      <c r="BN140" s="130"/>
      <c r="BO140" s="130"/>
      <c r="BP140" s="18"/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/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/>
      <c r="AS141" s="108"/>
      <c r="AT141" s="108"/>
      <c r="AU141" s="136"/>
      <c r="AV141" s="136"/>
      <c r="AW141" s="14"/>
      <c r="AX141" s="14"/>
      <c r="AY141" s="164">
        <f t="shared" si="14"/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/>
      <c r="BI141" s="17"/>
      <c r="BJ141" s="17" t="s">
        <v>1080</v>
      </c>
      <c r="BK141" s="18"/>
      <c r="BL141" s="16"/>
      <c r="BM141" s="130"/>
      <c r="BN141" s="130"/>
      <c r="BO141" s="130"/>
      <c r="BP141" s="18"/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/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tr">
        <f>IF(BS_CONTROLE[[#This Row],[SB]]=0, "-", BS_CONTROLE[[#This Row],[SB]])</f>
        <v>ZYU1 / ZFY1981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/>
      <c r="AT142" s="108"/>
      <c r="AU142" s="136"/>
      <c r="AV142" s="136"/>
      <c r="AW142" s="14"/>
      <c r="AX142" s="14"/>
      <c r="AY142" s="164">
        <f t="shared" si="14"/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/>
      <c r="BI142" s="17"/>
      <c r="BJ142" s="17" t="s">
        <v>1239</v>
      </c>
      <c r="BK142" s="18"/>
      <c r="BL142" s="16"/>
      <c r="BM142" s="130"/>
      <c r="BN142" s="130"/>
      <c r="BO142" s="130"/>
      <c r="BP142" s="18"/>
      <c r="BQ142" s="12" t="str">
        <f t="shared" si="16"/>
        <v>Produção e Intervalo</v>
      </c>
      <c r="BR142" s="19">
        <f t="shared" si="17"/>
        <v>0</v>
      </c>
      <c r="BS142" s="19">
        <f t="shared" si="18"/>
        <v>0</v>
      </c>
      <c r="BT142" s="8" t="str">
        <f t="shared" si="19"/>
        <v/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/>
      <c r="AS144" s="108"/>
      <c r="AT144" s="108"/>
      <c r="AU144" s="136"/>
      <c r="AV144" s="136"/>
      <c r="AW144" s="14"/>
      <c r="AX144" s="14"/>
      <c r="AY144" s="164">
        <f t="shared" si="14"/>
        <v>0</v>
      </c>
      <c r="AZ144" s="153"/>
      <c r="BA144" s="109"/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/>
      <c r="BI144" s="17"/>
      <c r="BJ144" s="17" t="s">
        <v>1123</v>
      </c>
      <c r="BK144" s="18"/>
      <c r="BL144" s="16"/>
      <c r="BM144" s="130"/>
      <c r="BN144" s="130"/>
      <c r="BO144" s="130"/>
      <c r="BP144" s="18"/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/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/>
      <c r="AT145" s="108"/>
      <c r="AU145" s="136"/>
      <c r="AV145" s="136"/>
      <c r="AW145" s="14"/>
      <c r="AX145" s="14"/>
      <c r="AY145" s="164">
        <f t="shared" si="14"/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/>
      <c r="BI145" s="17"/>
      <c r="BJ145" s="17" t="s">
        <v>1240</v>
      </c>
      <c r="BK145" s="18"/>
      <c r="BL145" s="16"/>
      <c r="BM145" s="130"/>
      <c r="BN145" s="130"/>
      <c r="BO145" s="130"/>
      <c r="BP145" s="18"/>
      <c r="BQ145" s="12" t="str">
        <f t="shared" si="16"/>
        <v>Produção e Intervalo</v>
      </c>
      <c r="BR145" s="19">
        <f t="shared" si="17"/>
        <v>0</v>
      </c>
      <c r="BS145" s="19">
        <f t="shared" si="18"/>
        <v>0</v>
      </c>
      <c r="BT145" s="8" t="str">
        <f t="shared" si="19"/>
        <v/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1241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/>
      <c r="AS146" s="108"/>
      <c r="AT146" s="108"/>
      <c r="AU146" s="136"/>
      <c r="AV146" s="136"/>
      <c r="AW146" s="14"/>
      <c r="AX146" s="14"/>
      <c r="AY146" s="164">
        <f t="shared" si="14"/>
        <v>0</v>
      </c>
      <c r="AZ146" s="153"/>
      <c r="BA146" s="109"/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/>
      <c r="BI146" s="17"/>
      <c r="BJ146" s="17" t="s">
        <v>1242</v>
      </c>
      <c r="BK146" s="18"/>
      <c r="BL146" s="16"/>
      <c r="BM146" s="130"/>
      <c r="BN146" s="130"/>
      <c r="BO146" s="130"/>
      <c r="BP146" s="18"/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/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/>
      <c r="AS147" s="108"/>
      <c r="AT147" s="108"/>
      <c r="AU147" s="136"/>
      <c r="AV147" s="136"/>
      <c r="AW147" s="14"/>
      <c r="AX147" s="14"/>
      <c r="AY147" s="164">
        <f t="shared" si="14"/>
        <v>0</v>
      </c>
      <c r="AZ147" s="153"/>
      <c r="BA147" s="109"/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1244</v>
      </c>
      <c r="BK147" s="18"/>
      <c r="BL147" s="16"/>
      <c r="BM147" s="130"/>
      <c r="BN147" s="130"/>
      <c r="BO147" s="130"/>
      <c r="BP147" s="18"/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/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/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1</v>
      </c>
      <c r="BI149" s="17"/>
      <c r="BJ149" s="17" t="s">
        <v>1245</v>
      </c>
      <c r="BK149" s="18"/>
      <c r="BL149" s="16"/>
      <c r="BM149" s="130"/>
      <c r="BN149" s="130"/>
      <c r="BO149" s="130"/>
      <c r="BP149" s="18"/>
      <c r="BQ149" s="12" t="str">
        <f t="shared" si="16"/>
        <v>Produção</v>
      </c>
      <c r="BR149" s="19">
        <f t="shared" si="17"/>
        <v>1.0000000000000002</v>
      </c>
      <c r="BS149" s="19">
        <f t="shared" si="18"/>
        <v>0</v>
      </c>
      <c r="BT149" s="8" t="str">
        <f t="shared" si="19"/>
        <v/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1</v>
      </c>
      <c r="BI150" s="17"/>
      <c r="BJ150" s="17" t="s">
        <v>1246</v>
      </c>
      <c r="BK150" s="18"/>
      <c r="BL150" s="16"/>
      <c r="BM150" s="130"/>
      <c r="BN150" s="130"/>
      <c r="BO150" s="130"/>
      <c r="BP150" s="18"/>
      <c r="BQ150" s="12" t="str">
        <f t="shared" si="16"/>
        <v>Produção</v>
      </c>
      <c r="BR150" s="19">
        <f t="shared" si="17"/>
        <v>1</v>
      </c>
      <c r="BS150" s="19">
        <f t="shared" si="18"/>
        <v>0</v>
      </c>
      <c r="BT150" s="8" t="str">
        <f t="shared" si="19"/>
        <v/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/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1</v>
      </c>
      <c r="BI151" s="17"/>
      <c r="BJ151" s="17" t="s">
        <v>1245</v>
      </c>
      <c r="BK151" s="18"/>
      <c r="BL151" s="16"/>
      <c r="BM151" s="130"/>
      <c r="BN151" s="130"/>
      <c r="BO151" s="130"/>
      <c r="BP151" s="18"/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/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1247</v>
      </c>
      <c r="BK152" s="18"/>
      <c r="BL152" s="16"/>
      <c r="BM152" s="130"/>
      <c r="BN152" s="130"/>
      <c r="BO152" s="130"/>
      <c r="BP152" s="18"/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/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1247</v>
      </c>
      <c r="BK153" s="18"/>
      <c r="BL153" s="16"/>
      <c r="BM153" s="130"/>
      <c r="BN153" s="130"/>
      <c r="BO153" s="130"/>
      <c r="BP153" s="18"/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/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</v>
      </c>
      <c r="AS154" s="108">
        <v>0</v>
      </c>
      <c r="AT154" s="108">
        <v>0</v>
      </c>
      <c r="AU154" s="136"/>
      <c r="AV154" s="136"/>
      <c r="AW154" s="14"/>
      <c r="AX154" s="14"/>
      <c r="AY154" s="164">
        <f t="shared" si="14"/>
        <v>0</v>
      </c>
      <c r="AZ154" s="153"/>
      <c r="BA154" s="109"/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0</v>
      </c>
      <c r="BI154" s="17"/>
      <c r="BJ154" s="17" t="s">
        <v>1248</v>
      </c>
      <c r="BK154" s="18"/>
      <c r="BL154" s="16"/>
      <c r="BM154" s="130"/>
      <c r="BN154" s="130"/>
      <c r="BO154" s="130"/>
      <c r="BP154" s="18"/>
      <c r="BQ154" s="12" t="str">
        <f t="shared" si="16"/>
        <v>Produção e Intervalo</v>
      </c>
      <c r="BR154" s="19">
        <f t="shared" si="17"/>
        <v>0</v>
      </c>
      <c r="BS154" s="19">
        <f t="shared" si="18"/>
        <v>0</v>
      </c>
      <c r="BT154" s="8" t="str">
        <f t="shared" si="19"/>
        <v/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1</v>
      </c>
      <c r="BI155" s="17"/>
      <c r="BJ155" s="17" t="s">
        <v>1249</v>
      </c>
      <c r="BK155" s="18"/>
      <c r="BL155" s="16"/>
      <c r="BM155" s="130"/>
      <c r="BN155" s="130"/>
      <c r="BO155" s="130"/>
      <c r="BP155" s="18"/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/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/>
      <c r="AT156" s="108"/>
      <c r="AU156" s="136"/>
      <c r="AV156" s="136"/>
      <c r="AW156" s="14"/>
      <c r="AX156" s="14"/>
      <c r="AY156" s="164">
        <f t="shared" si="14"/>
        <v>0</v>
      </c>
      <c r="AZ156" s="153"/>
      <c r="BA156" s="109"/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/>
      <c r="BI156" s="17"/>
      <c r="BJ156" s="17" t="s">
        <v>1250</v>
      </c>
      <c r="BK156" s="18"/>
      <c r="BL156" s="16"/>
      <c r="BM156" s="130"/>
      <c r="BN156" s="130"/>
      <c r="BO156" s="130"/>
      <c r="BP156" s="18"/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/>
      </c>
    </row>
    <row r="157" spans="1:72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81" operator="equal">
      <formula>"OPORTUNIDADE"</formula>
    </cfRule>
  </conditionalFormatting>
  <conditionalFormatting sqref="Y6:Z27 Y29:Z1001">
    <cfRule type="cellIs" dxfId="170" priority="11467" operator="equal">
      <formula>"NÃO"</formula>
    </cfRule>
    <cfRule type="cellIs" dxfId="169" priority="11468" operator="equal">
      <formula>"SIM"</formula>
    </cfRule>
  </conditionalFormatting>
  <conditionalFormatting sqref="AZ6:AZ1001">
    <cfRule type="expression" dxfId="168" priority="53923">
      <formula>#REF!=1</formula>
    </cfRule>
  </conditionalFormatting>
  <conditionalFormatting sqref="BE6:BE1001 U6:U1001 AY6:AY1001">
    <cfRule type="cellIs" dxfId="167" priority="53907" operator="equal">
      <formula>"ERRO"</formula>
    </cfRule>
  </conditionalFormatting>
  <conditionalFormatting sqref="BQ6:BQ1001">
    <cfRule type="cellIs" dxfId="166" priority="53902" operator="equal">
      <formula>"Produção e Intervalo"</formula>
    </cfRule>
    <cfRule type="cellIs" dxfId="165" priority="53903" operator="equal">
      <formula>"Aderente"</formula>
    </cfRule>
    <cfRule type="cellIs" dxfId="164" priority="53904" operator="equal">
      <formula>"Intervalo"</formula>
    </cfRule>
    <cfRule type="cellIs" dxfId="163" priority="53905" operator="equal">
      <formula>"Produção"</formula>
    </cfRule>
    <cfRule type="cellIs" dxfId="162" priority="53906" operator="equal">
      <formula>"ERRO"</formula>
    </cfRule>
  </conditionalFormatting>
  <conditionalFormatting sqref="BR6:BS1001">
    <cfRule type="cellIs" dxfId="161" priority="53884" operator="equal">
      <formula>"*"</formula>
    </cfRule>
    <cfRule type="cellIs" dxfId="160" priority="53885" operator="greaterThanOrEqual">
      <formula>1</formula>
    </cfRule>
    <cfRule type="cellIs" dxfId="159" priority="53886" operator="lessThan">
      <formula>1</formula>
    </cfRule>
  </conditionalFormatting>
  <conditionalFormatting sqref="BH6:BH1001">
    <cfRule type="iconSet" priority="60668">
      <iconSet showValue="0">
        <cfvo type="percent" val="0"/>
        <cfvo type="num" val="1"/>
        <cfvo type="num" val="1" gte="0"/>
      </iconSet>
    </cfRule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0" operator="equal">
      <formula>"OPORTUNIDADE"</formula>
    </cfRule>
  </conditionalFormatting>
  <conditionalFormatting sqref="Z28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Y28">
    <cfRule type="cellIs" dxfId="155" priority="7" operator="equal">
      <formula>"OPORTUNIDADE"</formula>
    </cfRule>
  </conditionalFormatting>
  <conditionalFormatting sqref="Y28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1" t="s">
        <v>1251</v>
      </c>
      <c r="C2" s="211"/>
      <c r="D2" s="211"/>
      <c r="E2" s="211"/>
      <c r="F2" s="211"/>
      <c r="G2" s="211"/>
    </row>
    <row r="3" spans="2:7" ht="15" customHeight="1">
      <c r="B3" s="212"/>
      <c r="C3" s="212"/>
      <c r="D3" s="212"/>
      <c r="E3" s="212"/>
      <c r="F3" s="212"/>
      <c r="G3" s="212"/>
    </row>
    <row r="4" spans="2:7">
      <c r="B4" s="160" t="s">
        <v>1252</v>
      </c>
      <c r="C4" s="160" t="s">
        <v>1253</v>
      </c>
      <c r="D4" s="160" t="s">
        <v>1254</v>
      </c>
      <c r="E4" s="160" t="s">
        <v>1255</v>
      </c>
      <c r="F4" s="160" t="s">
        <v>4</v>
      </c>
      <c r="G4" s="160" t="s">
        <v>1256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1257</v>
      </c>
      <c r="C6" s="161">
        <v>407867</v>
      </c>
      <c r="D6" s="161" t="s">
        <v>1258</v>
      </c>
      <c r="E6" s="161" t="s">
        <v>824</v>
      </c>
      <c r="F6" s="161" t="s">
        <v>1259</v>
      </c>
      <c r="G6" s="162"/>
    </row>
    <row r="7" spans="2:7">
      <c r="B7" s="161" t="s">
        <v>1260</v>
      </c>
      <c r="C7" s="161">
        <v>293644</v>
      </c>
      <c r="D7" s="161" t="s">
        <v>1261</v>
      </c>
      <c r="E7" s="161" t="s">
        <v>824</v>
      </c>
      <c r="F7" s="161" t="s">
        <v>1259</v>
      </c>
      <c r="G7" s="162"/>
    </row>
    <row r="8" spans="2:7">
      <c r="B8" s="161" t="s">
        <v>1262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1263</v>
      </c>
      <c r="C9" s="161">
        <v>256790</v>
      </c>
      <c r="D9" s="161" t="s">
        <v>1264</v>
      </c>
      <c r="E9" s="161" t="s">
        <v>825</v>
      </c>
      <c r="F9" s="161" t="s">
        <v>1265</v>
      </c>
      <c r="G9" s="162">
        <v>46357</v>
      </c>
    </row>
    <row r="10" spans="2:7">
      <c r="B10" s="161" t="s">
        <v>1266</v>
      </c>
      <c r="C10" s="161">
        <v>265193</v>
      </c>
      <c r="D10" s="161" t="s">
        <v>1267</v>
      </c>
      <c r="E10" s="161" t="s">
        <v>826</v>
      </c>
      <c r="F10" s="161" t="s">
        <v>54</v>
      </c>
      <c r="G10" s="161" t="s">
        <v>1268</v>
      </c>
    </row>
    <row r="11" spans="2:7">
      <c r="B11" s="161" t="s">
        <v>1269</v>
      </c>
      <c r="C11" s="161">
        <v>293716</v>
      </c>
      <c r="D11" s="161" t="s">
        <v>1270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1271</v>
      </c>
      <c r="C12" s="161">
        <v>257258</v>
      </c>
      <c r="D12" s="161" t="s">
        <v>1272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1273</v>
      </c>
      <c r="C13" s="161">
        <v>371147</v>
      </c>
      <c r="D13" s="161" t="s">
        <v>1274</v>
      </c>
      <c r="E13" s="161" t="s">
        <v>827</v>
      </c>
      <c r="F13" s="161" t="s">
        <v>71</v>
      </c>
      <c r="G13" s="161" t="s">
        <v>1268</v>
      </c>
    </row>
    <row r="14" spans="2:7">
      <c r="B14" s="161" t="s">
        <v>1275</v>
      </c>
      <c r="C14" s="161">
        <v>259230</v>
      </c>
      <c r="D14" s="161" t="s">
        <v>1276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1277</v>
      </c>
      <c r="C15" s="161">
        <v>370705</v>
      </c>
      <c r="D15" s="161"/>
      <c r="E15" s="161" t="s">
        <v>827</v>
      </c>
      <c r="F15" s="161" t="s">
        <v>71</v>
      </c>
      <c r="G15" s="161" t="s">
        <v>1268</v>
      </c>
    </row>
    <row r="16" spans="2:7">
      <c r="B16" s="161" t="s">
        <v>1278</v>
      </c>
      <c r="C16" s="161">
        <v>258542</v>
      </c>
      <c r="D16" s="161" t="s">
        <v>1279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1280</v>
      </c>
      <c r="C17" s="161">
        <v>257050</v>
      </c>
      <c r="D17" s="161" t="s">
        <v>1281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3" t="s">
        <v>1282</v>
      </c>
      <c r="C2" s="213"/>
      <c r="D2" s="213"/>
      <c r="E2" s="213"/>
      <c r="F2" s="213"/>
      <c r="G2" s="213"/>
    </row>
    <row r="3" spans="2:7" ht="19.5" customHeight="1">
      <c r="B3" s="213"/>
      <c r="C3" s="213"/>
      <c r="D3" s="213"/>
      <c r="E3" s="213"/>
      <c r="F3" s="213"/>
      <c r="G3" s="213"/>
    </row>
    <row r="4" spans="2:7" ht="19.5" customHeight="1">
      <c r="B4" s="163" t="s">
        <v>686</v>
      </c>
      <c r="C4" s="163" t="s">
        <v>1283</v>
      </c>
      <c r="D4" s="163" t="s">
        <v>1284</v>
      </c>
      <c r="E4" s="163" t="s">
        <v>1285</v>
      </c>
      <c r="F4" s="160" t="s">
        <v>1286</v>
      </c>
      <c r="G4" s="163" t="s">
        <v>1287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1288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1289</v>
      </c>
      <c r="G7" s="167" t="s">
        <v>1290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1288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1288</v>
      </c>
      <c r="G9" s="167"/>
    </row>
    <row r="10" spans="2:7" ht="19.5" customHeight="1">
      <c r="B10" s="167" t="s">
        <v>1291</v>
      </c>
      <c r="C10" s="167">
        <v>9038</v>
      </c>
      <c r="D10" s="168">
        <v>46049</v>
      </c>
      <c r="E10" s="167">
        <v>15098</v>
      </c>
      <c r="F10" s="169" t="s">
        <v>1292</v>
      </c>
      <c r="G10" s="167" t="s">
        <v>1293</v>
      </c>
    </row>
    <row r="11" spans="2:7" ht="19.5" customHeight="1">
      <c r="B11" s="167" t="s">
        <v>744</v>
      </c>
      <c r="C11" s="167" t="s">
        <v>1294</v>
      </c>
      <c r="D11" s="168">
        <v>46056</v>
      </c>
      <c r="E11" s="167">
        <v>9100</v>
      </c>
      <c r="F11" s="169" t="s">
        <v>1295</v>
      </c>
      <c r="G11" s="167" t="s">
        <v>1296</v>
      </c>
    </row>
    <row r="12" spans="2:7" ht="19.5" customHeight="1">
      <c r="B12" s="167" t="s">
        <v>744</v>
      </c>
      <c r="C12" s="167" t="s">
        <v>1297</v>
      </c>
      <c r="D12" s="168">
        <v>46056</v>
      </c>
      <c r="E12" s="167">
        <v>11000</v>
      </c>
      <c r="F12" s="169" t="s">
        <v>1295</v>
      </c>
      <c r="G12" s="167" t="s">
        <v>1298</v>
      </c>
    </row>
    <row r="13" spans="2:7" ht="19.5" customHeight="1">
      <c r="B13" s="167" t="s">
        <v>744</v>
      </c>
      <c r="C13" s="167" t="s">
        <v>1299</v>
      </c>
      <c r="D13" s="168">
        <v>46056</v>
      </c>
      <c r="E13" s="167">
        <v>11000</v>
      </c>
      <c r="F13" s="169" t="s">
        <v>1295</v>
      </c>
      <c r="G13" s="167"/>
    </row>
    <row r="14" spans="2:7" ht="19.5" customHeight="1">
      <c r="B14" s="167" t="s">
        <v>744</v>
      </c>
      <c r="C14" s="167" t="s">
        <v>1300</v>
      </c>
      <c r="D14" s="168">
        <v>46056</v>
      </c>
      <c r="E14" s="167">
        <v>4000</v>
      </c>
      <c r="F14" s="169" t="s">
        <v>1288</v>
      </c>
      <c r="G14" s="167" t="s">
        <v>1301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4" t="s">
        <v>1302</v>
      </c>
      <c r="D5" s="215"/>
      <c r="E5" s="215"/>
      <c r="F5" s="215"/>
      <c r="G5" s="215"/>
      <c r="H5" s="215"/>
      <c r="I5" s="215"/>
      <c r="J5" s="216"/>
      <c r="K5" s="217" t="s">
        <v>1303</v>
      </c>
      <c r="L5" s="218"/>
      <c r="M5" s="218"/>
      <c r="N5" s="218"/>
      <c r="O5" s="219" t="s">
        <v>1304</v>
      </c>
      <c r="P5" s="220"/>
    </row>
    <row r="6" spans="1:16" s="74" customFormat="1" ht="15" customHeight="1">
      <c r="A6" s="66" t="s">
        <v>1305</v>
      </c>
      <c r="B6" s="75" t="s">
        <v>1306</v>
      </c>
      <c r="C6" s="76" t="s">
        <v>992</v>
      </c>
      <c r="D6" s="77" t="s">
        <v>993</v>
      </c>
      <c r="E6" s="76" t="s">
        <v>1307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1308</v>
      </c>
      <c r="M6" s="80" t="s">
        <v>611</v>
      </c>
      <c r="N6" s="81" t="s">
        <v>987</v>
      </c>
      <c r="O6" s="158" t="s">
        <v>1030</v>
      </c>
      <c r="P6" s="133" t="s">
        <v>1309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0.125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1</v>
      </c>
      <c r="P132" s="147" t="str">
        <f>IF($A$2=1,IF(SP_SUL!BJ132="","*",SP_SUL!BJ132),IF(SP_SUL!BK132="","*",SP_SUL!BK132))</f>
        <v>*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1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1</v>
      </c>
      <c r="P150" s="147" t="str">
        <f>IF($A$2=1,IF(SP_SUL!BJ150="","*",SP_SUL!BJ150),IF(SP_SUL!BK150="","*",SP_SUL!BK150))</f>
        <v>*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1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0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1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sqref="A1:T15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1040</v>
      </c>
      <c r="Q1" s="225"/>
      <c r="R1" s="111"/>
      <c r="S1" s="84"/>
      <c r="T1" s="86"/>
      <c r="U1" s="226" t="s">
        <v>1310</v>
      </c>
      <c r="V1" s="226"/>
      <c r="W1" s="226"/>
    </row>
    <row r="2" spans="1:23" ht="15" customHeight="1">
      <c r="A2" s="87" t="s">
        <v>1311</v>
      </c>
      <c r="B2" s="87" t="s">
        <v>1306</v>
      </c>
      <c r="C2" s="87" t="s">
        <v>411</v>
      </c>
      <c r="D2" s="88" t="s">
        <v>992</v>
      </c>
      <c r="E2" s="88" t="s">
        <v>4</v>
      </c>
      <c r="F2" s="88" t="s">
        <v>1305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1312</v>
      </c>
      <c r="T2" s="91" t="s">
        <v>995</v>
      </c>
      <c r="U2" s="138">
        <f ca="1">TODAY()-1</f>
        <v>46058</v>
      </c>
      <c r="V2" s="138">
        <f ca="1">U2-1</f>
        <v>46057</v>
      </c>
      <c r="W2" s="138">
        <f ca="1">V2-1</f>
        <v>46056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344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511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3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344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3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1</v>
      </c>
      <c r="W25" s="137">
        <f ca="1">_xlfn.XLOOKUP(G25&amp;$W$2,BS_CONTROLE[CHAVE],BS_CONTROLE[Quantidade_11],"-")</f>
        <v>1248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864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344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3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1</v>
      </c>
      <c r="W58" s="137">
        <f ca="1">_xlfn.XLOOKUP(G58&amp;$W$2,BS_CONTROLE[CHAVE],BS_CONTROLE[Quantidade_11],"-")</f>
        <v>1248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864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511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511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12</v>
      </c>
      <c r="W73" s="137">
        <f ca="1">_xlfn.XLOOKUP(G73&amp;$W$2,BS_CONTROLE[CHAVE],BS_CONTROLE[Quantidade_11],"-")</f>
        <v>1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344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3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1248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12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26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511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344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>
        <f ca="1">_xlfn.XLOOKUP(G111&amp;$U$2,BS_CONTROLE[CHAVE],BS_CONTROLE[Quantidade_11],"-")</f>
        <v>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3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1</v>
      </c>
      <c r="W115" s="137">
        <f ca="1">_xlfn.XLOOKUP(G115&amp;$W$2,BS_CONTROLE[CHAVE],BS_CONTROLE[Quantidade_11],"-")</f>
        <v>1248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864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26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511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>
        <f ca="1">_xlfn.XLOOKUP(G124&amp;$U$2,BS_CONTROLE[CHAVE],BS_CONTROLE[Quantidade_11],"-")</f>
        <v>0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0.125</v>
      </c>
      <c r="R129" s="145" t="str">
        <f>IF(SP_SUL!Q132="","*",CONCATENATE(SP_SUL!Q132," ",SP_SUL!R132))</f>
        <v>312 M</v>
      </c>
      <c r="S129" s="145" t="str">
        <f>IF(SP_SUL!V132="","*",SP_SUL!V132)</f>
        <v>Elder</v>
      </c>
      <c r="T129" s="145" t="str">
        <f>IF(SP_SUL!W132="","*",SP_SUL!W132)</f>
        <v>Alívio de tensão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344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0</v>
      </c>
    </row>
    <row r="136" spans="1:23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3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1248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0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26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511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131" sqref="B131:K14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1313</v>
      </c>
      <c r="C2" s="121" t="s">
        <v>977</v>
      </c>
      <c r="D2" s="76" t="s">
        <v>979</v>
      </c>
      <c r="E2" s="76" t="s">
        <v>1314</v>
      </c>
      <c r="F2" s="99" t="s">
        <v>1315</v>
      </c>
      <c r="G2" s="76" t="s">
        <v>1316</v>
      </c>
      <c r="H2" s="76" t="s">
        <v>1317</v>
      </c>
      <c r="I2" s="76" t="s">
        <v>1318</v>
      </c>
      <c r="J2" s="76" t="s">
        <v>1319</v>
      </c>
      <c r="K2" s="78" t="s">
        <v>1320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2026-02-06T13:18:38Z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