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239" documentId="8_{B6337239-1A00-434D-AAD0-422EA1FEB5AE}" xr6:coauthVersionLast="47" xr6:coauthVersionMax="47" xr10:uidLastSave="{7D52FA50-21E6-46F7-84AE-F7D59530B1EB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26" i="1" l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7" i="1" a="1"/>
  <c r="M427" i="1"/>
  <c r="N427" i="1" a="1"/>
  <c r="N427" i="1"/>
  <c r="M428" i="1" a="1"/>
  <c r="M428" i="1"/>
  <c r="N428" i="1" a="1"/>
  <c r="N428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18" i="1" l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<sst xmlns="http://schemas.openxmlformats.org/spreadsheetml/2006/main" count="7520" uniqueCount="1884">
  <si>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</si>
  <si>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</si>
  <si>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</si>
  <si>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</si>
  <si>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</si>
  <si>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</si>
  <si>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</si>
  <si>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</si>
  <si>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</si>
  <si>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</si>
  <si>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</si>
  <si>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</si>
  <si>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</si>
  <si>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</si>
  <si>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</si>
  <si>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</si>
  <si>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</si>
  <si>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</si>
  <si>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</si>
  <si>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</si>
  <si>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</si>
  <si>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</si>
  <si>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</si>
  <si>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</si>
  <si>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</si>
  <si>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</si>
  <si>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</si>
  <si>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</si>
  <si>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</si>
  <si>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</si>
  <si>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</si>
  <si>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</si>
  <si>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</si>
  <si>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</si>
  <si>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</si>
  <si>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</si>
  <si>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</si>
  <si>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</si>
  <si>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</si>
  <si>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</si>
  <si>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</si>
  <si>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</si>
  <si>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</si>
  <si>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</si>
  <si>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</si>
  <si>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</si>
  <si>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</si>
  <si>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</si>
  <si>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</si>
  <si>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</si>
  <si>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</si>
  <si>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</si>
  <si>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</si>
  <si>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</si>
  <si>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</si>
  <si>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</si>
  <si>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</si>
  <si>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</si>
  <si>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</si>
  <si>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</si>
  <si>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</si>
  <si>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</si>
  <si>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</si>
  <si>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</si>
  <si>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</si>
  <si>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</si>
  <si>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</si>
  <si>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</si>
  <si>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</si>
  <si>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</si>
  <si>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</si>
  <si>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</si>
  <si>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</si>
  <si>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</si>
  <si>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</si>
  <si>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</si>
  <si>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</si>
  <si>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</si>
  <si>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</si>
  <si>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</si>
  <si>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</si>
  <si>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</si>
  <si>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</si>
  <si>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</si>
  <si>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</si>
  <si>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</si>
  <si>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</si>
  <si>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</si>
  <si>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</si>
  <si>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</si>
  <si>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</si>
  <si>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</si>
  <si>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</si>
  <si>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</si>
  <si>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</si>
  <si>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</si>
  <si>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</si>
  <si>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</si>
  <si>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</si>
  <si>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</si>
  <si>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</si>
  <si>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</si>
  <si>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</si>
  <si>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</si>
  <si>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</si>
  <si>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</si>
  <si>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</si>
  <si>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</si>
  <si>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</si>
  <si>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</si>
  <si>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</si>
  <si>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</si>
  <si>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</si>
  <si>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</si>
  <si>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</si>
  <si>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</si>
  <si>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</si>
  <si>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</si>
  <si>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</si>
  <si>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</si>
  <si>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</si>
  <si>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</si>
  <si>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</si>
  <si>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</si>
  <si>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</si>
  <si>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</si>
  <si>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</si>
  <si>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</si>
  <si>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</si>
  <si>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</si>
  <si>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</si>
  <si>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</si>
  <si>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</si>
  <si>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</si>
  <si>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</si>
  <si>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</si>
  <si>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</si>
  <si>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</si>
  <si>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</si>
  <si>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</si>
  <si>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</si>
  <si>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</si>
  <si>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</si>
  <si>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</si>
  <si>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</si>
  <si>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</si>
  <si>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</si>
  <si>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</si>
  <si>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</si>
  <si>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</si>
  <si>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</si>
  <si>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</si>
  <si>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</si>
  <si>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</si>
  <si>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</si>
  <si>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</si>
  <si>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</si>
  <si>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</si>
  <si>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</si>
  <si>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</si>
  <si>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</si>
  <si>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</si>
  <si>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</si>
  <si>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</si>
  <si>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</si>
  <si>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</si>
  <si>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</si>
  <si>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</si>
  <si>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</si>
  <si>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</si>
  <si>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</si>
  <si>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</si>
  <si>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</si>
  <si>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</si>
  <si>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</si>
  <si>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</si>
  <si>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</si>
  <si>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</si>
  <si>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</si>
  <si>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</si>
  <si>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</si>
  <si>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</si>
  <si>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</si>
  <si>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</si>
  <si>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</si>
  <si>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</si>
  <si>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</si>
  <si>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</si>
  <si>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</si>
  <si>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</si>
  <si>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</si>
  <si>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</si>
  <si>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</si>
  <si>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</si>
  <si>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</si>
  <si>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</si>
  <si>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</si>
  <si>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</si>
  <si>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</si>
  <si>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</si>
  <si>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</si>
  <si>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</si>
  <si>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</si>
  <si>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</si>
  <si>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</si>
  <si>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</si>
  <si>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</si>
  <si>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</si>
  <si>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</si>
  <si>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</si>
  <si>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</si>
  <si>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</si>
  <si>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</si>
  <si>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</si>
  <si>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</si>
  <si>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</si>
  <si>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</si>
  <si>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</si>
  <si>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</si>
  <si>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</si>
  <si>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</si>
  <si>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</si>
  <si>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</si>
  <si>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</si>
  <si>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</si>
  <si>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</si>
  <si>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</si>
  <si>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</si>
  <si>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</si>
  <si>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</si>
  <si>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</si>
  <si>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</si>
  <si>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</si>
  <si>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</si>
  <si>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</si>
  <si>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</si>
  <si>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</si>
  <si>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</si>
  <si>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</si>
  <si>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</si>
  <si>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</si>
  <si>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</si>
  <si>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</si>
  <si>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</si>
  <si>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</si>
  <si>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</si>
  <si>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</si>
  <si>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</si>
  <si>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</si>
  <si>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</si>
  <si>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</si>
  <si>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</si>
  <si>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</si>
  <si>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</si>
  <si>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</si>
  <si>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</si>
  <si>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</si>
  <si>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</si>
  <si>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</si>
  <si>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</si>
  <si>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</si>
  <si>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</si>
  <si>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</si>
  <si>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</si>
  <si>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</si>
  <si>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</si>
  <si>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</si>
  <si>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</si>
  <si>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</si>
  <si>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</si>
  <si>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</si>
  <si>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</si>
  <si>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</si>
  <si>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</si>
  <si>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</si>
  <si>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</si>
  <si>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</si>
  <si>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</si>
  <si>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</si>
  <si>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</si>
  <si>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</si>
  <si>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</si>
  <si>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</si>
  <si>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</si>
  <si>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</si>
  <si>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</si>
  <si>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</si>
  <si>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</si>
  <si>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</si>
  <si>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</si>
  <si>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</si>
  <si>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</si>
  <si>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</si>
  <si>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</si>
  <si>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</si>
  <si>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</si>
  <si>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</si>
  <si>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</si>
  <si>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</si>
  <si>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</si>
  <si>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</si>
  <si>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</si>
  <si>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</si>
  <si>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</si>
  <si>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</si>
  <si>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</si>
  <si>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</si>
  <si>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</si>
  <si>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</si>
  <si>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</si>
  <si>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</si>
  <si>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</si>
  <si>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</si>
  <si>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</si>
  <si>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</si>
  <si>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</si>
  <si>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</si>
  <si>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</si>
  <si>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</si>
  <si>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</si>
  <si>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</si>
  <si>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</si>
  <si>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</si>
  <si>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</si>
  <si>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</si>
  <si>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</si>
  <si>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</si>
  <si>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</si>
  <si>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</si>
  <si>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</si>
  <si>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</si>
  <si>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</si>
  <si>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</si>
  <si>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</si>
  <si>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</si>
  <si>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</si>
  <si>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</si>
  <si>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</si>
  <si>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</si>
  <si>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</si>
  <si>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</si>
  <si>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</si>
  <si>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</si>
  <si>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</si>
  <si>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</si>
  <si>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</si>
  <si>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</si>
  <si>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</si>
  <si>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</si>
  <si>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</si>
  <si>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</si>
  <si>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</si>
  <si>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</si>
  <si>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</si>
  <si>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</si>
  <si>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</si>
  <si>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</si>
  <si>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</si>
  <si>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</si>
  <si>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</si>
  <si>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</si>
  <si>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</si>
  <si>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</si>
  <si>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</si>
  <si>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</si>
  <si>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</si>
  <si>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</si>
  <si>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</si>
  <si>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</si>
  <si>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</si>
  <si>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</si>
  <si>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</si>
  <si>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</si>
  <si>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</si>
  <si>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</si>
  <si>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</si>
  <si>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</si>
  <si>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</si>
  <si>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</si>
  <si>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</si>
  <si>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</si>
  <si>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</si>
  <si>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</si>
  <si>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</si>
  <si>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</si>
  <si>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</si>
  <si>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</si>
  <si>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</si>
  <si>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</si>
  <si>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</si>
  <si>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</si>
  <si>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</si>
  <si>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</si>
  <si>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</si>
  <si>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</si>
  <si>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</si>
  <si>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</si>
  <si>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</si>
  <si>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</si>
  <si>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</si>
  <si>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</si>
  <si>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</si>
  <si>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</si>
  <si>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</si>
  <si>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</si>
  <si>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</si>
  <si>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</si>
  <si>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</si>
  <si>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</si>
  <si>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</si>
  <si>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</si>
  <si>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</si>
  <si>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</si>
  <si>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</si>
  <si>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</si>
  <si>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</si>
  <si>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</si>
  <si>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</si>
  <si>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</si>
  <si>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</si>
  <si>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</si>
  <si>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</si>
  <si>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</si>
  <si>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</si>
  <si>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</si>
  <si>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</si>
  <si>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</si>
  <si>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</si>
  <si>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</si>
  <si>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</si>
  <si>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</si>
  <si>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</si>
  <si>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</si>
  <si>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</si>
  <si>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</si>
  <si>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</si>
  <si>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</si>
  <si>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</si>
  <si>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</si>
  <si>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</si>
  <si>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</si>
  <si>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</si>
  <si>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</si>
  <si>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</si>
  <si>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</si>
  <si>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</si>
  <si>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</si>
  <si>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</si>
  <si>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</si>
  <si>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</si>
  <si>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</si>
  <si>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</si>
  <si>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</si>
  <si>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</si>
  <si>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</si>
  <si>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</si>
  <si>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</si>
  <si>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</si>
  <si>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</si>
  <si>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</si>
  <si>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</si>
  <si>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</si>
  <si>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</si>
  <si>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</si>
  <si>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</si>
  <si>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</si>
  <si>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</si>
  <si>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</si>
  <si>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</si>
  <si>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</si>
  <si>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</si>
  <si>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</si>
  <si>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</si>
  <si>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</si>
  <si>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</si>
  <si>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</si>
  <si>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</si>
  <si>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</si>
  <si>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</si>
  <si>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</si>
  <si>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</si>
  <si>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</si>
  <si>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</si>
  <si>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</si>
  <si>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</si>
  <si>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</si>
  <si>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</si>
  <si>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</si>
  <si>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</si>
  <si>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</si>
  <si>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</si>
  <si>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</si>
  <si>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</si>
  <si>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</si>
  <si>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</si>
  <si>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</si>
  <si>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</si>
  <si>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</si>
  <si>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</si>
  <si>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</si>
  <si>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</si>
  <si>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</si>
  <si>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</si>
  <si>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</si>
  <si>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</si>
  <si>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</si>
  <si>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</si>
  <si>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</si>
  <si>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</si>
  <si>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</si>
  <si>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</si>
  <si>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</si>
  <si>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</si>
  <si>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</si>
  <si>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</si>
  <si>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</si>
  <si>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</si>
  <si>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</si>
  <si>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</si>
  <si>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</si>
  <si>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</si>
  <si>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</si>
  <si>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</si>
  <si>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</si>
  <si>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</si>
  <si>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</si>
  <si>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</si>
  <si>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</si>
  <si>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</si>
  <si>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</si>
  <si>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</si>
  <si>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</si>
  <si>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</si>
  <si>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</si>
  <si>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</si>
  <si>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</si>
  <si>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</si>
  <si>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</si>
  <si>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</si>
  <si>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</si>
  <si>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</si>
  <si>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</si>
  <si>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</si>
  <si>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</si>
  <si>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</si>
  <si>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</si>
  <si>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</si>
  <si>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</si>
  <si>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</si>
  <si>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</si>
  <si>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</si>
  <si>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</si>
  <si>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</si>
  <si>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</si>
  <si>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</si>
  <si>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</si>
  <si>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</si>
  <si>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</si>
  <si>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</si>
  <si>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</si>
  <si>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</si>
  <si>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</si>
  <si>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</si>
  <si>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</si>
  <si>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</si>
  <si>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</si>
  <si>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</si>
  <si>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</si>
  <si>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</si>
  <si>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</si>
  <si>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</si>
  <si>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</si>
  <si>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</si>
  <si>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</si>
  <si>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</si>
  <si>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</si>
  <si>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</si>
  <si>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</si>
  <si>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</si>
  <si>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</si>
  <si>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</si>
  <si>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</si>
  <si>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</si>
  <si>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</si>
  <si>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</si>
  <si>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</si>
  <si>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</si>
  <si>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</si>
  <si>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</si>
  <si>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</si>
  <si>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</si>
  <si>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</si>
  <si>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</si>
  <si>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</si>
  <si>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</si>
  <si>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</si>
  <si>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</si>
  <si>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</si>
  <si>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</si>
  <si>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</si>
  <si>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</si>
  <si>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</si>
  <si>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</si>
  <si>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</si>
  <si>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</si>
  <si>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</si>
  <si>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</si>
  <si>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</si>
  <si>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</si>
  <si>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</si>
  <si>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</si>
  <si>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</si>
  <si>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</si>
  <si>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</si>
  <si>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</si>
  <si>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</si>
  <si>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</si>
  <si>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</si>
  <si>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</si>
  <si>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</si>
  <si>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</si>
  <si>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</si>
  <si>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</si>
  <si>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</si>
  <si>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</si>
  <si>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</si>
  <si>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</si>
  <si>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</si>
  <si>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</si>
  <si>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</si>
  <si>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</si>
  <si>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</si>
  <si>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</si>
  <si>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</si>
  <si>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</si>
  <si>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</si>
  <si>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</si>
  <si>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</si>
  <si>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</si>
  <si>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</si>
  <si>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</si>
  <si>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</si>
  <si>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</si>
  <si>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</si>
  <si>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</si>
  <si>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</si>
  <si>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</si>
  <si>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</si>
  <si>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</si>
  <si>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</si>
  <si>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</si>
  <si>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</si>
  <si>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</si>
  <si>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</si>
  <si>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</si>
  <si>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</si>
  <si>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</si>
  <si>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</si>
  <si>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</si>
  <si>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</si>
  <si>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</si>
  <si>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</si>
  <si>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</si>
  <si>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</si>
  <si>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</si>
  <si>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</si>
  <si>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</si>
  <si>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</si>
  <si>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</si>
  <si>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</si>
  <si>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</si>
  <si>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</si>
  <si>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</si>
  <si>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</si>
  <si>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</si>
  <si>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</si>
  <si>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</si>
  <si>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</si>
  <si>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</si>
  <si>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</si>
  <si>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</si>
  <si>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</si>
  <si>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</si>
  <si>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</si>
  <si>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</si>
  <si>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</si>
  <si>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</si>
  <si>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</si>
  <si>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</si>
  <si>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</si>
  <si>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</si>
  <si>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</si>
  <si>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</si>
  <si>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</si>
  <si>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</si>
  <si>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</si>
  <si>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</si>
  <si>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</si>
  <si>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</si>
  <si>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</si>
  <si>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</si>
  <si>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</si>
  <si>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</si>
  <si>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</si>
  <si>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</si>
  <si>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</si>
  <si>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</si>
  <si>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</si>
  <si>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</si>
  <si>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</si>
  <si>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</si>
  <si>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</si>
  <si>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</si>
  <si>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</si>
  <si>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</si>
  <si>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</si>
  <si>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</si>
  <si>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</si>
  <si>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</si>
  <si>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</si>
  <si>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</si>
  <si>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</si>
  <si>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</si>
  <si>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</si>
  <si>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</si>
  <si>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</si>
  <si>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</si>
  <si>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</si>
  <si>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</si>
  <si>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</si>
  <si>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</si>
  <si>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</si>
  <si>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</si>
  <si>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</si>
  <si>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</si>
  <si>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</si>
  <si>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</si>
  <si>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</si>
  <si>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</si>
  <si>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</si>
  <si>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</si>
  <si>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</si>
  <si>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</si>
  <si>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</si>
  <si>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</si>
  <si>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</si>
  <si>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</si>
  <si>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</si>
  <si>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</si>
  <si>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</si>
  <si>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</si>
  <si>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</si>
  <si>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</si>
  <si>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</si>
  <si>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</si>
  <si>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</si>
  <si>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</si>
  <si>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</si>
  <si>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</si>
  <si>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</si>
  <si>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</si>
  <si>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</si>
  <si>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</si>
  <si>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</si>
  <si>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</si>
  <si>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</si>
  <si>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</si>
  <si>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</si>
  <si>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</si>
  <si>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</si>
  <si>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</si>
  <si>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</si>
  <si>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</si>
  <si>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</si>
  <si>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</si>
  <si>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</si>
  <si>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</si>
  <si>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</si>
  <si>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</si>
  <si>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</si>
  <si>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</si>
  <si>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</si>
  <si>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</si>
  <si>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</si>
  <si>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</si>
  <si>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</si>
  <si>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</si>
  <si>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</si>
  <si>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</si>
  <si>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</si>
  <si>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</si>
  <si>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</si>
  <si>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</si>
  <si>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</si>
  <si>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</si>
  <si>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</si>
  <si>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</si>
  <si>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</si>
  <si>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</si>
  <si>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</si>
  <si>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</si>
  <si>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</si>
  <si>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</si>
  <si>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</si>
  <si>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</si>
  <si>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</si>
  <si>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</si>
  <si>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</si>
  <si>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</si>
  <si>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</si>
  <si>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</si>
  <si>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</si>
  <si>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</si>
  <si>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</si>
  <si>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</si>
  <si>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</si>
  <si>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</si>
  <si>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</si>
  <si>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</si>
  <si>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</si>
  <si>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</si>
  <si>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</si>
  <si>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</si>
  <si>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</si>
  <si>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</si>
  <si>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</si>
  <si>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</si>
  <si>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</si>
  <si>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</si>
  <si>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</si>
  <si>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</si>
  <si>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</si>
  <si>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</si>
  <si>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</si>
  <si>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</si>
  <si>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</si>
  <si>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</si>
  <si>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</si>
  <si>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</si>
  <si>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</si>
  <si>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</si>
  <si>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</si>
  <si>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</si>
  <si>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</si>
  <si>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</si>
  <si>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</si>
  <si>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</si>
  <si>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</si>
  <si>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</si>
  <si>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</si>
  <si>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</si>
  <si>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</si>
  <si>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</si>
  <si>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</si>
  <si>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</si>
  <si>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</si>
  <si>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</si>
  <si>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</si>
  <si>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</si>
  <si>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</si>
  <si>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</si>
  <si>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</si>
  <si>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</si>
  <si>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</si>
  <si>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</si>
  <si>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</si>
  <si>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</si>
  <si>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</si>
  <si>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</si>
  <si>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</si>
  <si>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</si>
  <si>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</si>
  <si>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</si>
  <si>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</si>
  <si>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</si>
  <si>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</si>
  <si>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</si>
  <si>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</si>
  <si>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</si>
  <si>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</si>
  <si>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</si>
  <si>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</si>
  <si>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</si>
  <si>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</si>
  <si>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</si>
  <si>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</si>
  <si>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</si>
  <si>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</si>
  <si>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</si>
  <si>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</si>
  <si>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</si>
  <si>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</si>
  <si>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</si>
  <si>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</si>
  <si>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</si>
  <si>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</si>
  <si>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</si>
  <si>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</si>
  <si>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</si>
  <si>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</si>
  <si>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</si>
  <si>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</si>
  <si>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</si>
  <si>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</si>
  <si>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</si>
  <si>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</si>
  <si>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</si>
  <si>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</si>
  <si>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</si>
  <si>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</si>
  <si>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</si>
  <si>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</si>
  <si>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</si>
  <si>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</si>
  <si>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</si>
  <si>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</si>
  <si>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</si>
  <si>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</si>
  <si>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</si>
  <si>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</si>
  <si>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</si>
  <si>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</si>
  <si>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</si>
  <si>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</si>
  <si>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</si>
  <si>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</si>
  <si>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</si>
  <si>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</si>
  <si>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</si>
  <si>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</si>
  <si>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</si>
  <si>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</si>
  <si>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</si>
  <si>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</si>
  <si>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</si>
  <si>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</si>
  <si>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</si>
  <si>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</si>
  <si>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</si>
  <si>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</si>
  <si>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</si>
  <si>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</si>
  <si>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</si>
  <si>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</si>
  <si>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</si>
  <si>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</si>
  <si>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</si>
  <si>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</si>
  <si>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</si>
  <si>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</si>
  <si>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</si>
  <si>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</si>
  <si>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</si>
  <si>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</si>
  <si>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</si>
  <si>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</si>
  <si>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</si>
  <si>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</si>
  <si>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</si>
  <si>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</si>
  <si>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</si>
  <si>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</si>
  <si>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</si>
  <si>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</si>
  <si>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</si>
  <si>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</si>
  <si>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</si>
  <si>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</si>
  <si>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</si>
  <si>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</si>
  <si>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</si>
  <si>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</si>
  <si>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</si>
  <si>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</si>
  <si>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</si>
  <si>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</si>
  <si>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</si>
  <si>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</si>
  <si>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</si>
  <si>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</si>
  <si>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</si>
  <si>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</si>
  <si>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</si>
  <si>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</si>
  <si>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</si>
  <si>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</si>
  <si>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</si>
  <si>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</si>
  <si>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</si>
  <si>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</si>
  <si>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</si>
  <si>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</si>
  <si>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</si>
  <si>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</si>
  <si>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</si>
  <si>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</si>
  <si>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</si>
  <si>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</si>
  <si>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</si>
  <si>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</si>
  <si>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</si>
  <si>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</si>
  <si>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</si>
  <si>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</si>
  <si>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</si>
  <si>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</si>
  <si>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</si>
  <si>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</si>
  <si>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</si>
  <si>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</si>
  <si>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</si>
  <si>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</si>
  <si>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</si>
  <si>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</si>
  <si>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</si>
  <si>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</si>
  <si>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</si>
  <si>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</si>
  <si>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</si>
  <si>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</si>
  <si>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</si>
  <si>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</si>
  <si>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</si>
  <si>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</si>
  <si>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</si>
  <si>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</si>
  <si>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</si>
  <si>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</si>
  <si>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</si>
  <si>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</si>
  <si>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</si>
  <si>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</si>
  <si>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</si>
  <si>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</si>
  <si>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</si>
  <si>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</si>
  <si>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</si>
  <si>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</si>
  <si>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</si>
  <si>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</si>
  <si>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</si>
  <si>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</si>
  <si>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</si>
  <si>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</si>
  <si>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</si>
  <si>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</si>
  <si>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</si>
  <si>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</si>
  <si>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</si>
  <si>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</si>
  <si>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</si>
  <si>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</si>
  <si>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</si>
  <si>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</si>
  <si>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</si>
  <si>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</si>
  <si>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</si>
  <si>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</si>
  <si>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</si>
  <si>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</si>
  <si>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</si>
  <si>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</si>
  <si>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</si>
  <si>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</si>
  <si>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</si>
  <si>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</si>
  <si>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</si>
  <si>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</si>
  <si>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</si>
  <si>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</si>
  <si>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</si>
  <si>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</si>
  <si>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</si>
  <si>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</si>
  <si>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</si>
  <si>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</si>
  <si>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</si>
  <si>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</si>
  <si>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</si>
  <si>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</si>
  <si>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</si>
  <si>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</si>
  <si>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</si>
  <si>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</si>
  <si>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</si>
  <si>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</si>
  <si>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</si>
  <si>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</si>
  <si>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</si>
  <si>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</si>
  <si>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</si>
  <si>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</si>
  <si>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</si>
  <si>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</si>
  <si>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</si>
  <si>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</si>
  <si>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</si>
  <si>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</si>
  <si>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</si>
  <si>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</si>
  <si>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</si>
  <si>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</si>
  <si>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</si>
  <si>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</si>
  <si>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</si>
  <si>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</si>
  <si>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</si>
  <si>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</si>
  <si>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</si>
  <si>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</si>
  <si>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</si>
  <si>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</si>
  <si>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</si>
  <si>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</si>
  <si>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</si>
  <si>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</si>
  <si>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</si>
  <si>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</si>
  <si>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</si>
  <si>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</si>
  <si>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</si>
  <si>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</si>
  <si>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</si>
  <si>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</si>
  <si>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</si>
  <si>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</si>
  <si>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</si>
  <si>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</si>
  <si>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</si>
  <si>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</si>
  <si>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</si>
  <si>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</si>
  <si>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</si>
  <si>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</si>
  <si>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</si>
  <si>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</si>
  <si>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</si>
  <si>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</si>
  <si>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</si>
  <si>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</si>
  <si>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</si>
  <si>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</si>
  <si>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</si>
  <si>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</si>
  <si>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</si>
  <si>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</si>
  <si>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</si>
  <si>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</si>
  <si>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</si>
  <si>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</si>
  <si>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</si>
  <si>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</si>
  <si>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</si>
  <si>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</si>
  <si>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</si>
  <si>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</si>
  <si>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</si>
  <si>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</si>
  <si>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</si>
  <si>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</si>
  <si>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</si>
  <si>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</si>
  <si>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</si>
  <si>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</si>
  <si>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</si>
  <si>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</si>
  <si>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</si>
  <si>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</si>
  <si>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</si>
  <si>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</si>
  <si>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</si>
  <si>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</si>
  <si>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</si>
  <si>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</si>
  <si>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</si>
  <si>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</si>
  <si>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</si>
  <si>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</si>
  <si>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</si>
  <si>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</si>
  <si>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</si>
  <si>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</si>
  <si>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</si>
  <si>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</si>
  <si>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</si>
  <si>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</si>
  <si>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</si>
  <si>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</si>
  <si>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</si>
  <si>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</si>
  <si>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</si>
  <si>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</si>
  <si>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</si>
  <si>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</si>
  <si>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</si>
  <si>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</si>
  <si>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</si>
  <si>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</si>
  <si>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</si>
  <si>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</si>
  <si>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</si>
  <si>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</si>
  <si>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</si>
  <si>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</si>
  <si>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</si>
  <si>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</si>
  <si>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</si>
  <si>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</si>
  <si>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</si>
  <si>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</si>
  <si>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</si>
  <si>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</si>
  <si>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</si>
  <si>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</si>
  <si>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</si>
  <si>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</si>
  <si>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</si>
  <si>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</si>
  <si>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</si>
  <si>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</si>
  <si>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</si>
  <si>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</si>
  <si>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</si>
  <si>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</si>
  <si>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</si>
  <si>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</si>
  <si>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</si>
  <si>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</si>
  <si>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</si>
  <si>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</si>
  <si>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</si>
  <si>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</si>
  <si>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</si>
  <si>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</si>
  <si>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</si>
  <si>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</si>
  <si>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</si>
  <si>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</si>
  <si>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</si>
  <si>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</si>
  <si>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</si>
  <si>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</si>
  <si>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</si>
  <si>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</si>
  <si>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</si>
  <si>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</si>
  <si>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</si>
  <si>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</si>
  <si>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</si>
  <si>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</si>
  <si>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</si>
  <si>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</si>
  <si>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</si>
  <si>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</si>
  <si>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</si>
  <si>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</si>
  <si>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</si>
  <si>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</si>
  <si>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</si>
  <si>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</si>
  <si>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</si>
  <si>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</si>
  <si>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</si>
  <si>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</si>
  <si>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</si>
  <si>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</si>
  <si>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</si>
  <si>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</si>
  <si>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</si>
  <si>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</si>
  <si>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</si>
  <si>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</si>
  <si>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</si>
  <si>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</si>
  <si>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</si>
  <si>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</si>
  <si>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</si>
  <si>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</si>
  <si>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</si>
  <si>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</si>
  <si>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</si>
  <si>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</si>
  <si>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</si>
  <si>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</si>
  <si>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</si>
  <si>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</si>
  <si>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</si>
  <si>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</si>
  <si>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</si>
  <si>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</si>
  <si>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</si>
  <si>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</si>
  <si>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</si>
  <si>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</si>
  <si>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</si>
  <si>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</si>
  <si>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</si>
  <si>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</si>
  <si>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</si>
  <si>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</si>
  <si>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</si>
  <si>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</si>
  <si>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</si>
  <si>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</si>
  <si>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</si>
  <si>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</si>
  <si>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</si>
  <si>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</si>
  <si>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</si>
  <si>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</si>
  <si>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</si>
  <si>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</si>
  <si>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</si>
  <si>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</si>
  <si>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</si>
  <si>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</si>
  <si>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</si>
  <si>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</si>
  <si>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</si>
  <si>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</si>
  <si>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</si>
  <si>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</si>
  <si>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</si>
  <si>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</si>
  <si>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</si>
  <si>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</si>
  <si>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</si>
  <si>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</si>
  <si>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</si>
  <si>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</si>
  <si>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</si>
  <si>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</si>
  <si>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</si>
  <si>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</si>
  <si>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</si>
  <si>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</si>
  <si>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</si>
  <si>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</si>
  <si>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</si>
  <si>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</si>
  <si>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</si>
  <si>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</si>
  <si>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</si>
  <si>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</si>
  <si>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</si>
  <si>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</si>
  <si>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</si>
  <si>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</si>
  <si>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</si>
  <si>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</si>
  <si>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</si>
  <si>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</si>
  <si>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</si>
  <si>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</si>
  <si>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</si>
  <si>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</si>
  <si>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</si>
  <si>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</si>
  <si>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</si>
  <si>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</si>
  <si>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</si>
  <si>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</si>
  <si>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</si>
  <si>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</si>
  <si>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</si>
  <si>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</si>
  <si>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</si>
  <si>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</si>
  <si>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</si>
  <si>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</si>
  <si>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</si>
  <si>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</si>
  <si>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</si>
  <si>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</si>
  <si>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</si>
  <si>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</si>
  <si>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</si>
  <si>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</si>
  <si>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</si>
  <si>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</si>
  <si>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</si>
  <si>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</si>
  <si>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</si>
  <si>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</si>
  <si>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</si>
  <si>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</si>
  <si>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</si>
  <si>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</si>
  <si>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</si>
  <si>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</si>
  <si>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</si>
  <si>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</si>
  <si>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</si>
  <si>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</si>
  <si>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</si>
  <si>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</si>
  <si>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</si>
  <si>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</si>
  <si>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</si>
  <si>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</si>
  <si>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</si>
  <si>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</si>
  <si>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</si>
  <si>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</si>
  <si>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</si>
  <si>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</si>
  <si>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</si>
  <si>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</si>
  <si>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</si>
  <si>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</si>
  <si>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</si>
  <si>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</si>
  <si>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</si>
  <si>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</si>
  <si>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</si>
  <si>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</si>
  <si>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</si>
  <si>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</si>
  <si>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</si>
  <si>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</si>
  <si>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</si>
  <si>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</si>
  <si>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</si>
  <si>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</si>
  <si>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</si>
  <si>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</si>
  <si>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</si>
  <si>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</si>
  <si>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</si>
  <si>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</si>
  <si>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</si>
  <si>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</si>
  <si>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</si>
  <si>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</si>
  <si>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</si>
  <si>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</si>
  <si>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</si>
  <si>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</si>
  <si>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</si>
  <si>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</si>
  <si>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</si>
  <si>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</si>
  <si>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</si>
  <si>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</si>
  <si>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</si>
  <si>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</si>
  <si>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</si>
  <si>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</si>
  <si>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</si>
  <si>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</si>
  <si>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</si>
  <si>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</si>
  <si>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</si>
  <si>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</si>
  <si>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</si>
  <si>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</si>
  <si>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</si>
  <si>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</si>
  <si>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</si>
  <si>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</si>
  <si>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</si>
  <si>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</si>
  <si>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</si>
  <si>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</si>
  <si>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</si>
  <si>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</si>
  <si>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</si>
  <si>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</si>
  <si>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</si>
  <si>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</si>
  <si>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</si>
  <si>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</si>
  <si>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</si>
  <si>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</si>
  <si>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</si>
  <si>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</si>
  <si>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</si>
  <si>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</si>
  <si>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</si>
  <si>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</si>
  <si>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</si>
  <si>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</si>
  <si>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</si>
  <si>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</si>
  <si>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</si>
  <si>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</si>
  <si>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</si>
  <si>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</si>
  <si>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</si>
  <si>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</si>
  <si>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</si>
  <si>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</si>
  <si>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</si>
  <si>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</si>
  <si>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</si>
  <si>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</si>
  <si>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</si>
  <si>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</si>
  <si>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</si>
  <si>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</si>
  <si>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</si>
  <si>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</si>
  <si>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</si>
  <si>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</si>
  <si>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</si>
  <si>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</si>
  <si>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</si>
  <si>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</si>
  <si>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</si>
  <si>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</si>
  <si>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</si>
  <si>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</si>
  <si>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</si>
  <si>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</si>
  <si>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</si>
  <si>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</si>
  <si>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</si>
  <si>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</si>
  <si>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</si>
  <si>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</si>
  <si>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</si>
  <si>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</si>
  <si>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</si>
  <si>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</si>
  <si>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</si>
  <si>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</si>
  <si>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</si>
  <si>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</si>
  <si>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</si>
  <si>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</si>
  <si>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</si>
  <si>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</si>
  <si>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</si>
  <si>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</si>
  <si>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</si>
  <si>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</si>
  <si>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</si>
  <si>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</si>
  <si>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</si>
  <si>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</si>
  <si>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</si>
  <si>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</si>
  <si>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</si>
  <si>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</si>
  <si>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</si>
  <si>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</si>
  <si>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</si>
  <si>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</si>
  <si>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</si>
  <si>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</si>
  <si>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</si>
  <si>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</si>
  <si>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</si>
  <si>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</si>
  <si>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</si>
  <si>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</si>
  <si>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</si>
  <si>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</si>
  <si>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</si>
  <si>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</si>
  <si>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</si>
  <si>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</si>
  <si>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</si>
  <si>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</si>
  <si>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</si>
  <si>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</si>
  <si>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</si>
  <si>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</si>
  <si>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</si>
  <si>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</si>
  <si>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</si>
  <si>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</si>
  <si>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</si>
  <si>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</si>
  <si>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</si>
  <si>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</si>
  <si>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</si>
  <si>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</si>
  <si>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</si>
  <si>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</si>
  <si>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</si>
  <si>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</si>
  <si>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</si>
  <si>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</si>
  <si>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</si>
  <si>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</si>
  <si>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</si>
  <si>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</si>
  <si>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</si>
  <si>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</si>
  <si>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</si>
  <si>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</si>
  <si>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</si>
  <si>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</si>
  <si>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</si>
  <si>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</si>
  <si>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</si>
  <si>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</si>
  <si>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</si>
  <si>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</si>
  <si>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</si>
  <si>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</si>
  <si>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</si>
  <si>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</si>
  <si>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</si>
  <si>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</si>
  <si>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</si>
  <si>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</si>
  <si>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</si>
  <si>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</si>
  <si>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</si>
  <si>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</si>
  <si>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</si>
  <si>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</si>
  <si>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</si>
  <si>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</si>
  <si>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</si>
  <si>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</si>
  <si>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</si>
  <si>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</si>
  <si>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</si>
  <si>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</si>
  <si>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</si>
  <si>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</si>
  <si>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</si>
  <si>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</si>
  <si>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</si>
  <si>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</si>
  <si>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</si>
  <si>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</si>
  <si>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</si>
  <si>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</si>
  <si>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</si>
  <si>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</si>
  <si>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</si>
  <si>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</si>
  <si>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</si>
  <si>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</si>
  <si>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</si>
  <si>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</si>
  <si>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</si>
  <si>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</si>
  <si>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</si>
  <si>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</si>
  <si>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</si>
  <si>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</si>
  <si>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</si>
  <si>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</si>
  <si>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</si>
  <si>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</si>
  <si>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</si>
  <si>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</si>
  <si>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</si>
  <si>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</si>
  <si>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</si>
  <si>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</si>
  <si>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</si>
  <si>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</si>
  <si>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</si>
  <si>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</si>
  <si>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</si>
  <si>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</si>
  <si>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</si>
  <si>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</si>
  <si>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</si>
  <si>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</si>
  <si>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</si>
  <si>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</si>
  <si>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</si>
  <si>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</si>
  <si>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</si>
  <si>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</si>
  <si>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</si>
  <si>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</si>
  <si>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</si>
  <si>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</si>
  <si>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</si>
  <si>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</si>
  <si>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</si>
  <si>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</si>
  <si>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</si>
  <si>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</si>
  <si>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</si>
  <si>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</si>
  <si>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</si>
  <si>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</si>
  <si>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</si>
  <si>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</si>
  <si>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</si>
  <si>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</si>
  <si>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</si>
  <si>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</si>
  <si>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</si>
  <si>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</si>
  <si>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</si>
  <si>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</si>
  <si>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</si>
  <si>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</si>
  <si>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</si>
  <si>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</si>
  <si>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</si>
  <si>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</si>
  <si>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</si>
  <si>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</si>
  <si>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</si>
  <si>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</si>
  <si>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</si>
  <si>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</si>
  <si>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</si>
  <si>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</si>
  <si>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</si>
  <si>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</si>
  <si>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</si>
  <si>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</si>
  <si>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</si>
  <si>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</si>
  <si>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</si>
  <si>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</si>
  <si>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</si>
  <si>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</si>
  <si>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</si>
  <si>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</si>
  <si>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</si>
  <si>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</si>
  <si>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</si>
  <si>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</si>
  <si>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</si>
  <si>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</si>
  <si>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</si>
  <si>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</si>
  <si>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</si>
  <si>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</si>
  <si>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</si>
  <si>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</si>
  <si>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</si>
  <si>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</si>
  <si>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</si>
  <si>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</si>
  <si>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</si>
  <si>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</si>
  <si>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</si>
  <si>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</si>
  <si>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</si>
  <si>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</si>
  <si>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</si>
  <si>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</si>
  <si>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</si>
  <si>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</si>
  <si>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</si>
  <si>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</si>
  <si>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</si>
  <si>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</si>
  <si>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</si>
  <si>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</si>
  <si>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</si>
  <si>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</si>
  <si>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</si>
  <si>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</si>
  <si>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</si>
  <si>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</si>
  <si>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</si>
  <si>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</si>
  <si>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</si>
  <si>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</si>
  <si>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</si>
  <si>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</si>
  <si>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</si>
  <si>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</si>
  <si>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</si>
  <si>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</si>
  <si>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</si>
  <si>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</si>
  <si>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</si>
  <si>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</si>
  <si>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</si>
  <si>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</si>
  <si>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</si>
  <si>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</si>
  <si>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</si>
  <si>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</si>
  <si>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</si>
  <si>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</si>
  <si>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</si>
  <si>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</si>
  <si>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</si>
  <si>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</si>
  <si>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</si>
  <si>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</si>
  <si>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</si>
  <si>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</si>
  <si>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</si>
  <si>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</si>
  <si>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</si>
  <si>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</si>
  <si>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</si>
  <si>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</si>
  <si>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</si>
  <si>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</si>
  <si>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</si>
  <si>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</si>
  <si>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</si>
  <si>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</si>
  <si>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</si>
  <si>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</si>
  <si>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</si>
  <si>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</si>
  <si>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</si>
  <si>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</si>
  <si>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</si>
  <si>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</si>
  <si>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</si>
  <si>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</si>
  <si>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</si>
  <si>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</si>
  <si>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</si>
  <si>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</si>
  <si>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</si>
  <si>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</si>
  <si>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</si>
  <si>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</si>
  <si>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</si>
  <si>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</si>
  <si>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</si>
  <si>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</si>
  <si>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</si>
  <si>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</si>
  <si>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Aguardando solicitar MC1</t>
  </si>
  <si>
    <t>PGU-PPN</t>
  </si>
  <si>
    <t>PGUPPN</t>
  </si>
  <si>
    <t>A confirmar horario de MC1</t>
  </si>
  <si>
    <t xml:space="preserve">Confirmar faixa + recebimento </t>
  </si>
  <si>
    <t>710TSF/ 699-710</t>
  </si>
  <si>
    <t>TCSTMI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</si>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</sst>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G412" activePane="bottomRight" state="frozen"/>
      <selection pane="bottomRight" activeCell="O427" sqref="O42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</v>
      </c>
      <c r="AT373" s="237">
        <v>0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5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>MecanizaçãoAtivos</v>
      </c>
    </row>
    <row r="374" spans="1:72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1781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1782</v>
      </c>
      <c r="BK374" s="325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1784</v>
      </c>
      <c r="BK375" s="325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1787</v>
      </c>
      <c r="BK376" s="325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>PátioOperação</v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1797</v>
      </c>
      <c r="N384" s="199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>
        <v>0.79027777777777775</v>
      </c>
      <c r="AS384" s="237">
        <v>0</v>
      </c>
      <c r="AT384" s="237">
        <v>4.1666666666666664E-2</v>
      </c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5" t="s">
        <v>1800</v>
      </c>
      <c r="BK384" s="325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20" t="str">
        <f>IF(BN384="","",SUBSTITUTE(BM384," ","")&amp;SUBSTITUTE(BN384," ",""))</f>
        <v>OKOK</v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1801</v>
      </c>
      <c r="W385" s="327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1805</v>
      </c>
      <c r="BK386" s="325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1807</v>
      </c>
      <c r="BK389" s="325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1808</v>
      </c>
      <c r="BK390" s="325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t="34.5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>
        <v>0</v>
      </c>
      <c r="AS399" s="237">
        <v>0</v>
      </c>
      <c r="AT399" s="237">
        <v>0</v>
      </c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301" t="s">
        <v>1810</v>
      </c>
      <c r="BK399" s="16" t="s">
        <v>1810</v>
      </c>
      <c r="BL399" s="15"/>
      <c r="BM399" s="14" t="s">
        <v>991</v>
      </c>
      <c r="BN399" s="14" t="s">
        <v>1020</v>
      </c>
      <c r="BO399" s="160" t="s">
        <v>1082</v>
      </c>
      <c r="BP399" s="17" t="s">
        <v>1810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>CCOCirculaçãoIntervaloOportunidade</v>
      </c>
    </row>
    <row r="400" spans="1:72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9" t="s">
        <v>1811</v>
      </c>
      <c r="N401" s="199" t="s">
        <v>1812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>
        <v>0.35625000000000001</v>
      </c>
      <c r="AS401" s="237">
        <v>0.43958333333333333</v>
      </c>
      <c r="AT401" s="237">
        <v>0.48125000000000001</v>
      </c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301" t="s">
        <v>1813</v>
      </c>
      <c r="BK401" s="16" t="s">
        <v>1813</v>
      </c>
      <c r="BL401" s="15"/>
      <c r="BM401" s="14" t="s">
        <v>996</v>
      </c>
      <c r="BN401" s="14" t="s">
        <v>996</v>
      </c>
      <c r="BO401" s="160" t="s">
        <v>996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20" t="str">
        <f>IF(BN401="","",SUBSTITUTE(BM401," ","")&amp;SUBSTITUTE(BN401," ",""))</f>
        <v>OKOK</v>
      </c>
    </row>
    <row r="402" spans="1:72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t="23.25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>
        <v>0.45277777777777778</v>
      </c>
      <c r="AS403" s="237">
        <v>0</v>
      </c>
      <c r="AT403" s="237">
        <v>0</v>
      </c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301" t="s">
        <v>1814</v>
      </c>
      <c r="BK403" s="16" t="s">
        <v>1814</v>
      </c>
      <c r="BL403" s="15"/>
      <c r="BM403" s="14" t="s">
        <v>988</v>
      </c>
      <c r="BN403" s="14" t="s">
        <v>1018</v>
      </c>
      <c r="BO403" s="160" t="s">
        <v>1076</v>
      </c>
      <c r="BP403" s="17" t="s">
        <v>1814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>MecanizaçãoAtivos</v>
      </c>
    </row>
    <row r="404" spans="1:72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1815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1815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1816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>
        <v>0.34166666666666667</v>
      </c>
      <c r="AS409" s="237">
        <v>0</v>
      </c>
      <c r="AT409" s="237">
        <v>0</v>
      </c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1" t="s">
        <v>1817</v>
      </c>
      <c r="BK409" s="16" t="s">
        <v>1817</v>
      </c>
      <c r="BL409" s="15"/>
      <c r="BM409" s="14" t="s">
        <v>991</v>
      </c>
      <c r="BN409" s="14" t="s">
        <v>1020</v>
      </c>
      <c r="BO409" s="160" t="s">
        <v>1082</v>
      </c>
      <c r="BP409" s="17" t="s">
        <v>1817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>CCOCirculaçãoIntervaloOportunidade</v>
      </c>
    </row>
    <row r="410" spans="1:72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1818</v>
      </c>
      <c r="N411" s="199" t="s">
        <v>1819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1820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>
        <v>0.87916666666666665</v>
      </c>
      <c r="AS411" s="237">
        <v>0.88263888888888886</v>
      </c>
      <c r="AT411" s="237">
        <v>0.9243055555555556</v>
      </c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301" t="s">
        <v>1821</v>
      </c>
      <c r="BK411" s="16" t="s">
        <v>1638</v>
      </c>
      <c r="BL411" s="15"/>
      <c r="BM411" s="14" t="s">
        <v>996</v>
      </c>
      <c r="BN411" s="14" t="s">
        <v>996</v>
      </c>
      <c r="BO411" s="160" t="s">
        <v>996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20" t="str">
        <f>IF(BN411="","",SUBSTITUTE(BM411," ","")&amp;SUBSTITUTE(BN411," ",""))</f>
        <v>OKOK</v>
      </c>
    </row>
    <row r="412" spans="1:72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712.5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24">
        <v>0.375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1822</v>
      </c>
      <c r="X415" s="51" t="s">
        <v>972</v>
      </c>
      <c r="Y415" s="230"/>
      <c r="Z415" s="230"/>
      <c r="AA415" s="231" t="s">
        <v>1823</v>
      </c>
      <c r="AB415" s="228" t="s">
        <v>974</v>
      </c>
      <c r="AC415" s="228" t="s">
        <v>970</v>
      </c>
      <c r="AD415" s="229">
        <v>0.35416666666666669</v>
      </c>
      <c r="AE415" s="226" t="s">
        <v>609</v>
      </c>
      <c r="AF415" s="226" t="s">
        <v>609</v>
      </c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 t="str">
        <f>IF(BS_CONTROLE[[#This Row],[SB]]=0, "-", BS_CONTROLE[[#This Row],[SB]])</f>
        <v>710TSF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712.5</v>
      </c>
      <c r="AQ415" s="281">
        <f>IF(BS_CONTROLE[[#This Row],[KM - Fim]]=0, "-", BS_CONTROLE[[#This Row],[KM - Fim]])</f>
        <v>707</v>
      </c>
      <c r="AR415" s="298">
        <v>0.33541666666666664</v>
      </c>
      <c r="AS415" s="298">
        <v>0</v>
      </c>
      <c r="AT415" s="298">
        <v>0</v>
      </c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>
        <v>0</v>
      </c>
      <c r="BI415" s="184"/>
      <c r="BJ415" s="302" t="s">
        <v>1824</v>
      </c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1825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/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 t="s">
        <v>1826</v>
      </c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1827</v>
      </c>
      <c r="N420" s="199" t="s">
        <v>1828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1829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 t="s">
        <v>1830</v>
      </c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TAL699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695.49300000000005</v>
      </c>
      <c r="AQ424" s="281">
        <f>IF(BS_CONTROLE[[#This Row],[KM - Fim]]=0, "-", BS_CONTROLE[[#This Row],[KM - Fim]])</f>
        <v>690.95399999999995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>W7146048</v>
      </c>
      <c r="B426" s="163">
        <v>46048</v>
      </c>
      <c r="C426" s="8">
        <f>IF(BS_CONTROLE[[#This Row],[DATA]]="","",WEEKNUM(BS_CONTROLE[[#This Row],[DATA]]))</f>
        <v>5</v>
      </c>
      <c r="D426" s="51" t="s">
        <v>848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77</v>
      </c>
      <c r="J426" s="37">
        <v>98</v>
      </c>
      <c r="K426" s="37">
        <v>712.75</v>
      </c>
      <c r="L426" s="83">
        <v>707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t="s">
        <v>1831</v>
      </c>
      <c r="O426" s="142">
        <v>0.4375</v>
      </c>
      <c r="P426" s="142">
        <v>0.125</v>
      </c>
      <c r="Q426" s="83">
        <v>37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1822</v>
      </c>
      <c r="X426" s="51" t="s">
        <v>967</v>
      </c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744TEX</v>
      </c>
      <c r="AM426" s="297" t="str">
        <f>IF(BS_CONTROLE[[#This Row],[Entre - Estações]]=0, "-", BS_CONTROLE[[#This Row],[Entre - Estações]])</f>
        <v>TAL-TSF</v>
      </c>
      <c r="AN426" s="297" t="str">
        <f>IF(BS_CONTROLE[[#This Row],[SB]]=0, "-", BS_CONTROLE[[#This Row],[SB]])</f>
        <v>710TSF/ 699-710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712.75</v>
      </c>
      <c r="AQ426" s="281">
        <f>IF(BS_CONTROLE[[#This Row],[KM - Fim]]=0, "-", BS_CONTROLE[[#This Row],[KM - Fim]])</f>
        <v>707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1832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 t="str">
        <f>IF(BS_CONTROLE[[#This Row],[DATA]]="","",WEEKNUM(BS_CONTROLE[[#This Row],[DATA]]))</f>
        <v/>
      </c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 J426:K426" name="Range1_8"/>
    <protectedRange sqref="O443:Q443 O369:Q416 O426:Q426" name="Range1_9"/>
    <protectedRange sqref="V443:X443 V345:Y345 V349:Y350 V346:X348 V352:Y353 V351:X351 V354:X354 V355:Y359 V366:X367 V360:X360 V365:Y365 V363:X364 V368:Y368 V361:Y362 V369:X416 X418 X420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X370:X416 X418 X420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</cols>
  <sheetData>
    <row r="1" spans="3:8">
      <c r="C1" s="389" t="s">
        <v>1833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1834</v>
      </c>
      <c r="E3" s="311" t="s">
        <v>1835</v>
      </c>
      <c r="F3" s="311" t="s">
        <v>1836</v>
      </c>
      <c r="G3" s="311" t="s">
        <v>1837</v>
      </c>
      <c r="H3" s="311" t="s">
        <v>1838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1839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1840</v>
      </c>
      <c r="G10" s="312" t="s">
        <v>1841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1842</v>
      </c>
      <c r="G11" s="312" t="s">
        <v>1843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1844</v>
      </c>
      <c r="G12" s="312" t="s">
        <v>1843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C5" sqref="C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1845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16" t="s">
        <v>1846</v>
      </c>
      <c r="C4" s="316" t="s">
        <v>1847</v>
      </c>
      <c r="D4" s="316" t="s">
        <v>1848</v>
      </c>
      <c r="E4" s="316" t="s">
        <v>1849</v>
      </c>
      <c r="F4" s="316" t="s">
        <v>7</v>
      </c>
      <c r="G4" s="316" t="s">
        <v>1850</v>
      </c>
      <c r="H4" s="187"/>
    </row>
    <row r="5" spans="1:8">
      <c r="A5" s="187"/>
      <c r="B5" s="317" t="s">
        <v>1851</v>
      </c>
      <c r="C5" s="317">
        <v>309525</v>
      </c>
      <c r="D5" s="317" t="s">
        <v>1852</v>
      </c>
      <c r="E5" s="317" t="s">
        <v>847</v>
      </c>
      <c r="F5" s="317" t="s">
        <v>1375</v>
      </c>
      <c r="G5" s="318">
        <v>46296</v>
      </c>
      <c r="H5" s="187"/>
    </row>
    <row r="6" spans="1:8">
      <c r="A6" s="187"/>
      <c r="B6" s="317" t="s">
        <v>1853</v>
      </c>
      <c r="C6" s="317">
        <v>256875</v>
      </c>
      <c r="D6" s="317" t="s">
        <v>1854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1855</v>
      </c>
      <c r="C7" s="317">
        <v>257278</v>
      </c>
      <c r="D7" s="317" t="s">
        <v>1856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1857</v>
      </c>
      <c r="C8" s="317">
        <v>261794</v>
      </c>
      <c r="D8" s="317" t="s">
        <v>1858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1859</v>
      </c>
      <c r="C9" s="317">
        <v>257033</v>
      </c>
      <c r="D9" s="317" t="s">
        <v>1860</v>
      </c>
      <c r="E9" s="317" t="s">
        <v>838</v>
      </c>
      <c r="F9" s="317" t="s">
        <v>194</v>
      </c>
      <c r="G9" s="317" t="s">
        <v>1861</v>
      </c>
      <c r="H9" s="187"/>
    </row>
    <row r="10" spans="1:8" ht="43.5">
      <c r="A10" s="187"/>
      <c r="B10" s="317" t="s">
        <v>1862</v>
      </c>
      <c r="C10" s="317">
        <v>396578</v>
      </c>
      <c r="D10" s="317" t="s">
        <v>1863</v>
      </c>
      <c r="E10" s="317" t="s">
        <v>838</v>
      </c>
      <c r="F10" s="317" t="s">
        <v>194</v>
      </c>
      <c r="G10" s="317" t="s">
        <v>1861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workbookViewId="0">
      <selection activeCell="D3010" sqref="D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1"/>
      <c r="M1" s="123"/>
      <c r="N1" s="289"/>
      <c r="O1" s="289"/>
      <c r="P1" s="165"/>
      <c r="Q1" s="395" t="s">
        <v>1225</v>
      </c>
      <c r="R1" s="396"/>
      <c r="U1" s="101"/>
      <c r="V1" s="397" t="s">
        <v>1864</v>
      </c>
      <c r="W1" s="397"/>
      <c r="X1" s="397"/>
      <c r="Y1" s="103"/>
    </row>
    <row r="2" spans="1:25" s="100" customFormat="1" ht="11.25" customHeight="1">
      <c r="A2" s="104" t="s">
        <v>1865</v>
      </c>
      <c r="B2" s="104" t="s">
        <v>1866</v>
      </c>
      <c r="C2" s="104" t="s">
        <v>605</v>
      </c>
      <c r="D2" s="105" t="s">
        <v>1177</v>
      </c>
      <c r="E2" s="105" t="s">
        <v>1178</v>
      </c>
      <c r="F2" s="105" t="s">
        <v>1867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1868</v>
      </c>
      <c r="U2" s="107" t="s">
        <v>1180</v>
      </c>
      <c r="V2" s="102">
        <f ca="1">TODAY()-1</f>
        <v>46046</v>
      </c>
      <c r="W2" s="102">
        <f ca="1">V2-1</f>
        <v>46045</v>
      </c>
      <c r="X2" s="102">
        <f ca="1">W2-1</f>
        <v>46044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>
        <f ca="1">_xlfn.XLOOKUP(G11&amp;$W$2,BS_CONTROLE[CHAVE],BS_CONTROLE[Quantidade_11],"-")</f>
        <v>220</v>
      </c>
      <c r="X11" s="111">
        <f ca="1">_xlfn.XLOOKUP(G11&amp;$X$2,BS_CONTROLE[CHAVE],BS_CONTROLE[Quantidade_11],"-")</f>
        <v>446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220</v>
      </c>
      <c r="X19" s="111">
        <f ca="1">_xlfn.XLOOKUP(G19&amp;$X$2,BS_CONTROLE[CHAVE],BS_CONTROLE[Quantidade_11],"-")</f>
        <v>446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>
        <f ca="1">_xlfn.XLOOKUP(G30&amp;$W$2,BS_CONTROLE[CHAVE],BS_CONTROLE[Quantidade_11],"-")</f>
        <v>220</v>
      </c>
      <c r="X30" s="111">
        <f ca="1">_xlfn.XLOOKUP(G30&amp;$X$2,BS_CONTROLE[CHAVE],BS_CONTROLE[Quantidade_11],"-")</f>
        <v>446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>
        <f ca="1">_xlfn.XLOOKUP(G32&amp;$W$2,BS_CONTROLE[CHAVE],BS_CONTROLE[Quantidade_11],"-")</f>
        <v>0</v>
      </c>
      <c r="X32" s="111">
        <f ca="1">_xlfn.XLOOKUP(G32&amp;$X$2,BS_CONTROLE[CHAVE],BS_CONTROLE[Quantidade_11],"-")</f>
        <v>126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>
        <f ca="1">_xlfn.XLOOKUP(G37&amp;$V$2,BS_CONTROLE[CHAVE],BS_CONTROLE[Quantidade_11],"-")</f>
        <v>60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>
        <f ca="1">_xlfn.XLOOKUP(G44&amp;$W$2,BS_CONTROLE[CHAVE],BS_CONTROLE[Quantidade_11],"-")</f>
        <v>0</v>
      </c>
      <c r="X44" s="111">
        <f ca="1">_xlfn.XLOOKUP(G44&amp;$X$2,BS_CONTROLE[CHAVE],BS_CONTROLE[Quantidade_11],"-")</f>
        <v>126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>
        <f ca="1">_xlfn.XLOOKUP(G46&amp;$W$2,BS_CONTROLE[CHAVE],BS_CONTROLE[Quantidade_11],"-")</f>
        <v>220</v>
      </c>
      <c r="X46" s="111">
        <f ca="1">_xlfn.XLOOKUP(G46&amp;$X$2,BS_CONTROLE[CHAVE],BS_CONTROLE[Quantidade_11],"-")</f>
        <v>446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>
        <f ca="1">_xlfn.XLOOKUP(G53&amp;$V$2,BS_CONTROLE[CHAVE],BS_CONTROLE[Quantidade_11],"-")</f>
        <v>60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>
        <f ca="1">_xlfn.XLOOKUP(G57&amp;$X$2,BS_CONTROLE[CHAVE],BS_CONTROLE[Quantidade_11],"-")</f>
        <v>0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>
        <f ca="1">_xlfn.XLOOKUP(G63&amp;$W$2,BS_CONTROLE[CHAVE],BS_CONTROLE[Quantidade_11],"-")</f>
        <v>220</v>
      </c>
      <c r="X63" s="111">
        <f ca="1">_xlfn.XLOOKUP(G63&amp;$X$2,BS_CONTROLE[CHAVE],BS_CONTROLE[Quantidade_11],"-")</f>
        <v>446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>
        <f ca="1">_xlfn.XLOOKUP(G71&amp;$V$2,BS_CONTROLE[CHAVE],BS_CONTROLE[Quantidade_11],"-")</f>
        <v>60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>
        <f ca="1">_xlfn.XLOOKUP(G72&amp;$X$2,BS_CONTROLE[CHAVE],BS_CONTROLE[Quantidade_11],"-")</f>
        <v>0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>
        <f ca="1">_xlfn.XLOOKUP(G93&amp;$X$2,BS_CONTROLE[CHAVE],BS_CONTROLE[Quantidade_11],"-")</f>
        <v>0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>
        <f ca="1">_xlfn.XLOOKUP(G102&amp;$W$2,BS_CONTROLE[CHAVE],BS_CONTROLE[Quantidade_11],"-")</f>
        <v>220</v>
      </c>
      <c r="X102" s="111">
        <f ca="1">_xlfn.XLOOKUP(G102&amp;$X$2,BS_CONTROLE[CHAVE],BS_CONTROLE[Quantidade_11],"-")</f>
        <v>446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>
        <f ca="1">_xlfn.XLOOKUP(G109&amp;$W$2,BS_CONTROLE[CHAVE],BS_CONTROLE[Quantidade_11],"-")</f>
        <v>1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>
        <f ca="1">_xlfn.XLOOKUP(G132&amp;$W$2,BS_CONTROLE[CHAVE],BS_CONTROLE[Quantidade_11],"-")</f>
        <v>220</v>
      </c>
      <c r="X132" s="111">
        <f ca="1">_xlfn.XLOOKUP(G132&amp;$X$2,BS_CONTROLE[CHAVE],BS_CONTROLE[Quantidade_11],"-")</f>
        <v>446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>
        <f ca="1">_xlfn.XLOOKUP(G139&amp;$X$2,BS_CONTROLE[CHAVE],BS_CONTROLE[Quantidade_11],"-")</f>
        <v>0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>
        <f ca="1">_xlfn.XLOOKUP(G140&amp;$W$2,BS_CONTROLE[CHAVE],BS_CONTROLE[Quantidade_11],"-")</f>
        <v>0</v>
      </c>
      <c r="X140" s="111">
        <f ca="1">_xlfn.XLOOKUP(G140&amp;$X$2,BS_CONTROLE[CHAVE],BS_CONTROLE[Quantidade_11],"-")</f>
        <v>126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>
        <f ca="1">_xlfn.XLOOKUP(G161&amp;$X$2,BS_CONTROLE[CHAVE],BS_CONTROLE[Quantidade_11],"-")</f>
        <v>0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220</v>
      </c>
      <c r="X162" s="111">
        <f ca="1">_xlfn.XLOOKUP(G162&amp;$X$2,BS_CONTROLE[CHAVE],BS_CONTROLE[Quantidade_11],"-")</f>
        <v>446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>
        <f ca="1">_xlfn.XLOOKUP(G169&amp;$W$2,BS_CONTROLE[CHAVE],BS_CONTROLE[Quantidade_11],"-")</f>
        <v>0</v>
      </c>
      <c r="X169" s="111">
        <f ca="1">_xlfn.XLOOKUP(G169&amp;$X$2,BS_CONTROLE[CHAVE],BS_CONTROLE[Quantidade_11],"-")</f>
        <v>126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>
        <f ca="1">_xlfn.XLOOKUP(G187&amp;$X$2,BS_CONTROLE[CHAVE],BS_CONTROLE[Quantidade_11],"-")</f>
        <v>0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>
        <f ca="1">_xlfn.XLOOKUP(G190&amp;$W$2,BS_CONTROLE[CHAVE],BS_CONTROLE[Quantidade_11],"-")</f>
        <v>0</v>
      </c>
      <c r="X190" s="111">
        <f ca="1">_xlfn.XLOOKUP(G190&amp;$X$2,BS_CONTROLE[CHAVE],BS_CONTROLE[Quantidade_11],"-")</f>
        <v>126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0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0</v>
      </c>
      <c r="X212" s="111">
        <f ca="1">_xlfn.XLOOKUP(G212&amp;$X$2,BS_CONTROLE[CHAVE],BS_CONTROLE[Quantidade_11],"-")</f>
        <v>126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0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0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0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>
        <f ca="1">_xlfn.XLOOKUP(G237&amp;$W$2,BS_CONTROLE[CHAVE],BS_CONTROLE[Quantidade_11],"-")</f>
        <v>220</v>
      </c>
      <c r="X237" s="111">
        <f ca="1">_xlfn.XLOOKUP(G237&amp;$X$2,BS_CONTROLE[CHAVE],BS_CONTROLE[Quantidade_11],"-")</f>
        <v>446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0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>
        <f ca="1">_xlfn.XLOOKUP(G262&amp;$X$2,BS_CONTROLE[CHAVE],BS_CONTROLE[Quantidade_11],"-")</f>
        <v>0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>
        <f ca="1">_xlfn.XLOOKUP(G286&amp;$X$2,BS_CONTROLE[CHAVE],BS_CONTROLE[Quantidade_11],"-")</f>
        <v>0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220</v>
      </c>
      <c r="X287" s="111">
        <f ca="1">_xlfn.XLOOKUP(G287&amp;$X$2,BS_CONTROLE[CHAVE],BS_CONTROLE[Quantidade_11],"-")</f>
        <v>446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>
        <f ca="1">_xlfn.XLOOKUP(G292&amp;$X$2,BS_CONTROLE[CHAVE],BS_CONTROLE[Quantidade_11],"-")</f>
        <v>126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0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0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0</v>
      </c>
      <c r="X304" s="111">
        <f ca="1">_xlfn.XLOOKUP(G304&amp;$X$2,BS_CONTROLE[CHAVE],BS_CONTROLE[Quantidade_11],"-")</f>
        <v>126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>
        <f ca="1">_xlfn.XLOOKUP(G305&amp;$W$2,BS_CONTROLE[CHAVE],BS_CONTROLE[Quantidade_11],"-")</f>
        <v>220</v>
      </c>
      <c r="X305" s="111">
        <f ca="1">_xlfn.XLOOKUP(G305&amp;$X$2,BS_CONTROLE[CHAVE],BS_CONTROLE[Quantidade_11],"-")</f>
        <v>446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1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>
        <f ca="1">_xlfn.XLOOKUP(G315&amp;$W$2,BS_CONTROLE[CHAVE],BS_CONTROLE[Quantidade_11],"-")</f>
        <v>0</v>
      </c>
      <c r="X315" s="111">
        <f ca="1">_xlfn.XLOOKUP(G315&amp;$X$2,BS_CONTROLE[CHAVE],BS_CONTROLE[Quantidade_11],"-")</f>
        <v>126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>
        <f ca="1">_xlfn.XLOOKUP(G317&amp;$X$2,BS_CONTROLE[CHAVE],BS_CONTROLE[Quantidade_11],"-")</f>
        <v>0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>
        <f ca="1">_xlfn.XLOOKUP(G322&amp;$W$2,BS_CONTROLE[CHAVE],BS_CONTROLE[Quantidade_11],"-")</f>
        <v>220</v>
      </c>
      <c r="X322" s="111">
        <f ca="1">_xlfn.XLOOKUP(G322&amp;$X$2,BS_CONTROLE[CHAVE],BS_CONTROLE[Quantidade_11],"-")</f>
        <v>446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>
        <f ca="1">_xlfn.XLOOKUP(G327&amp;$W$2,BS_CONTROLE[CHAVE],BS_CONTROLE[Quantidade_11],"-")</f>
        <v>0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0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0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37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>
        <f ca="1">_xlfn.XLOOKUP(G343&amp;$W$2,BS_CONTROLE[CHAVE],BS_CONTROLE[Quantidade_11],"-")</f>
        <v>0</v>
      </c>
      <c r="X343" s="111">
        <f ca="1">_xlfn.XLOOKUP(G343&amp;$X$2,BS_CONTROLE[CHAVE],BS_CONTROLE[Quantidade_11],"-")</f>
        <v>126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>
        <f ca="1">_xlfn.XLOOKUP(G344&amp;$W$2,BS_CONTROLE[CHAVE],BS_CONTROLE[Quantidade_11],"-")</f>
        <v>0</v>
      </c>
      <c r="X344" s="111">
        <f ca="1">_xlfn.XLOOKUP(G344&amp;$X$2,BS_CONTROLE[CHAVE],BS_CONTROLE[Quantidade_11],"-")</f>
        <v>0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>
        <f ca="1">_xlfn.XLOOKUP(G345&amp;$X$2,BS_CONTROLE[CHAVE],BS_CONTROLE[Quantidade_11],"-")</f>
        <v>0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>
        <f ca="1">_xlfn.XLOOKUP(G348&amp;$X$2,BS_CONTROLE[CHAVE],BS_CONTROLE[Quantidade_11],"-")</f>
        <v>1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 t="str">
        <f ca="1">_xlfn.XLOOKUP(G354&amp;$V$2,BS_CONTROLE[CHAVE],BS_CONTROLE[Quantidade_11],"-")</f>
        <v>-</v>
      </c>
      <c r="W354" s="111">
        <f ca="1">_xlfn.XLOOKUP(G354&amp;$W$2,BS_CONTROLE[CHAVE],BS_CONTROLE[Quantidade_11],"-")</f>
        <v>220</v>
      </c>
      <c r="X354" s="111">
        <f ca="1">_xlfn.XLOOKUP(G354&amp;$X$2,BS_CONTROLE[CHAVE],BS_CONTROLE[Quantidade_11],"-")</f>
        <v>446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>
        <f ca="1">_xlfn.XLOOKUP(G361&amp;$W$2,BS_CONTROLE[CHAVE],BS_CONTROLE[Quantidade_11],"-")</f>
        <v>0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1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0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>
        <f ca="1">_xlfn.XLOOKUP(G371&amp;$W$2,BS_CONTROLE[CHAVE],BS_CONTROLE[Quantidade_11],"-")</f>
        <v>0</v>
      </c>
      <c r="X371" s="111">
        <f ca="1">_xlfn.XLOOKUP(G371&amp;$X$2,BS_CONTROLE[CHAVE],BS_CONTROLE[Quantidade_11],"-")</f>
        <v>126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1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>
        <f ca="1">_xlfn.XLOOKUP(G377&amp;$W$2,BS_CONTROLE[CHAVE],BS_CONTROLE[Quantidade_11],"-")</f>
        <v>220</v>
      </c>
      <c r="X377" s="111">
        <f ca="1">_xlfn.XLOOKUP(G377&amp;$X$2,BS_CONTROLE[CHAVE],BS_CONTROLE[Quantidade_11],"-")</f>
        <v>446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>
        <f ca="1">_xlfn.XLOOKUP(G380&amp;$W$2,BS_CONTROLE[CHAVE],BS_CONTROLE[Quantidade_11],"-")</f>
        <v>1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1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>
        <f ca="1">_xlfn.XLOOKUP(G383&amp;$W$2,BS_CONTROLE[CHAVE],BS_CONTROLE[Quantidade_11],"-")</f>
        <v>0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0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0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37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>
        <f ca="1">_xlfn.XLOOKUP(G398&amp;$V$2,BS_CONTROLE[CHAVE],BS_CONTROLE[Quantidade_11],"-")</f>
        <v>60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1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0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 t="str">
        <f>IF(FN_MC!N415="","*",FN_MC!N415)</f>
        <v>710TSF</v>
      </c>
      <c r="M412" s="110">
        <f>IF(FN_MC!J415="","*",FN_MC!J415)</f>
        <v>98</v>
      </c>
      <c r="N412" s="291">
        <f>IF(FN_MC!K415="","*",FN_MC!K415)</f>
        <v>712.5</v>
      </c>
      <c r="O412" s="291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0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37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TAL699</v>
      </c>
      <c r="M421" s="110">
        <f>IF(FN_MC!J424="","*",FN_MC!J424)</f>
        <v>98</v>
      </c>
      <c r="N421" s="291">
        <f>IF(FN_MC!K424="","*",FN_MC!K424)</f>
        <v>695.49300000000005</v>
      </c>
      <c r="O421" s="291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W71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744TEX</v>
      </c>
      <c r="K423" s="109" t="str">
        <f>IF(FN_MC!M426="","*",FN_MC!M426)</f>
        <v>TAL-TSF</v>
      </c>
      <c r="L423" s="323" t="str">
        <f>IF(FN_MC!N426="","*",FN_MC!N426)</f>
        <v>710TSF/ 699-710</v>
      </c>
      <c r="M423" s="110">
        <f>IF(FN_MC!J426="","*",FN_MC!J426)</f>
        <v>98</v>
      </c>
      <c r="N423" s="291">
        <f>IF(FN_MC!K426="","*",FN_MC!K426)</f>
        <v>712.75</v>
      </c>
      <c r="O423" s="291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37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>
        <f ca="1">_xlfn.XLOOKUP(G423&amp;$X$2,BS_CONTROLE[CHAVE],BS_CONTROLE[Quantidade_11],"-")</f>
        <v>37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>
        <f ca="1">_xlfn.XLOOKUP(G426&amp;$W$2,BS_CONTROLE[CHAVE],BS_CONTROLE[Quantidade_11],"-")</f>
        <v>0</v>
      </c>
      <c r="X426" s="111">
        <f ca="1">_xlfn.XLOOKUP(G426&amp;$X$2,BS_CONTROLE[CHAVE],BS_CONTROLE[Quantidade_11],"-")</f>
        <v>126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1869</v>
      </c>
    </row>
  </sheetData>
  <autoFilter ref="A2:Y2999" xr:uid="{D1126E52-FA3F-4EAC-A720-DDE9797BEFF6}">
    <filterColumn colId="5">
      <filters>
        <dateGroupItem year="2026" month="1" day="26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1870</v>
      </c>
      <c r="C2" s="95" t="s">
        <v>1162</v>
      </c>
      <c r="D2" s="95" t="s">
        <v>1164</v>
      </c>
      <c r="E2" s="95" t="s">
        <v>1871</v>
      </c>
      <c r="F2" s="95" t="s">
        <v>1872</v>
      </c>
      <c r="G2" s="95" t="s">
        <v>1873</v>
      </c>
      <c r="H2" s="95" t="s">
        <v>1874</v>
      </c>
      <c r="I2" s="95" t="s">
        <v>1875</v>
      </c>
      <c r="J2" s="95" t="s">
        <v>1876</v>
      </c>
      <c r="K2" s="130" t="s">
        <v>1877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W71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744TEX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W71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744TEX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1878</v>
      </c>
      <c r="D5" s="399"/>
      <c r="E5" s="399"/>
      <c r="F5" s="399"/>
      <c r="G5" s="399"/>
      <c r="H5" s="399"/>
      <c r="I5" s="399"/>
      <c r="J5" s="400"/>
      <c r="K5" s="401" t="s">
        <v>1879</v>
      </c>
      <c r="L5" s="402"/>
      <c r="M5" s="402"/>
      <c r="N5" s="402"/>
      <c r="O5" s="403" t="s">
        <v>1880</v>
      </c>
      <c r="P5" s="404"/>
      <c r="Q5" s="405"/>
    </row>
    <row r="6" spans="1:17" s="93" customFormat="1" ht="15.75" customHeight="1">
      <c r="A6" s="87" t="s">
        <v>1867</v>
      </c>
      <c r="B6" s="94" t="s">
        <v>1866</v>
      </c>
      <c r="C6" s="95" t="s">
        <v>1177</v>
      </c>
      <c r="D6" s="96" t="s">
        <v>1178</v>
      </c>
      <c r="E6" s="95" t="s">
        <v>1881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1882</v>
      </c>
      <c r="M6" s="138" t="s">
        <v>628</v>
      </c>
      <c r="N6" s="139" t="s">
        <v>1172</v>
      </c>
      <c r="O6" s="241" t="s">
        <v>1215</v>
      </c>
      <c r="P6" s="152"/>
      <c r="Q6" s="188" t="s">
        <v>1883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9">
        <f>IF(FN_MC!BH415="","*",FN_MC!BH415)</f>
        <v>0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W71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1883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2026-01-25T12:23:16Z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